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8955" yWindow="-345" windowWidth="8160" windowHeight="9780" activeTab="16"/>
  </bookViews>
  <sheets>
    <sheet name="FinancePlan" sheetId="15" r:id="rId1"/>
    <sheet name="รายรับค่าลงทะเบียน(ไม่เหมาจ่าย)" sheetId="12" r:id="rId2"/>
    <sheet name="รายรับค่าบำรุงคณะ(ไม่เหมาจ่าย)" sheetId="14" r:id="rId3"/>
    <sheet name="ค่าลงทะเบียน(เหมาจ่าย)" sheetId="13" r:id="rId4"/>
    <sheet name="คชจ.หักเข้ามหาวิทยาลัย(เหมาจ่าย" sheetId="17" r:id="rId5"/>
    <sheet name="อัตราค่าธรรมเนียม" sheetId="3" r:id="rId6"/>
    <sheet name="แผนรับนิสิตหลักสูตรหลังปรับปรุง" sheetId="4" r:id="rId7"/>
    <sheet name="แผนรับนิสิตหลักสูตรก่อนปรับปรุง" sheetId="1" r:id="rId8"/>
    <sheet name="จำนวนหน่วยกิตที่ลงทะเบียน" sheetId="2" r:id="rId9"/>
    <sheet name="คชจ.งบบุคลากร" sheetId="6" r:id="rId10"/>
    <sheet name="ค่าเสื่อมราคา" sheetId="11" r:id="rId11"/>
    <sheet name="รายได้โครงการบริการวิชาการ" sheetId="16" r:id="rId12"/>
    <sheet name="ค่าเฉลี่ยย้อนหลัง4ปี" sheetId="10" r:id="rId13"/>
    <sheet name="สรุปคชจ.2554-2557" sheetId="8" r:id="rId14"/>
    <sheet name="Sheet6" sheetId="9" r:id="rId15"/>
    <sheet name="แผนอัตราบุคลากร" sheetId="5" r:id="rId16"/>
    <sheet name="คชจ.ระหว่างส่วนงานเหมาจ่าย" sheetId="19" r:id="rId17"/>
  </sheets>
  <definedNames>
    <definedName name="_xlnm.Print_Area" localSheetId="4">'คชจ.หักเข้ามหาวิทยาลัย(เหมาจ่าย'!$A$1:$Y$1</definedName>
    <definedName name="_xlnm.Print_Area" localSheetId="7">แผนรับนิสิตหลักสูตรก่อนปรับปรุง!$A$23:$AC$64</definedName>
    <definedName name="_xlnm.Print_Area" localSheetId="6">แผนรับนิสิตหลักสูตรหลังปรับปรุง!$A$16:$R$43</definedName>
    <definedName name="_xlnm.Print_Titles" localSheetId="0">FinancePlan!$1:$4</definedName>
    <definedName name="_xlnm.Print_Titles" localSheetId="4">'คชจ.หักเข้ามหาวิทยาลัย(เหมาจ่าย'!$1:$1</definedName>
    <definedName name="_xlnm.Print_Titles" localSheetId="3">'ค่าลงทะเบียน(เหมาจ่าย)'!$1:$4</definedName>
    <definedName name="_xlnm.Print_Titles" localSheetId="7">แผนรับนิสิตหลักสูตรก่อนปรับปรุง!$23:$24</definedName>
    <definedName name="_xlnm.Print_Titles" localSheetId="1">'รายรับค่าลงทะเบียน(ไม่เหมาจ่าย)'!$1:$4</definedName>
  </definedNames>
  <calcPr calcId="145621"/>
</workbook>
</file>

<file path=xl/calcChain.xml><?xml version="1.0" encoding="utf-8"?>
<calcChain xmlns="http://schemas.openxmlformats.org/spreadsheetml/2006/main">
  <c r="F26" i="13" l="1"/>
  <c r="G26" i="13"/>
  <c r="H26" i="13"/>
  <c r="I26" i="13"/>
  <c r="J26" i="13"/>
  <c r="K26" i="13"/>
  <c r="L26" i="13"/>
  <c r="M26" i="13"/>
  <c r="N26" i="13"/>
  <c r="E26" i="13"/>
  <c r="E25" i="13"/>
  <c r="F25" i="13"/>
  <c r="G25" i="13"/>
  <c r="H25" i="13"/>
  <c r="I25" i="13"/>
  <c r="J25" i="13"/>
  <c r="K25" i="13"/>
  <c r="L25" i="13"/>
  <c r="M25" i="13"/>
  <c r="N25" i="13"/>
  <c r="O25" i="13"/>
  <c r="D25" i="13"/>
  <c r="D45" i="15" l="1"/>
  <c r="E45" i="15"/>
  <c r="F45" i="15"/>
  <c r="G45" i="15"/>
  <c r="H45" i="15"/>
  <c r="I45" i="15"/>
  <c r="J45" i="15"/>
  <c r="K45" i="15"/>
  <c r="L45" i="15"/>
  <c r="M45" i="15"/>
  <c r="D51" i="15"/>
  <c r="E51" i="15"/>
  <c r="F51" i="15"/>
  <c r="G51" i="15"/>
  <c r="H51" i="15"/>
  <c r="I51" i="15"/>
  <c r="J51" i="15"/>
  <c r="K51" i="15"/>
  <c r="L51" i="15"/>
  <c r="M51" i="15"/>
  <c r="C51" i="15"/>
  <c r="C45" i="15"/>
  <c r="D41" i="15"/>
  <c r="E41" i="15"/>
  <c r="F41" i="15"/>
  <c r="G41" i="15"/>
  <c r="H41" i="15"/>
  <c r="I41" i="15"/>
  <c r="J41" i="15"/>
  <c r="K41" i="15"/>
  <c r="L41" i="15"/>
  <c r="M41" i="15"/>
  <c r="N41" i="15"/>
  <c r="O41" i="15"/>
  <c r="P41" i="15"/>
  <c r="Q41" i="15"/>
  <c r="R41" i="15"/>
  <c r="S41" i="15"/>
  <c r="T41" i="15"/>
  <c r="U41" i="15"/>
  <c r="V41" i="15"/>
  <c r="W41" i="15"/>
  <c r="X41" i="15"/>
  <c r="C41" i="15"/>
  <c r="D42" i="15"/>
  <c r="C42" i="15"/>
  <c r="D10" i="15"/>
  <c r="E10" i="15"/>
  <c r="F10" i="15"/>
  <c r="G10" i="15"/>
  <c r="H10" i="15"/>
  <c r="I10" i="15"/>
  <c r="J10" i="15"/>
  <c r="K10" i="15"/>
  <c r="L10" i="15"/>
  <c r="M10" i="15"/>
  <c r="C10" i="15"/>
  <c r="E31" i="17"/>
  <c r="F31" i="17"/>
  <c r="G31" i="17"/>
  <c r="H31" i="17"/>
  <c r="I31" i="17"/>
  <c r="J31" i="17"/>
  <c r="K31" i="17"/>
  <c r="L31" i="17"/>
  <c r="M31" i="17"/>
  <c r="N31" i="17"/>
  <c r="O31" i="17"/>
  <c r="P31" i="17"/>
  <c r="Q31" i="17"/>
  <c r="R31" i="17"/>
  <c r="S31" i="17"/>
  <c r="T31" i="17"/>
  <c r="U31" i="17"/>
  <c r="V31" i="17"/>
  <c r="W31" i="17"/>
  <c r="X31" i="17"/>
  <c r="Y31" i="17"/>
  <c r="D31" i="17"/>
  <c r="C31" i="17"/>
  <c r="G30" i="17"/>
  <c r="H30" i="17"/>
  <c r="I30" i="17"/>
  <c r="J30" i="17"/>
  <c r="K30" i="17"/>
  <c r="L30" i="17"/>
  <c r="M30" i="17"/>
  <c r="N30" i="17"/>
  <c r="O30" i="17"/>
  <c r="G29" i="17"/>
  <c r="H29" i="17"/>
  <c r="I29" i="17"/>
  <c r="J29" i="17"/>
  <c r="K29" i="17"/>
  <c r="L29" i="17"/>
  <c r="M29" i="17"/>
  <c r="N29" i="17"/>
  <c r="O29" i="17"/>
  <c r="F30" i="17"/>
  <c r="F29" i="17"/>
  <c r="E30" i="17"/>
  <c r="E29" i="17"/>
  <c r="D29" i="17"/>
  <c r="C28" i="17"/>
  <c r="E28" i="17"/>
  <c r="F28" i="17"/>
  <c r="G28" i="17"/>
  <c r="H28" i="17"/>
  <c r="I28" i="17"/>
  <c r="J28" i="17"/>
  <c r="K28" i="17"/>
  <c r="L28" i="17"/>
  <c r="M28" i="17"/>
  <c r="N28" i="17"/>
  <c r="O28" i="17"/>
  <c r="D28" i="17"/>
  <c r="F26" i="17"/>
  <c r="G26" i="17"/>
  <c r="H26" i="17"/>
  <c r="I26" i="17"/>
  <c r="J26" i="17"/>
  <c r="K26" i="17"/>
  <c r="L26" i="17"/>
  <c r="M26" i="17"/>
  <c r="N26" i="17"/>
  <c r="O26" i="17"/>
  <c r="E26" i="17"/>
  <c r="D26" i="17"/>
  <c r="C25" i="17"/>
  <c r="F25" i="17"/>
  <c r="G25" i="17"/>
  <c r="H25" i="17"/>
  <c r="I25" i="17"/>
  <c r="J25" i="17"/>
  <c r="K25" i="17"/>
  <c r="L25" i="17"/>
  <c r="M25" i="17"/>
  <c r="N25" i="17"/>
  <c r="O25" i="17"/>
  <c r="P25" i="17"/>
  <c r="Q25" i="17"/>
  <c r="R25" i="17"/>
  <c r="S25" i="17"/>
  <c r="T25" i="17"/>
  <c r="U25" i="17"/>
  <c r="V25" i="17"/>
  <c r="W25" i="17"/>
  <c r="X25" i="17"/>
  <c r="Y25" i="17"/>
  <c r="E25" i="17"/>
  <c r="D25" i="17"/>
  <c r="D20" i="14"/>
  <c r="E20" i="14"/>
  <c r="F20" i="14"/>
  <c r="G20" i="14"/>
  <c r="H20" i="14"/>
  <c r="I20" i="14"/>
  <c r="J20" i="14"/>
  <c r="K20" i="14"/>
  <c r="L20" i="14"/>
  <c r="M20" i="14"/>
  <c r="N20" i="14"/>
  <c r="D21" i="14"/>
  <c r="E21" i="14"/>
  <c r="F21" i="14"/>
  <c r="G21" i="14"/>
  <c r="H21" i="14"/>
  <c r="I21" i="14"/>
  <c r="J21" i="14"/>
  <c r="K21" i="14"/>
  <c r="L21" i="14"/>
  <c r="M21" i="14"/>
  <c r="N21" i="14"/>
  <c r="D22" i="14"/>
  <c r="E22" i="14"/>
  <c r="F22" i="14"/>
  <c r="G22" i="14"/>
  <c r="H22" i="14"/>
  <c r="I22" i="14"/>
  <c r="J22" i="14"/>
  <c r="K22" i="14"/>
  <c r="L22" i="14"/>
  <c r="M22" i="14"/>
  <c r="N22" i="14"/>
  <c r="D23" i="14"/>
  <c r="E23" i="14"/>
  <c r="F23" i="14"/>
  <c r="G23" i="14"/>
  <c r="H23" i="14"/>
  <c r="I23" i="14"/>
  <c r="J23" i="14"/>
  <c r="K23" i="14"/>
  <c r="L23" i="14"/>
  <c r="M23" i="14"/>
  <c r="N23" i="14"/>
  <c r="D24" i="14"/>
  <c r="E24" i="14"/>
  <c r="F24" i="14"/>
  <c r="G24" i="14"/>
  <c r="H24" i="14"/>
  <c r="I24" i="14"/>
  <c r="J24" i="14"/>
  <c r="K24" i="14"/>
  <c r="L24" i="14"/>
  <c r="M24" i="14"/>
  <c r="N24" i="14"/>
  <c r="D25" i="14"/>
  <c r="E25" i="14"/>
  <c r="F25" i="14"/>
  <c r="G25" i="14"/>
  <c r="H25" i="14"/>
  <c r="I25" i="14"/>
  <c r="J25" i="14"/>
  <c r="K25" i="14"/>
  <c r="L25" i="14"/>
  <c r="M25" i="14"/>
  <c r="N25" i="14"/>
  <c r="D26" i="14"/>
  <c r="E26" i="14"/>
  <c r="F26" i="14"/>
  <c r="G26" i="14"/>
  <c r="H26" i="14"/>
  <c r="I26" i="14"/>
  <c r="J26" i="14"/>
  <c r="K26" i="14"/>
  <c r="L26" i="14"/>
  <c r="M26" i="14"/>
  <c r="N26" i="14"/>
  <c r="D27" i="14"/>
  <c r="E27" i="14"/>
  <c r="F27" i="14"/>
  <c r="G27" i="14"/>
  <c r="H27" i="14"/>
  <c r="I27" i="14"/>
  <c r="J27" i="14"/>
  <c r="K27" i="14"/>
  <c r="L27" i="14"/>
  <c r="M27" i="14"/>
  <c r="N27" i="14"/>
  <c r="C26" i="14"/>
  <c r="C27" i="14"/>
  <c r="C25" i="14"/>
  <c r="C24" i="14"/>
  <c r="C22" i="14"/>
  <c r="C23" i="14"/>
  <c r="C21" i="14"/>
  <c r="C20" i="14"/>
  <c r="D7" i="14"/>
  <c r="E7" i="14"/>
  <c r="F7" i="14"/>
  <c r="G7" i="14"/>
  <c r="H7" i="14"/>
  <c r="I7" i="14"/>
  <c r="J7" i="14"/>
  <c r="K7" i="14"/>
  <c r="L7" i="14"/>
  <c r="M7" i="14"/>
  <c r="N7" i="14"/>
  <c r="D8" i="14"/>
  <c r="E8" i="14"/>
  <c r="F8" i="14"/>
  <c r="G8" i="14"/>
  <c r="H8" i="14"/>
  <c r="I8" i="14"/>
  <c r="J8" i="14"/>
  <c r="K8" i="14"/>
  <c r="L8" i="14"/>
  <c r="M8" i="14"/>
  <c r="N8" i="14"/>
  <c r="D9" i="14"/>
  <c r="E9" i="14"/>
  <c r="F9" i="14"/>
  <c r="G9" i="14"/>
  <c r="H9" i="14"/>
  <c r="I9" i="14"/>
  <c r="J9" i="14"/>
  <c r="K9" i="14"/>
  <c r="L9" i="14"/>
  <c r="M9" i="14"/>
  <c r="N9" i="14"/>
  <c r="D10" i="14"/>
  <c r="E10" i="14"/>
  <c r="F10" i="14"/>
  <c r="G10" i="14"/>
  <c r="H10" i="14"/>
  <c r="I10" i="14"/>
  <c r="J10" i="14"/>
  <c r="K10" i="14"/>
  <c r="L10" i="14"/>
  <c r="M10" i="14"/>
  <c r="N10" i="14"/>
  <c r="D11" i="14"/>
  <c r="E11" i="14"/>
  <c r="F11" i="14"/>
  <c r="G11" i="14"/>
  <c r="H11" i="14"/>
  <c r="I11" i="14"/>
  <c r="J11" i="14"/>
  <c r="K11" i="14"/>
  <c r="L11" i="14"/>
  <c r="M11" i="14"/>
  <c r="N11" i="14"/>
  <c r="D12" i="14"/>
  <c r="E12" i="14"/>
  <c r="F12" i="14"/>
  <c r="G12" i="14"/>
  <c r="H12" i="14"/>
  <c r="I12" i="14"/>
  <c r="J12" i="14"/>
  <c r="K12" i="14"/>
  <c r="L12" i="14"/>
  <c r="M12" i="14"/>
  <c r="N12" i="14"/>
  <c r="D13" i="14"/>
  <c r="E13" i="14"/>
  <c r="F13" i="14"/>
  <c r="G13" i="14"/>
  <c r="H13" i="14"/>
  <c r="I13" i="14"/>
  <c r="J13" i="14"/>
  <c r="K13" i="14"/>
  <c r="L13" i="14"/>
  <c r="M13" i="14"/>
  <c r="N13" i="14"/>
  <c r="D14" i="14"/>
  <c r="E14" i="14"/>
  <c r="F14" i="14"/>
  <c r="G14" i="14"/>
  <c r="H14" i="14"/>
  <c r="I14" i="14"/>
  <c r="J14" i="14"/>
  <c r="K14" i="14"/>
  <c r="L14" i="14"/>
  <c r="M14" i="14"/>
  <c r="N14" i="14"/>
  <c r="D15" i="14"/>
  <c r="E15" i="14"/>
  <c r="F15" i="14"/>
  <c r="G15" i="14"/>
  <c r="H15" i="14"/>
  <c r="I15" i="14"/>
  <c r="J15" i="14"/>
  <c r="K15" i="14"/>
  <c r="L15" i="14"/>
  <c r="M15" i="14"/>
  <c r="N15" i="14"/>
  <c r="D16" i="14"/>
  <c r="E16" i="14"/>
  <c r="F16" i="14"/>
  <c r="G16" i="14"/>
  <c r="H16" i="14"/>
  <c r="I16" i="14"/>
  <c r="J16" i="14"/>
  <c r="K16" i="14"/>
  <c r="L16" i="14"/>
  <c r="M16" i="14"/>
  <c r="N16" i="14"/>
  <c r="D17" i="14"/>
  <c r="E17" i="14"/>
  <c r="F17" i="14"/>
  <c r="G17" i="14"/>
  <c r="H17" i="14"/>
  <c r="I17" i="14"/>
  <c r="J17" i="14"/>
  <c r="K17" i="14"/>
  <c r="L17" i="14"/>
  <c r="M17" i="14"/>
  <c r="N17" i="14"/>
  <c r="D18" i="14"/>
  <c r="E18" i="14"/>
  <c r="F18" i="14"/>
  <c r="G18" i="14"/>
  <c r="H18" i="14"/>
  <c r="I18" i="14"/>
  <c r="J18" i="14"/>
  <c r="K18" i="14"/>
  <c r="L18" i="14"/>
  <c r="M18" i="14"/>
  <c r="N18" i="14"/>
  <c r="C17" i="14"/>
  <c r="C18" i="14"/>
  <c r="C16" i="14"/>
  <c r="C15" i="14"/>
  <c r="C13" i="14"/>
  <c r="C14" i="14"/>
  <c r="C12" i="14"/>
  <c r="C11" i="14"/>
  <c r="C10" i="14"/>
  <c r="C9" i="14"/>
  <c r="C8" i="14"/>
  <c r="C7" i="14"/>
  <c r="D24" i="12"/>
  <c r="E24" i="12"/>
  <c r="F24" i="12"/>
  <c r="G24" i="12"/>
  <c r="H24" i="12"/>
  <c r="I24" i="12"/>
  <c r="J24" i="12"/>
  <c r="K24" i="12"/>
  <c r="L24" i="12"/>
  <c r="M24" i="12"/>
  <c r="N24" i="12"/>
  <c r="D25" i="12"/>
  <c r="E25" i="12"/>
  <c r="F25" i="12"/>
  <c r="G25" i="12"/>
  <c r="H25" i="12"/>
  <c r="I25" i="12"/>
  <c r="J25" i="12"/>
  <c r="K25" i="12"/>
  <c r="L25" i="12"/>
  <c r="M25" i="12"/>
  <c r="N25" i="12"/>
  <c r="D26" i="12"/>
  <c r="E26" i="12"/>
  <c r="F26" i="12"/>
  <c r="G26" i="12"/>
  <c r="H26" i="12"/>
  <c r="I26" i="12"/>
  <c r="J26" i="12"/>
  <c r="K26" i="12"/>
  <c r="L26" i="12"/>
  <c r="M26" i="12"/>
  <c r="N26" i="12"/>
  <c r="D27" i="12"/>
  <c r="E27" i="12"/>
  <c r="F27" i="12"/>
  <c r="G27" i="12"/>
  <c r="H27" i="12"/>
  <c r="I27" i="12"/>
  <c r="J27" i="12"/>
  <c r="K27" i="12"/>
  <c r="L27" i="12"/>
  <c r="M27" i="12"/>
  <c r="N27" i="12"/>
  <c r="C27" i="12"/>
  <c r="C26" i="12"/>
  <c r="C25" i="12"/>
  <c r="C24" i="12"/>
  <c r="D20" i="12"/>
  <c r="E20" i="12"/>
  <c r="F20" i="12"/>
  <c r="G20" i="12"/>
  <c r="H20" i="12"/>
  <c r="I20" i="12"/>
  <c r="J20" i="12"/>
  <c r="K20" i="12"/>
  <c r="L20" i="12"/>
  <c r="M20" i="12"/>
  <c r="N20" i="12"/>
  <c r="D21" i="12"/>
  <c r="E21" i="12"/>
  <c r="F21" i="12"/>
  <c r="G21" i="12"/>
  <c r="H21" i="12"/>
  <c r="I21" i="12"/>
  <c r="J21" i="12"/>
  <c r="K21" i="12"/>
  <c r="L21" i="12"/>
  <c r="M21" i="12"/>
  <c r="N21" i="12"/>
  <c r="D22" i="12"/>
  <c r="E22" i="12"/>
  <c r="F22" i="12"/>
  <c r="G22" i="12"/>
  <c r="H22" i="12"/>
  <c r="I22" i="12"/>
  <c r="J22" i="12"/>
  <c r="K22" i="12"/>
  <c r="L22" i="12"/>
  <c r="M22" i="12"/>
  <c r="N22" i="12"/>
  <c r="D23" i="12"/>
  <c r="E23" i="12"/>
  <c r="F23" i="12"/>
  <c r="G23" i="12"/>
  <c r="H23" i="12"/>
  <c r="I23" i="12"/>
  <c r="J23" i="12"/>
  <c r="K23" i="12"/>
  <c r="L23" i="12"/>
  <c r="M23" i="12"/>
  <c r="N23" i="12"/>
  <c r="C23" i="12"/>
  <c r="C22" i="12"/>
  <c r="C21" i="12"/>
  <c r="C20" i="12"/>
  <c r="E7" i="12"/>
  <c r="F7" i="12"/>
  <c r="G7" i="12"/>
  <c r="H7" i="12"/>
  <c r="I7" i="12"/>
  <c r="J7" i="12"/>
  <c r="K7" i="12"/>
  <c r="L7" i="12"/>
  <c r="M7" i="12"/>
  <c r="N7" i="12"/>
  <c r="D7" i="12"/>
  <c r="E15" i="12"/>
  <c r="F15" i="12"/>
  <c r="G15" i="12"/>
  <c r="H15" i="12"/>
  <c r="I15" i="12"/>
  <c r="J15" i="12"/>
  <c r="K15" i="12"/>
  <c r="L15" i="12"/>
  <c r="M15" i="12"/>
  <c r="N15" i="12"/>
  <c r="E11" i="12"/>
  <c r="F11" i="12"/>
  <c r="G11" i="12"/>
  <c r="H11" i="12"/>
  <c r="I11" i="12"/>
  <c r="J11" i="12"/>
  <c r="K11" i="12"/>
  <c r="L11" i="12"/>
  <c r="M11" i="12"/>
  <c r="N11" i="12"/>
  <c r="O11" i="12"/>
  <c r="P11" i="12"/>
  <c r="Q11" i="12"/>
  <c r="R11" i="12"/>
  <c r="S11" i="12"/>
  <c r="T11" i="12"/>
  <c r="U11" i="12"/>
  <c r="V11" i="12"/>
  <c r="W11" i="12"/>
  <c r="X11" i="12"/>
  <c r="Y11" i="12"/>
  <c r="D11" i="12"/>
  <c r="D12" i="12"/>
  <c r="D15" i="12"/>
  <c r="D16" i="12"/>
  <c r="E16" i="12"/>
  <c r="F16" i="12"/>
  <c r="G16" i="12"/>
  <c r="H16" i="12"/>
  <c r="I16" i="12"/>
  <c r="J16" i="12"/>
  <c r="K16" i="12"/>
  <c r="L16" i="12"/>
  <c r="M16" i="12"/>
  <c r="N16" i="12"/>
  <c r="D17" i="12"/>
  <c r="E17" i="12"/>
  <c r="F17" i="12"/>
  <c r="G17" i="12"/>
  <c r="H17" i="12"/>
  <c r="I17" i="12"/>
  <c r="J17" i="12"/>
  <c r="K17" i="12"/>
  <c r="L17" i="12"/>
  <c r="M17" i="12"/>
  <c r="N17" i="12"/>
  <c r="D18" i="12"/>
  <c r="E18" i="12"/>
  <c r="F18" i="12"/>
  <c r="G18" i="12"/>
  <c r="H18" i="12"/>
  <c r="I18" i="12"/>
  <c r="J18" i="12"/>
  <c r="K18" i="12"/>
  <c r="L18" i="12"/>
  <c r="M18" i="12"/>
  <c r="N18" i="12"/>
  <c r="E12" i="12"/>
  <c r="F12" i="12"/>
  <c r="G12" i="12"/>
  <c r="H12" i="12"/>
  <c r="I12" i="12"/>
  <c r="J12" i="12"/>
  <c r="K12" i="12"/>
  <c r="L12" i="12"/>
  <c r="M12" i="12"/>
  <c r="N12" i="12"/>
  <c r="D13" i="12"/>
  <c r="E13" i="12"/>
  <c r="F13" i="12"/>
  <c r="G13" i="12"/>
  <c r="H13" i="12"/>
  <c r="I13" i="12"/>
  <c r="J13" i="12"/>
  <c r="K13" i="12"/>
  <c r="L13" i="12"/>
  <c r="M13" i="12"/>
  <c r="N13" i="12"/>
  <c r="D14" i="12"/>
  <c r="E14" i="12"/>
  <c r="F14" i="12"/>
  <c r="G14" i="12"/>
  <c r="H14" i="12"/>
  <c r="I14" i="12"/>
  <c r="J14" i="12"/>
  <c r="K14" i="12"/>
  <c r="L14" i="12"/>
  <c r="M14" i="12"/>
  <c r="N14" i="12"/>
  <c r="C18" i="12"/>
  <c r="C17" i="12"/>
  <c r="C16" i="12"/>
  <c r="C15" i="12"/>
  <c r="C14" i="12"/>
  <c r="C13" i="12"/>
  <c r="C12" i="12"/>
  <c r="C11" i="12"/>
  <c r="D8" i="12"/>
  <c r="E8" i="12"/>
  <c r="E28" i="12" s="1"/>
  <c r="F8" i="12"/>
  <c r="G8" i="12"/>
  <c r="H8" i="12"/>
  <c r="I8" i="12"/>
  <c r="I28" i="12" s="1"/>
  <c r="J8" i="12"/>
  <c r="K8" i="12"/>
  <c r="L8" i="12"/>
  <c r="M8" i="12"/>
  <c r="M28" i="12" s="1"/>
  <c r="N8" i="12"/>
  <c r="D9" i="12"/>
  <c r="E9" i="12"/>
  <c r="F9" i="12"/>
  <c r="G9" i="12"/>
  <c r="H9" i="12"/>
  <c r="I9" i="12"/>
  <c r="J9" i="12"/>
  <c r="K9" i="12"/>
  <c r="L9" i="12"/>
  <c r="M9" i="12"/>
  <c r="N9" i="12"/>
  <c r="D10" i="12"/>
  <c r="E10" i="12"/>
  <c r="F10" i="12"/>
  <c r="G10" i="12"/>
  <c r="H10" i="12"/>
  <c r="I10" i="12"/>
  <c r="J10" i="12"/>
  <c r="K10" i="12"/>
  <c r="L10" i="12"/>
  <c r="M10" i="12"/>
  <c r="N10" i="12"/>
  <c r="C10" i="12"/>
  <c r="C9" i="12"/>
  <c r="C8" i="12"/>
  <c r="L28" i="12" l="1"/>
  <c r="D28" i="12"/>
  <c r="K28" i="12"/>
  <c r="G28" i="12"/>
  <c r="N28" i="12"/>
  <c r="J28" i="12"/>
  <c r="F28" i="12"/>
  <c r="H28" i="12"/>
  <c r="K28" i="14"/>
  <c r="G28" i="14"/>
  <c r="C28" i="14"/>
  <c r="N28" i="14"/>
  <c r="F28" i="14"/>
  <c r="M28" i="14"/>
  <c r="I28" i="14"/>
  <c r="E28" i="14"/>
  <c r="J28" i="14"/>
  <c r="L28" i="14"/>
  <c r="H28" i="14"/>
  <c r="D28" i="14"/>
  <c r="C7" i="12" l="1"/>
  <c r="C28" i="12" s="1"/>
  <c r="H40" i="4" l="1"/>
  <c r="E28" i="13" s="1"/>
  <c r="I40" i="4"/>
  <c r="F28" i="13" s="1"/>
  <c r="J40" i="4"/>
  <c r="G28" i="13" s="1"/>
  <c r="K40" i="4"/>
  <c r="L40" i="4"/>
  <c r="I28" i="13" s="1"/>
  <c r="M40" i="4"/>
  <c r="J28" i="13" s="1"/>
  <c r="N40" i="4"/>
  <c r="K28" i="13" s="1"/>
  <c r="O40" i="4"/>
  <c r="L28" i="13" s="1"/>
  <c r="P40" i="4"/>
  <c r="M28" i="13" s="1"/>
  <c r="Q40" i="4"/>
  <c r="N28" i="13" s="1"/>
  <c r="R40" i="4"/>
  <c r="O28" i="13" s="1"/>
  <c r="S40" i="4"/>
  <c r="P28" i="13" s="1"/>
  <c r="T40" i="4"/>
  <c r="Q28" i="13" s="1"/>
  <c r="U40" i="4"/>
  <c r="R28" i="13" s="1"/>
  <c r="V40" i="4"/>
  <c r="S28" i="13" s="1"/>
  <c r="W40" i="4"/>
  <c r="T28" i="13" s="1"/>
  <c r="X40" i="4"/>
  <c r="U28" i="13" s="1"/>
  <c r="Y40" i="4"/>
  <c r="V28" i="13" s="1"/>
  <c r="Z40" i="4"/>
  <c r="W28" i="13" s="1"/>
  <c r="AA40" i="4"/>
  <c r="X28" i="13" s="1"/>
  <c r="AB40" i="4"/>
  <c r="Y28" i="13" s="1"/>
  <c r="AC40" i="4"/>
  <c r="H41" i="4"/>
  <c r="E29" i="13" s="1"/>
  <c r="I41" i="4"/>
  <c r="F29" i="13" s="1"/>
  <c r="J41" i="4"/>
  <c r="G29" i="13" s="1"/>
  <c r="K41" i="4"/>
  <c r="H29" i="13" s="1"/>
  <c r="L41" i="4"/>
  <c r="I29" i="13" s="1"/>
  <c r="M41" i="4"/>
  <c r="J29" i="13" s="1"/>
  <c r="N41" i="4"/>
  <c r="K29" i="13" s="1"/>
  <c r="O41" i="4"/>
  <c r="L29" i="13" s="1"/>
  <c r="P41" i="4"/>
  <c r="M29" i="13" s="1"/>
  <c r="Q41" i="4"/>
  <c r="N29" i="13" s="1"/>
  <c r="R41" i="4"/>
  <c r="O29" i="13" s="1"/>
  <c r="S41" i="4"/>
  <c r="T41" i="4"/>
  <c r="U41" i="4"/>
  <c r="V41" i="4"/>
  <c r="W41" i="4"/>
  <c r="X41" i="4"/>
  <c r="Y41" i="4"/>
  <c r="Z41" i="4"/>
  <c r="AA41" i="4"/>
  <c r="AB41" i="4"/>
  <c r="AC41" i="4"/>
  <c r="H42" i="4"/>
  <c r="E30" i="13" s="1"/>
  <c r="I42" i="4"/>
  <c r="F30" i="13" s="1"/>
  <c r="J42" i="4"/>
  <c r="G30" i="13" s="1"/>
  <c r="K42" i="4"/>
  <c r="L42" i="4"/>
  <c r="I30" i="13" s="1"/>
  <c r="M42" i="4"/>
  <c r="J30" i="13" s="1"/>
  <c r="N42" i="4"/>
  <c r="K30" i="13" s="1"/>
  <c r="O42" i="4"/>
  <c r="P42" i="4"/>
  <c r="M30" i="13" s="1"/>
  <c r="Q42" i="4"/>
  <c r="N30" i="13" s="1"/>
  <c r="R42" i="4"/>
  <c r="O30" i="13" s="1"/>
  <c r="S42" i="4"/>
  <c r="T42" i="4"/>
  <c r="Q30" i="13" s="1"/>
  <c r="U42" i="4"/>
  <c r="V42" i="4"/>
  <c r="S30" i="13" s="1"/>
  <c r="W42" i="4"/>
  <c r="X42" i="4"/>
  <c r="U30" i="13" s="1"/>
  <c r="Y42" i="4"/>
  <c r="Z42" i="4"/>
  <c r="W30" i="13" s="1"/>
  <c r="AA42" i="4"/>
  <c r="AB42" i="4"/>
  <c r="Y30" i="13" s="1"/>
  <c r="AC42" i="4"/>
  <c r="H24" i="4"/>
  <c r="I24" i="4"/>
  <c r="J24" i="4"/>
  <c r="G11" i="13" s="1"/>
  <c r="K24" i="4"/>
  <c r="L24" i="4"/>
  <c r="I11" i="13" s="1"/>
  <c r="M24" i="4"/>
  <c r="N24" i="4"/>
  <c r="K11" i="13" s="1"/>
  <c r="O24" i="4"/>
  <c r="P24" i="4"/>
  <c r="M11" i="13" s="1"/>
  <c r="Q24" i="4"/>
  <c r="R24" i="4"/>
  <c r="O11" i="13" s="1"/>
  <c r="S24" i="4"/>
  <c r="T24" i="4"/>
  <c r="U24" i="4"/>
  <c r="V24" i="4"/>
  <c r="W24" i="4"/>
  <c r="X24" i="4"/>
  <c r="Y24" i="4"/>
  <c r="Z24" i="4"/>
  <c r="AA24" i="4"/>
  <c r="AB24" i="4"/>
  <c r="AC24" i="4"/>
  <c r="H25" i="4"/>
  <c r="E12" i="13" s="1"/>
  <c r="I25" i="4"/>
  <c r="J25" i="4"/>
  <c r="G12" i="13" s="1"/>
  <c r="K25" i="4"/>
  <c r="L25" i="4"/>
  <c r="I12" i="13" s="1"/>
  <c r="M25" i="4"/>
  <c r="N25" i="4"/>
  <c r="K12" i="13" s="1"/>
  <c r="O25" i="4"/>
  <c r="P25" i="4"/>
  <c r="M12" i="13" s="1"/>
  <c r="Q25" i="4"/>
  <c r="R25" i="4"/>
  <c r="O12" i="13" s="1"/>
  <c r="S25" i="4"/>
  <c r="T25" i="4"/>
  <c r="Q12" i="13" s="1"/>
  <c r="U25" i="4"/>
  <c r="V25" i="4"/>
  <c r="S12" i="13" s="1"/>
  <c r="W25" i="4"/>
  <c r="X25" i="4"/>
  <c r="U12" i="13" s="1"/>
  <c r="Y25" i="4"/>
  <c r="Z25" i="4"/>
  <c r="W12" i="13" s="1"/>
  <c r="AA25" i="4"/>
  <c r="AB25" i="4"/>
  <c r="AC25" i="4"/>
  <c r="H26" i="4"/>
  <c r="I26" i="4"/>
  <c r="J26" i="4"/>
  <c r="G13" i="13" s="1"/>
  <c r="K26" i="4"/>
  <c r="L26" i="4"/>
  <c r="I13" i="13" s="1"/>
  <c r="M26" i="4"/>
  <c r="N26" i="4"/>
  <c r="K13" i="13" s="1"/>
  <c r="O26" i="4"/>
  <c r="P26" i="4"/>
  <c r="M13" i="13" s="1"/>
  <c r="Q26" i="4"/>
  <c r="R26" i="4"/>
  <c r="O13" i="13" s="1"/>
  <c r="S26" i="4"/>
  <c r="T26" i="4"/>
  <c r="U26" i="4"/>
  <c r="V26" i="4"/>
  <c r="W26" i="4"/>
  <c r="X26" i="4"/>
  <c r="Y26" i="4"/>
  <c r="Z26" i="4"/>
  <c r="AA26" i="4"/>
  <c r="AB26" i="4"/>
  <c r="AC26" i="4"/>
  <c r="H27" i="4"/>
  <c r="I27" i="4"/>
  <c r="J27" i="4"/>
  <c r="G14" i="13" s="1"/>
  <c r="K27" i="4"/>
  <c r="L27" i="4"/>
  <c r="I14" i="13" s="1"/>
  <c r="M27" i="4"/>
  <c r="N27" i="4"/>
  <c r="K14" i="13" s="1"/>
  <c r="O27" i="4"/>
  <c r="P27" i="4"/>
  <c r="M14" i="13" s="1"/>
  <c r="Q27" i="4"/>
  <c r="R27" i="4"/>
  <c r="O14" i="13" s="1"/>
  <c r="S27" i="4"/>
  <c r="T27" i="4"/>
  <c r="U27" i="4"/>
  <c r="V27" i="4"/>
  <c r="W27" i="4"/>
  <c r="X27" i="4"/>
  <c r="Y27" i="4"/>
  <c r="Z27" i="4"/>
  <c r="AA27" i="4"/>
  <c r="AB27" i="4"/>
  <c r="AC27" i="4"/>
  <c r="H28" i="4"/>
  <c r="I28" i="4"/>
  <c r="J28" i="4"/>
  <c r="G15" i="13" s="1"/>
  <c r="K28" i="4"/>
  <c r="L28" i="4"/>
  <c r="I15" i="13" s="1"/>
  <c r="M28" i="4"/>
  <c r="N28" i="4"/>
  <c r="K15" i="13" s="1"/>
  <c r="O28" i="4"/>
  <c r="P28" i="4"/>
  <c r="M15" i="13" s="1"/>
  <c r="Q28" i="4"/>
  <c r="R28" i="4"/>
  <c r="O15" i="13" s="1"/>
  <c r="S28" i="4"/>
  <c r="T28" i="4"/>
  <c r="U28" i="4"/>
  <c r="V28" i="4"/>
  <c r="W28" i="4"/>
  <c r="X28" i="4"/>
  <c r="Y28" i="4"/>
  <c r="Z28" i="4"/>
  <c r="AA28" i="4"/>
  <c r="AB28" i="4"/>
  <c r="AC28" i="4"/>
  <c r="H29" i="4"/>
  <c r="E16" i="13" s="1"/>
  <c r="I29" i="4"/>
  <c r="J29" i="4"/>
  <c r="G16" i="13" s="1"/>
  <c r="K29" i="4"/>
  <c r="L29" i="4"/>
  <c r="I16" i="13" s="1"/>
  <c r="M29" i="4"/>
  <c r="N29" i="4"/>
  <c r="K16" i="13" s="1"/>
  <c r="O29" i="4"/>
  <c r="P29" i="4"/>
  <c r="M16" i="13" s="1"/>
  <c r="Q29" i="4"/>
  <c r="R29" i="4"/>
  <c r="O16" i="13" s="1"/>
  <c r="S29" i="4"/>
  <c r="T29" i="4"/>
  <c r="U29" i="4"/>
  <c r="V29" i="4"/>
  <c r="W29" i="4"/>
  <c r="X29" i="4"/>
  <c r="Y29" i="4"/>
  <c r="Z29" i="4"/>
  <c r="AA29" i="4"/>
  <c r="AB29" i="4"/>
  <c r="AC29" i="4"/>
  <c r="H30" i="4"/>
  <c r="I30" i="4"/>
  <c r="J30" i="4"/>
  <c r="G17" i="13" s="1"/>
  <c r="K30" i="4"/>
  <c r="L30" i="4"/>
  <c r="I17" i="13" s="1"/>
  <c r="M30" i="4"/>
  <c r="N30" i="4"/>
  <c r="K17" i="13" s="1"/>
  <c r="O30" i="4"/>
  <c r="P30" i="4"/>
  <c r="M17" i="13" s="1"/>
  <c r="Q30" i="4"/>
  <c r="R30" i="4"/>
  <c r="O17" i="13" s="1"/>
  <c r="S30" i="4"/>
  <c r="T30" i="4"/>
  <c r="U30" i="4"/>
  <c r="V30" i="4"/>
  <c r="W30" i="4"/>
  <c r="X30" i="4"/>
  <c r="Y30" i="4"/>
  <c r="Z30" i="4"/>
  <c r="AA30" i="4"/>
  <c r="AB30" i="4"/>
  <c r="AC30" i="4"/>
  <c r="H31" i="4"/>
  <c r="I31" i="4"/>
  <c r="J31" i="4"/>
  <c r="G18" i="13" s="1"/>
  <c r="K31" i="4"/>
  <c r="L31" i="4"/>
  <c r="I18" i="13" s="1"/>
  <c r="M31" i="4"/>
  <c r="N31" i="4"/>
  <c r="K18" i="13" s="1"/>
  <c r="O31" i="4"/>
  <c r="P31" i="4"/>
  <c r="M18" i="13" s="1"/>
  <c r="Q31" i="4"/>
  <c r="R31" i="4"/>
  <c r="O18" i="13" s="1"/>
  <c r="S31" i="4"/>
  <c r="T31" i="4"/>
  <c r="U31" i="4"/>
  <c r="V31" i="4"/>
  <c r="W31" i="4"/>
  <c r="X31" i="4"/>
  <c r="Y31" i="4"/>
  <c r="Z31" i="4"/>
  <c r="AA31" i="4"/>
  <c r="AB31" i="4"/>
  <c r="AC31" i="4"/>
  <c r="H32" i="4"/>
  <c r="I32" i="4"/>
  <c r="J32" i="4"/>
  <c r="G19" i="13" s="1"/>
  <c r="K32" i="4"/>
  <c r="L32" i="4"/>
  <c r="I19" i="13" s="1"/>
  <c r="M32" i="4"/>
  <c r="N32" i="4"/>
  <c r="K19" i="13" s="1"/>
  <c r="O32" i="4"/>
  <c r="P32" i="4"/>
  <c r="M19" i="13" s="1"/>
  <c r="Q32" i="4"/>
  <c r="R32" i="4"/>
  <c r="O19" i="13" s="1"/>
  <c r="S32" i="4"/>
  <c r="T32" i="4"/>
  <c r="Q19" i="13" s="1"/>
  <c r="U32" i="4"/>
  <c r="V32" i="4"/>
  <c r="S19" i="13" s="1"/>
  <c r="W32" i="4"/>
  <c r="X32" i="4"/>
  <c r="U19" i="13" s="1"/>
  <c r="Y32" i="4"/>
  <c r="Z32" i="4"/>
  <c r="W19" i="13" s="1"/>
  <c r="AA32" i="4"/>
  <c r="AB32" i="4"/>
  <c r="Y19" i="13" s="1"/>
  <c r="AC32" i="4"/>
  <c r="H33" i="4"/>
  <c r="E20" i="13" s="1"/>
  <c r="I33" i="4"/>
  <c r="J33" i="4"/>
  <c r="G20" i="13" s="1"/>
  <c r="K33" i="4"/>
  <c r="L33" i="4"/>
  <c r="I20" i="13" s="1"/>
  <c r="M33" i="4"/>
  <c r="N33" i="4"/>
  <c r="K20" i="13" s="1"/>
  <c r="O33" i="4"/>
  <c r="P33" i="4"/>
  <c r="M20" i="13" s="1"/>
  <c r="Q33" i="4"/>
  <c r="R33" i="4"/>
  <c r="O20" i="13" s="1"/>
  <c r="S33" i="4"/>
  <c r="T33" i="4"/>
  <c r="U33" i="4"/>
  <c r="V33" i="4"/>
  <c r="W33" i="4"/>
  <c r="X33" i="4"/>
  <c r="Y33" i="4"/>
  <c r="Z33" i="4"/>
  <c r="AA33" i="4"/>
  <c r="AB33" i="4"/>
  <c r="AC33" i="4"/>
  <c r="H34" i="4"/>
  <c r="I34" i="4"/>
  <c r="J34" i="4"/>
  <c r="G21" i="13" s="1"/>
  <c r="K34" i="4"/>
  <c r="L34" i="4"/>
  <c r="I21" i="13" s="1"/>
  <c r="M34" i="4"/>
  <c r="N34" i="4"/>
  <c r="K21" i="13" s="1"/>
  <c r="O34" i="4"/>
  <c r="P34" i="4"/>
  <c r="M21" i="13" s="1"/>
  <c r="Q34" i="4"/>
  <c r="R34" i="4"/>
  <c r="O21" i="13" s="1"/>
  <c r="S34" i="4"/>
  <c r="T34" i="4"/>
  <c r="Q21" i="13" s="1"/>
  <c r="U34" i="4"/>
  <c r="V34" i="4"/>
  <c r="S21" i="13" s="1"/>
  <c r="W34" i="4"/>
  <c r="X34" i="4"/>
  <c r="U21" i="13" s="1"/>
  <c r="Y34" i="4"/>
  <c r="Z34" i="4"/>
  <c r="W21" i="13" s="1"/>
  <c r="AA34" i="4"/>
  <c r="AB34" i="4"/>
  <c r="Y21" i="13" s="1"/>
  <c r="AC34" i="4"/>
  <c r="H35" i="4"/>
  <c r="I35" i="4"/>
  <c r="J35" i="4"/>
  <c r="G22" i="13" s="1"/>
  <c r="K35" i="4"/>
  <c r="L35" i="4"/>
  <c r="I22" i="13" s="1"/>
  <c r="M35" i="4"/>
  <c r="N35" i="4"/>
  <c r="K22" i="13" s="1"/>
  <c r="O35" i="4"/>
  <c r="P35" i="4"/>
  <c r="M22" i="13" s="1"/>
  <c r="Q35" i="4"/>
  <c r="R35" i="4"/>
  <c r="O22" i="13" s="1"/>
  <c r="S35" i="4"/>
  <c r="T35" i="4"/>
  <c r="Q22" i="13" s="1"/>
  <c r="U35" i="4"/>
  <c r="V35" i="4"/>
  <c r="S22" i="13" s="1"/>
  <c r="W35" i="4"/>
  <c r="X35" i="4"/>
  <c r="U22" i="13" s="1"/>
  <c r="Y35" i="4"/>
  <c r="Z35" i="4"/>
  <c r="W22" i="13" s="1"/>
  <c r="AA35" i="4"/>
  <c r="AB35" i="4"/>
  <c r="Y22" i="13" s="1"/>
  <c r="AC35" i="4"/>
  <c r="H20" i="4"/>
  <c r="I20" i="4"/>
  <c r="J20" i="4"/>
  <c r="G7" i="13" s="1"/>
  <c r="K20" i="4"/>
  <c r="L20" i="4"/>
  <c r="I7" i="13" s="1"/>
  <c r="M20" i="4"/>
  <c r="N20" i="4"/>
  <c r="K7" i="13" s="1"/>
  <c r="O20" i="4"/>
  <c r="P20" i="4"/>
  <c r="M7" i="13" s="1"/>
  <c r="Q20" i="4"/>
  <c r="R20" i="4"/>
  <c r="O7" i="13" s="1"/>
  <c r="S20" i="4"/>
  <c r="T20" i="4"/>
  <c r="U20" i="4"/>
  <c r="V20" i="4"/>
  <c r="W20" i="4"/>
  <c r="X20" i="4"/>
  <c r="Y20" i="4"/>
  <c r="Z20" i="4"/>
  <c r="AA20" i="4"/>
  <c r="AB20" i="4"/>
  <c r="AC20" i="4"/>
  <c r="H21" i="4"/>
  <c r="E8" i="13" s="1"/>
  <c r="I21" i="4"/>
  <c r="J21" i="4"/>
  <c r="G8" i="13" s="1"/>
  <c r="K21" i="4"/>
  <c r="L21" i="4"/>
  <c r="I8" i="13" s="1"/>
  <c r="M21" i="4"/>
  <c r="N21" i="4"/>
  <c r="K8" i="13" s="1"/>
  <c r="O21" i="4"/>
  <c r="P21" i="4"/>
  <c r="M8" i="13" s="1"/>
  <c r="Q21" i="4"/>
  <c r="R21" i="4"/>
  <c r="O8" i="13" s="1"/>
  <c r="S21" i="4"/>
  <c r="T21" i="4"/>
  <c r="U21" i="4"/>
  <c r="V21" i="4"/>
  <c r="W21" i="4"/>
  <c r="X21" i="4"/>
  <c r="Y21" i="4"/>
  <c r="Z21" i="4"/>
  <c r="AA21" i="4"/>
  <c r="AB21" i="4"/>
  <c r="AC21" i="4"/>
  <c r="H22" i="4"/>
  <c r="I22" i="4"/>
  <c r="J22" i="4"/>
  <c r="G9" i="13" s="1"/>
  <c r="K22" i="4"/>
  <c r="L22" i="4"/>
  <c r="I9" i="13" s="1"/>
  <c r="M22" i="4"/>
  <c r="N22" i="4"/>
  <c r="K9" i="13" s="1"/>
  <c r="O22" i="4"/>
  <c r="P22" i="4"/>
  <c r="M9" i="13" s="1"/>
  <c r="Q22" i="4"/>
  <c r="R22" i="4"/>
  <c r="O9" i="13" s="1"/>
  <c r="S22" i="4"/>
  <c r="T22" i="4"/>
  <c r="U22" i="4"/>
  <c r="V22" i="4"/>
  <c r="W22" i="4"/>
  <c r="X22" i="4"/>
  <c r="Y22" i="4"/>
  <c r="Z22" i="4"/>
  <c r="AA22" i="4"/>
  <c r="AB22" i="4"/>
  <c r="AC22" i="4"/>
  <c r="H23" i="4"/>
  <c r="I23" i="4"/>
  <c r="J23" i="4"/>
  <c r="G10" i="13" s="1"/>
  <c r="K23" i="4"/>
  <c r="L23" i="4"/>
  <c r="I10" i="13" s="1"/>
  <c r="M23" i="4"/>
  <c r="N23" i="4"/>
  <c r="K10" i="13" s="1"/>
  <c r="O23" i="4"/>
  <c r="P23" i="4"/>
  <c r="M10" i="13" s="1"/>
  <c r="Q23" i="4"/>
  <c r="R23" i="4"/>
  <c r="O10" i="13" s="1"/>
  <c r="S23" i="4"/>
  <c r="T23" i="4"/>
  <c r="U23" i="4"/>
  <c r="V23" i="4"/>
  <c r="W23" i="4"/>
  <c r="X23" i="4"/>
  <c r="Y23" i="4"/>
  <c r="Z23" i="4"/>
  <c r="AA23" i="4"/>
  <c r="AB23" i="4"/>
  <c r="AC23" i="4"/>
  <c r="AC37" i="4"/>
  <c r="AC38" i="4"/>
  <c r="G40" i="4"/>
  <c r="G41" i="4"/>
  <c r="D29" i="13" s="1"/>
  <c r="G42" i="4"/>
  <c r="G37" i="4"/>
  <c r="H37" i="4"/>
  <c r="I37" i="4"/>
  <c r="J37" i="4"/>
  <c r="K37" i="4"/>
  <c r="L37" i="4"/>
  <c r="M37" i="4"/>
  <c r="N37" i="4"/>
  <c r="O37" i="4"/>
  <c r="P37" i="4"/>
  <c r="Q37" i="4"/>
  <c r="R37" i="4"/>
  <c r="S37" i="4"/>
  <c r="T37" i="4"/>
  <c r="Q25" i="13" s="1"/>
  <c r="U37" i="4"/>
  <c r="V37" i="4"/>
  <c r="S25" i="13" s="1"/>
  <c r="W37" i="4"/>
  <c r="X37" i="4"/>
  <c r="U25" i="13" s="1"/>
  <c r="Y37" i="4"/>
  <c r="Z37" i="4"/>
  <c r="W25" i="13" s="1"/>
  <c r="AA37" i="4"/>
  <c r="AB37" i="4"/>
  <c r="Y25" i="13" s="1"/>
  <c r="G38" i="4"/>
  <c r="H38" i="4"/>
  <c r="I38" i="4"/>
  <c r="J38" i="4"/>
  <c r="G31" i="13" s="1"/>
  <c r="F7" i="15" s="1"/>
  <c r="K38" i="4"/>
  <c r="L38" i="4"/>
  <c r="M38" i="4"/>
  <c r="N38" i="4"/>
  <c r="O38" i="4"/>
  <c r="P38" i="4"/>
  <c r="Q38" i="4"/>
  <c r="R38" i="4"/>
  <c r="O26" i="13" s="1"/>
  <c r="S38" i="4"/>
  <c r="T38" i="4"/>
  <c r="U38" i="4"/>
  <c r="V38" i="4"/>
  <c r="W38" i="4"/>
  <c r="X38" i="4"/>
  <c r="Y38" i="4"/>
  <c r="Z38" i="4"/>
  <c r="AA38" i="4"/>
  <c r="AB38" i="4"/>
  <c r="O31" i="13" l="1"/>
  <c r="N7" i="15" s="1"/>
  <c r="K31" i="13"/>
  <c r="J7" i="15" s="1"/>
  <c r="F11" i="15"/>
  <c r="F40" i="15"/>
  <c r="M31" i="13"/>
  <c r="L7" i="15" s="1"/>
  <c r="I31" i="13"/>
  <c r="H7" i="15" s="1"/>
  <c r="X25" i="13"/>
  <c r="T25" i="13"/>
  <c r="P25" i="13"/>
  <c r="C25" i="13"/>
  <c r="L10" i="13"/>
  <c r="H10" i="13"/>
  <c r="N9" i="13"/>
  <c r="J9" i="13"/>
  <c r="F9" i="13"/>
  <c r="L8" i="13"/>
  <c r="H8" i="13"/>
  <c r="N7" i="13"/>
  <c r="J7" i="13"/>
  <c r="F7" i="13"/>
  <c r="X22" i="13"/>
  <c r="T22" i="13"/>
  <c r="P22" i="13"/>
  <c r="L22" i="13"/>
  <c r="H22" i="13"/>
  <c r="V21" i="13"/>
  <c r="R21" i="13"/>
  <c r="N21" i="13"/>
  <c r="J21" i="13"/>
  <c r="F21" i="13"/>
  <c r="L20" i="13"/>
  <c r="H20" i="13"/>
  <c r="V19" i="13"/>
  <c r="R19" i="13"/>
  <c r="N19" i="13"/>
  <c r="J19" i="13"/>
  <c r="F19" i="13"/>
  <c r="L18" i="13"/>
  <c r="H18" i="13"/>
  <c r="N17" i="13"/>
  <c r="J17" i="13"/>
  <c r="F17" i="13"/>
  <c r="L16" i="13"/>
  <c r="H16" i="13"/>
  <c r="N15" i="13"/>
  <c r="J15" i="13"/>
  <c r="F15" i="13"/>
  <c r="L14" i="13"/>
  <c r="H14" i="13"/>
  <c r="N13" i="13"/>
  <c r="J13" i="13"/>
  <c r="F13" i="13"/>
  <c r="T12" i="13"/>
  <c r="P12" i="13"/>
  <c r="L12" i="13"/>
  <c r="H12" i="13"/>
  <c r="N11" i="13"/>
  <c r="J11" i="13"/>
  <c r="F11" i="13"/>
  <c r="X30" i="13"/>
  <c r="T30" i="13"/>
  <c r="P30" i="13"/>
  <c r="L30" i="13"/>
  <c r="H30" i="13"/>
  <c r="H28" i="13"/>
  <c r="D7" i="13"/>
  <c r="E7" i="13"/>
  <c r="E31" i="13" s="1"/>
  <c r="D7" i="15" s="1"/>
  <c r="D19" i="13"/>
  <c r="E19" i="13"/>
  <c r="E15" i="13"/>
  <c r="D15" i="13"/>
  <c r="D11" i="13"/>
  <c r="E11" i="13"/>
  <c r="D26" i="13"/>
  <c r="V25" i="13"/>
  <c r="R25" i="13"/>
  <c r="N10" i="13"/>
  <c r="J10" i="13"/>
  <c r="L9" i="13"/>
  <c r="H9" i="13"/>
  <c r="N8" i="13"/>
  <c r="J8" i="13"/>
  <c r="F8" i="13"/>
  <c r="L7" i="13"/>
  <c r="H7" i="13"/>
  <c r="V22" i="13"/>
  <c r="R22" i="13"/>
  <c r="N22" i="13"/>
  <c r="J22" i="13"/>
  <c r="X21" i="13"/>
  <c r="T21" i="13"/>
  <c r="P21" i="13"/>
  <c r="L21" i="13"/>
  <c r="H21" i="13"/>
  <c r="N20" i="13"/>
  <c r="J20" i="13"/>
  <c r="F20" i="13"/>
  <c r="X19" i="13"/>
  <c r="T19" i="13"/>
  <c r="P19" i="13"/>
  <c r="L19" i="13"/>
  <c r="H19" i="13"/>
  <c r="N18" i="13"/>
  <c r="J18" i="13"/>
  <c r="L17" i="13"/>
  <c r="H17" i="13"/>
  <c r="N16" i="13"/>
  <c r="J16" i="13"/>
  <c r="F16" i="13"/>
  <c r="L15" i="13"/>
  <c r="H15" i="13"/>
  <c r="N14" i="13"/>
  <c r="J14" i="13"/>
  <c r="L13" i="13"/>
  <c r="H13" i="13"/>
  <c r="V12" i="13"/>
  <c r="R12" i="13"/>
  <c r="N12" i="13"/>
  <c r="J12" i="13"/>
  <c r="F12" i="13"/>
  <c r="L11" i="13"/>
  <c r="H11" i="13"/>
  <c r="V30" i="13"/>
  <c r="R30" i="13"/>
  <c r="D28" i="13"/>
  <c r="C28" i="13"/>
  <c r="M18" i="15"/>
  <c r="L18" i="15"/>
  <c r="K18" i="15"/>
  <c r="J18" i="15"/>
  <c r="I18" i="15"/>
  <c r="H18" i="15"/>
  <c r="G18" i="15"/>
  <c r="F18" i="15"/>
  <c r="E18" i="15"/>
  <c r="D18" i="15"/>
  <c r="C18" i="15"/>
  <c r="O13" i="15"/>
  <c r="P13" i="15"/>
  <c r="O14" i="15"/>
  <c r="P14" i="15"/>
  <c r="O15" i="15"/>
  <c r="P15" i="15"/>
  <c r="O16" i="15"/>
  <c r="P16" i="15"/>
  <c r="O17" i="15"/>
  <c r="P17" i="15"/>
  <c r="Q31" i="13"/>
  <c r="S31" i="13"/>
  <c r="U31" i="13"/>
  <c r="V31" i="13"/>
  <c r="W31" i="13"/>
  <c r="X31" i="13"/>
  <c r="Y31" i="13"/>
  <c r="O28" i="12"/>
  <c r="P28" i="12"/>
  <c r="Q28" i="12"/>
  <c r="R28" i="12"/>
  <c r="S28" i="12"/>
  <c r="T28" i="12"/>
  <c r="U28" i="12"/>
  <c r="V28" i="12"/>
  <c r="W28" i="12"/>
  <c r="X28" i="12"/>
  <c r="Y28" i="12"/>
  <c r="D40" i="15" l="1"/>
  <c r="D11" i="15"/>
  <c r="D15" i="15" s="1"/>
  <c r="D48" i="15" s="1"/>
  <c r="F31" i="13"/>
  <c r="E7" i="15" s="1"/>
  <c r="E11" i="15" s="1"/>
  <c r="P31" i="13"/>
  <c r="J31" i="13"/>
  <c r="I7" i="15" s="1"/>
  <c r="I11" i="15" s="1"/>
  <c r="L31" i="13"/>
  <c r="K7" i="15" s="1"/>
  <c r="K40" i="15" s="1"/>
  <c r="T31" i="13"/>
  <c r="N31" i="13"/>
  <c r="M7" i="15" s="1"/>
  <c r="M11" i="15" s="1"/>
  <c r="R31" i="13"/>
  <c r="K11" i="15"/>
  <c r="J11" i="15"/>
  <c r="J40" i="15"/>
  <c r="H40" i="15"/>
  <c r="H11" i="15"/>
  <c r="H31" i="13"/>
  <c r="G7" i="15" s="1"/>
  <c r="L40" i="15"/>
  <c r="L11" i="15"/>
  <c r="D16" i="15"/>
  <c r="D49" i="15" s="1"/>
  <c r="F17" i="15"/>
  <c r="F50" i="15" s="1"/>
  <c r="F19" i="15"/>
  <c r="F52" i="15" s="1"/>
  <c r="F13" i="15"/>
  <c r="F14" i="15"/>
  <c r="F47" i="15" s="1"/>
  <c r="F15" i="15"/>
  <c r="F48" i="15" s="1"/>
  <c r="F16" i="15"/>
  <c r="F49" i="15" s="1"/>
  <c r="F20" i="15"/>
  <c r="F53" i="15" s="1"/>
  <c r="D31" i="13"/>
  <c r="C7" i="15" s="1"/>
  <c r="G14" i="4"/>
  <c r="H14" i="4"/>
  <c r="I14" i="4"/>
  <c r="J14" i="4"/>
  <c r="F14" i="4"/>
  <c r="B24" i="3"/>
  <c r="D14" i="15" l="1"/>
  <c r="D47" i="15" s="1"/>
  <c r="D13" i="15"/>
  <c r="M40" i="15"/>
  <c r="I40" i="15"/>
  <c r="E40" i="15"/>
  <c r="D20" i="15"/>
  <c r="D53" i="15" s="1"/>
  <c r="D19" i="15"/>
  <c r="D52" i="15" s="1"/>
  <c r="D17" i="15"/>
  <c r="D50" i="15" s="1"/>
  <c r="C40" i="15"/>
  <c r="C43" i="15" s="1"/>
  <c r="C11" i="15"/>
  <c r="G11" i="15"/>
  <c r="G40" i="15"/>
  <c r="H19" i="15"/>
  <c r="H52" i="15" s="1"/>
  <c r="H17" i="15"/>
  <c r="H50" i="15" s="1"/>
  <c r="H14" i="15"/>
  <c r="H47" i="15" s="1"/>
  <c r="H15" i="15"/>
  <c r="H48" i="15" s="1"/>
  <c r="H16" i="15"/>
  <c r="H49" i="15" s="1"/>
  <c r="H13" i="15"/>
  <c r="H20" i="15"/>
  <c r="H53" i="15" s="1"/>
  <c r="E19" i="15"/>
  <c r="E52" i="15" s="1"/>
  <c r="E17" i="15"/>
  <c r="E50" i="15" s="1"/>
  <c r="E13" i="15"/>
  <c r="E14" i="15"/>
  <c r="E47" i="15" s="1"/>
  <c r="E15" i="15"/>
  <c r="E48" i="15" s="1"/>
  <c r="E20" i="15"/>
  <c r="E53" i="15" s="1"/>
  <c r="E16" i="15"/>
  <c r="E49" i="15" s="1"/>
  <c r="F21" i="15"/>
  <c r="F22" i="15" s="1"/>
  <c r="F46" i="15"/>
  <c r="L19" i="15"/>
  <c r="L52" i="15" s="1"/>
  <c r="L20" i="15"/>
  <c r="L53" i="15" s="1"/>
  <c r="L15" i="15"/>
  <c r="L48" i="15" s="1"/>
  <c r="L16" i="15"/>
  <c r="L49" i="15" s="1"/>
  <c r="L13" i="15"/>
  <c r="L14" i="15"/>
  <c r="L47" i="15" s="1"/>
  <c r="L17" i="15"/>
  <c r="L50" i="15" s="1"/>
  <c r="J15" i="15"/>
  <c r="J48" i="15" s="1"/>
  <c r="J16" i="15"/>
  <c r="J49" i="15" s="1"/>
  <c r="J17" i="15"/>
  <c r="J50" i="15" s="1"/>
  <c r="J20" i="15"/>
  <c r="J53" i="15" s="1"/>
  <c r="J19" i="15"/>
  <c r="J52" i="15" s="1"/>
  <c r="J13" i="15"/>
  <c r="J14" i="15"/>
  <c r="J47" i="15" s="1"/>
  <c r="M19" i="15"/>
  <c r="M52" i="15" s="1"/>
  <c r="M13" i="15"/>
  <c r="M20" i="15"/>
  <c r="M53" i="15" s="1"/>
  <c r="M16" i="15"/>
  <c r="M49" i="15" s="1"/>
  <c r="M15" i="15"/>
  <c r="M48" i="15" s="1"/>
  <c r="M14" i="15"/>
  <c r="M47" i="15" s="1"/>
  <c r="M17" i="15"/>
  <c r="M50" i="15" s="1"/>
  <c r="D46" i="15"/>
  <c r="I19" i="15"/>
  <c r="I52" i="15" s="1"/>
  <c r="I13" i="15"/>
  <c r="I17" i="15"/>
  <c r="I50" i="15" s="1"/>
  <c r="I20" i="15"/>
  <c r="I53" i="15" s="1"/>
  <c r="I14" i="15"/>
  <c r="I47" i="15" s="1"/>
  <c r="I15" i="15"/>
  <c r="I48" i="15" s="1"/>
  <c r="I16" i="15"/>
  <c r="I49" i="15" s="1"/>
  <c r="K20" i="15"/>
  <c r="K53" i="15" s="1"/>
  <c r="K15" i="15"/>
  <c r="K48" i="15" s="1"/>
  <c r="K19" i="15"/>
  <c r="K52" i="15" s="1"/>
  <c r="K14" i="15"/>
  <c r="K47" i="15" s="1"/>
  <c r="K16" i="15"/>
  <c r="K49" i="15" s="1"/>
  <c r="K17" i="15"/>
  <c r="K50" i="15" s="1"/>
  <c r="K13" i="15"/>
  <c r="W760" i="11"/>
  <c r="X760" i="11"/>
  <c r="Y760" i="11"/>
  <c r="Z760" i="11"/>
  <c r="AA760" i="11"/>
  <c r="AB760" i="11"/>
  <c r="AC760" i="11"/>
  <c r="AD760" i="11"/>
  <c r="AE760" i="11"/>
  <c r="AF760" i="11"/>
  <c r="AG760" i="11"/>
  <c r="AH760" i="11"/>
  <c r="AI760" i="11"/>
  <c r="AJ760" i="11"/>
  <c r="AK760" i="11"/>
  <c r="AL760" i="11"/>
  <c r="AM760" i="11"/>
  <c r="AN760" i="11"/>
  <c r="AO760" i="11"/>
  <c r="AP760" i="11"/>
  <c r="V760" i="11"/>
  <c r="D21" i="15" l="1"/>
  <c r="D22" i="15" s="1"/>
  <c r="M46" i="15"/>
  <c r="M21" i="15"/>
  <c r="M22" i="15" s="1"/>
  <c r="G14" i="15"/>
  <c r="G47" i="15" s="1"/>
  <c r="G16" i="15"/>
  <c r="G49" i="15" s="1"/>
  <c r="G20" i="15"/>
  <c r="G53" i="15" s="1"/>
  <c r="G19" i="15"/>
  <c r="G52" i="15" s="1"/>
  <c r="G13" i="15"/>
  <c r="G17" i="15"/>
  <c r="G50" i="15" s="1"/>
  <c r="G15" i="15"/>
  <c r="G48" i="15" s="1"/>
  <c r="E46" i="15"/>
  <c r="E21" i="15"/>
  <c r="E22" i="15" s="1"/>
  <c r="H46" i="15"/>
  <c r="H21" i="15"/>
  <c r="H22" i="15" s="1"/>
  <c r="C20" i="15"/>
  <c r="C53" i="15" s="1"/>
  <c r="C16" i="15"/>
  <c r="C49" i="15" s="1"/>
  <c r="C14" i="15"/>
  <c r="C47" i="15" s="1"/>
  <c r="C17" i="15"/>
  <c r="C50" i="15" s="1"/>
  <c r="C13" i="15"/>
  <c r="C19" i="15"/>
  <c r="C52" i="15" s="1"/>
  <c r="C15" i="15"/>
  <c r="C48" i="15" s="1"/>
  <c r="K46" i="15"/>
  <c r="K21" i="15"/>
  <c r="K22" i="15" s="1"/>
  <c r="I46" i="15"/>
  <c r="I21" i="15"/>
  <c r="I22" i="15" s="1"/>
  <c r="J46" i="15"/>
  <c r="J21" i="15"/>
  <c r="J22" i="15" s="1"/>
  <c r="L46" i="15"/>
  <c r="L21" i="15"/>
  <c r="L22" i="15" s="1"/>
  <c r="E8" i="10"/>
  <c r="G8" i="10"/>
  <c r="I8" i="10"/>
  <c r="C8" i="10"/>
  <c r="D8" i="10" s="1"/>
  <c r="J7" i="10"/>
  <c r="H7" i="10"/>
  <c r="F7" i="10"/>
  <c r="K5" i="10"/>
  <c r="J5" i="10"/>
  <c r="H5" i="10"/>
  <c r="F5" i="10"/>
  <c r="D5" i="10"/>
  <c r="G46" i="15" l="1"/>
  <c r="G21" i="15"/>
  <c r="G22" i="15" s="1"/>
  <c r="C21" i="15"/>
  <c r="C22" i="15" s="1"/>
  <c r="C46" i="15"/>
  <c r="D26" i="15"/>
  <c r="D27" i="15" s="1"/>
  <c r="E26" i="15"/>
  <c r="E27" i="15" s="1"/>
  <c r="F26" i="15"/>
  <c r="F27" i="15" s="1"/>
  <c r="G26" i="15"/>
  <c r="H26" i="15"/>
  <c r="H27" i="15" s="1"/>
  <c r="I26" i="15"/>
  <c r="I27" i="15" s="1"/>
  <c r="J26" i="15"/>
  <c r="J27" i="15" s="1"/>
  <c r="K26" i="15"/>
  <c r="K27" i="15" s="1"/>
  <c r="L26" i="15"/>
  <c r="L27" i="15" s="1"/>
  <c r="M26" i="15"/>
  <c r="M27" i="15" s="1"/>
  <c r="N26" i="15"/>
  <c r="C26" i="15"/>
  <c r="C27" i="15" s="1"/>
  <c r="C33" i="15"/>
  <c r="C35" i="15" s="1"/>
  <c r="C36" i="15" s="1"/>
  <c r="C29" i="15" l="1"/>
  <c r="C59" i="15"/>
  <c r="C60" i="15" s="1"/>
  <c r="C57" i="15"/>
  <c r="C28" i="15"/>
  <c r="G27" i="15"/>
  <c r="N21" i="19"/>
  <c r="N22" i="19"/>
  <c r="N23" i="19"/>
  <c r="N24" i="19"/>
  <c r="N25" i="19"/>
  <c r="N26" i="19"/>
  <c r="M21" i="19" l="1"/>
  <c r="M22" i="19"/>
  <c r="M23" i="19"/>
  <c r="M24" i="19"/>
  <c r="M25" i="19"/>
  <c r="M26" i="19"/>
  <c r="I6" i="19"/>
  <c r="I7" i="19"/>
  <c r="I8" i="19"/>
  <c r="I9" i="19"/>
  <c r="I10" i="19"/>
  <c r="I11" i="19"/>
  <c r="I12" i="19"/>
  <c r="I13" i="19"/>
  <c r="I14" i="19"/>
  <c r="I15" i="19"/>
  <c r="I16" i="19"/>
  <c r="I17" i="19"/>
  <c r="I18" i="19"/>
  <c r="I19" i="19"/>
  <c r="I20" i="19"/>
  <c r="I21" i="19"/>
  <c r="I22" i="19"/>
  <c r="I23" i="19"/>
  <c r="I24" i="19"/>
  <c r="I25" i="19"/>
  <c r="I26" i="19"/>
  <c r="I5" i="19"/>
  <c r="F26" i="19" l="1"/>
  <c r="H26" i="19" s="1"/>
  <c r="F23" i="19"/>
  <c r="H23" i="19" s="1"/>
  <c r="H6" i="19"/>
  <c r="H7" i="19"/>
  <c r="H8" i="19"/>
  <c r="H9" i="19"/>
  <c r="H10" i="19"/>
  <c r="H11" i="19"/>
  <c r="H12" i="19"/>
  <c r="H13" i="19"/>
  <c r="H14" i="19"/>
  <c r="H15" i="19"/>
  <c r="H16" i="19"/>
  <c r="H17" i="19"/>
  <c r="H18" i="19"/>
  <c r="H19" i="19"/>
  <c r="H20" i="19"/>
  <c r="H21" i="19"/>
  <c r="H22" i="19"/>
  <c r="H24" i="19"/>
  <c r="H25" i="19"/>
  <c r="H5" i="19"/>
  <c r="F7" i="19"/>
  <c r="F8" i="19"/>
  <c r="F9" i="19"/>
  <c r="F10" i="19"/>
  <c r="F11" i="19"/>
  <c r="F12" i="19"/>
  <c r="F13" i="19"/>
  <c r="F14" i="19"/>
  <c r="F15" i="19"/>
  <c r="F16" i="19"/>
  <c r="F17" i="19"/>
  <c r="F18" i="19"/>
  <c r="F19" i="19"/>
  <c r="F20" i="19"/>
  <c r="F6" i="19"/>
  <c r="F5" i="19"/>
  <c r="N51" i="15"/>
  <c r="E33" i="15"/>
  <c r="G33" i="15"/>
  <c r="K33" i="15"/>
  <c r="F42" i="15"/>
  <c r="F33" i="15" s="1"/>
  <c r="G42" i="15"/>
  <c r="H42" i="15"/>
  <c r="H33" i="15" s="1"/>
  <c r="I42" i="15"/>
  <c r="I33" i="15" s="1"/>
  <c r="J42" i="15"/>
  <c r="J33" i="15" s="1"/>
  <c r="K42" i="15"/>
  <c r="L42" i="15"/>
  <c r="L33" i="15" s="1"/>
  <c r="M42" i="15"/>
  <c r="M33" i="15" s="1"/>
  <c r="N42" i="15"/>
  <c r="N33" i="15" s="1"/>
  <c r="E42" i="15"/>
  <c r="D33" i="15"/>
  <c r="AN753" i="11"/>
  <c r="AO753" i="11"/>
  <c r="AP753" i="11"/>
  <c r="N18" i="15"/>
  <c r="B28" i="3"/>
  <c r="B36" i="3"/>
  <c r="I22" i="17" l="1"/>
  <c r="Y22" i="17"/>
  <c r="J20" i="17"/>
  <c r="N19" i="17"/>
  <c r="K17" i="17"/>
  <c r="F16" i="17"/>
  <c r="N13" i="17"/>
  <c r="G13" i="17"/>
  <c r="K11" i="17"/>
  <c r="J10" i="17"/>
  <c r="M9" i="17"/>
  <c r="O7" i="17"/>
  <c r="M11" i="17"/>
  <c r="G9" i="17"/>
  <c r="R22" i="17"/>
  <c r="N21" i="17"/>
  <c r="G19" i="17"/>
  <c r="M18" i="17"/>
  <c r="K16" i="17"/>
  <c r="L15" i="17"/>
  <c r="H14" i="17"/>
  <c r="F12" i="17"/>
  <c r="N8" i="17"/>
  <c r="L8" i="17"/>
  <c r="H7" i="17"/>
  <c r="O22" i="17"/>
  <c r="O21" i="17"/>
  <c r="H19" i="17"/>
  <c r="N18" i="17"/>
  <c r="L16" i="17"/>
  <c r="M15" i="17"/>
  <c r="L13" i="17"/>
  <c r="E8" i="17"/>
  <c r="G8" i="17"/>
  <c r="N11" i="17"/>
  <c r="K18" i="17"/>
  <c r="L12" i="17"/>
  <c r="T22" i="17"/>
  <c r="M16" i="17"/>
  <c r="N9" i="17"/>
  <c r="I20" i="17"/>
  <c r="O12" i="17"/>
  <c r="L9" i="17"/>
  <c r="E19" i="17"/>
  <c r="M10" i="17"/>
  <c r="M22" i="17"/>
  <c r="I21" i="17"/>
  <c r="N20" i="17"/>
  <c r="G18" i="17"/>
  <c r="O17" i="17"/>
  <c r="G15" i="17"/>
  <c r="I14" i="17"/>
  <c r="I12" i="17"/>
  <c r="O11" i="17"/>
  <c r="H10" i="17"/>
  <c r="F8" i="17"/>
  <c r="W22" i="17"/>
  <c r="O8" i="17"/>
  <c r="I7" i="17"/>
  <c r="V22" i="17"/>
  <c r="G20" i="17"/>
  <c r="K19" i="17"/>
  <c r="H17" i="17"/>
  <c r="O16" i="17"/>
  <c r="E15" i="17"/>
  <c r="K13" i="17"/>
  <c r="H11" i="17"/>
  <c r="N10" i="17"/>
  <c r="J9" i="17"/>
  <c r="L7" i="17"/>
  <c r="S22" i="17"/>
  <c r="H20" i="17"/>
  <c r="L19" i="17"/>
  <c r="I17" i="17"/>
  <c r="G17" i="17"/>
  <c r="N12" i="17"/>
  <c r="G12" i="17"/>
  <c r="O10" i="17"/>
  <c r="M7" i="17"/>
  <c r="P22" i="17"/>
  <c r="I16" i="17"/>
  <c r="E11" i="17"/>
  <c r="G21" i="17"/>
  <c r="N15" i="17"/>
  <c r="H9" i="17"/>
  <c r="M19" i="17"/>
  <c r="M13" i="17"/>
  <c r="N7" i="17"/>
  <c r="F15" i="17"/>
  <c r="F9" i="17"/>
  <c r="Q22" i="17"/>
  <c r="M21" i="17"/>
  <c r="F19" i="17"/>
  <c r="L18" i="17"/>
  <c r="J16" i="17"/>
  <c r="K15" i="17"/>
  <c r="M14" i="17"/>
  <c r="M12" i="17"/>
  <c r="D11" i="17"/>
  <c r="K8" i="17"/>
  <c r="G7" i="17"/>
  <c r="H13" i="17"/>
  <c r="L10" i="17"/>
  <c r="J22" i="17"/>
  <c r="H22" i="17"/>
  <c r="K20" i="17"/>
  <c r="O19" i="17"/>
  <c r="L17" i="17"/>
  <c r="E16" i="17"/>
  <c r="O13" i="17"/>
  <c r="G14" i="17"/>
  <c r="L11" i="17"/>
  <c r="K10" i="17"/>
  <c r="G10" i="17"/>
  <c r="D7" i="17"/>
  <c r="G22" i="17"/>
  <c r="L20" i="17"/>
  <c r="D19" i="17"/>
  <c r="M17" i="17"/>
  <c r="D15" i="17"/>
  <c r="N14" i="17"/>
  <c r="F13" i="17"/>
  <c r="I8" i="17"/>
  <c r="L22" i="17"/>
  <c r="L21" i="17"/>
  <c r="J15" i="17"/>
  <c r="J8" i="17"/>
  <c r="I19" i="17"/>
  <c r="I13" i="17"/>
  <c r="J7" i="17"/>
  <c r="J17" i="17"/>
  <c r="J11" i="17"/>
  <c r="H21" i="17"/>
  <c r="O14" i="17"/>
  <c r="U22" i="17"/>
  <c r="F21" i="17"/>
  <c r="J19" i="17"/>
  <c r="H18" i="17"/>
  <c r="N16" i="17"/>
  <c r="O15" i="17"/>
  <c r="J13" i="17"/>
  <c r="G11" i="17"/>
  <c r="O9" i="17"/>
  <c r="I9" i="17"/>
  <c r="K7" i="17"/>
  <c r="K12" i="17"/>
  <c r="M8" i="17"/>
  <c r="N22" i="17"/>
  <c r="J21" i="17"/>
  <c r="O20" i="17"/>
  <c r="I18" i="17"/>
  <c r="G16" i="17"/>
  <c r="H15" i="17"/>
  <c r="J14" i="17"/>
  <c r="J12" i="17"/>
  <c r="E12" i="17"/>
  <c r="H8" i="17"/>
  <c r="E7" i="17"/>
  <c r="K22" i="17"/>
  <c r="K21" i="17"/>
  <c r="F20" i="17"/>
  <c r="J18" i="17"/>
  <c r="H16" i="17"/>
  <c r="I15" i="17"/>
  <c r="K14" i="17"/>
  <c r="I11" i="17"/>
  <c r="K9" i="17"/>
  <c r="N17" i="17"/>
  <c r="E20" i="17"/>
  <c r="L14" i="17"/>
  <c r="F7" i="17"/>
  <c r="O18" i="17"/>
  <c r="F11" i="17"/>
  <c r="X22" i="17"/>
  <c r="F17" i="17"/>
  <c r="I10" i="17"/>
  <c r="M20" i="17"/>
  <c r="H12" i="17"/>
  <c r="X21" i="17"/>
  <c r="R21" i="17"/>
  <c r="U21" i="17"/>
  <c r="T21" i="17"/>
  <c r="W21" i="17"/>
  <c r="Q21" i="17"/>
  <c r="V21" i="17"/>
  <c r="P21" i="17"/>
  <c r="S21" i="17"/>
  <c r="Y21" i="17"/>
  <c r="R26" i="17"/>
  <c r="V26" i="17"/>
  <c r="S26" i="17"/>
  <c r="W26" i="17"/>
  <c r="P26" i="17"/>
  <c r="T26" i="17"/>
  <c r="X26" i="17"/>
  <c r="Q26" i="17"/>
  <c r="U26" i="17"/>
  <c r="Y26" i="17"/>
  <c r="N19" i="19"/>
  <c r="M19" i="19"/>
  <c r="M18" i="19"/>
  <c r="N18" i="19" s="1"/>
  <c r="N17" i="19"/>
  <c r="M17" i="19"/>
  <c r="M20" i="19"/>
  <c r="N20" i="19" s="1"/>
  <c r="N15" i="19"/>
  <c r="M15" i="19"/>
  <c r="N14" i="19"/>
  <c r="M14" i="19"/>
  <c r="N13" i="19"/>
  <c r="M13" i="19"/>
  <c r="N16" i="19"/>
  <c r="M16" i="19"/>
  <c r="N11" i="19"/>
  <c r="M11" i="19"/>
  <c r="N10" i="19"/>
  <c r="M10" i="19"/>
  <c r="N12" i="19"/>
  <c r="M12" i="19"/>
  <c r="N9" i="19"/>
  <c r="M9" i="19"/>
  <c r="N7" i="19"/>
  <c r="M7" i="19"/>
  <c r="N6" i="19"/>
  <c r="M6" i="19"/>
  <c r="N8" i="19"/>
  <c r="M8" i="19"/>
  <c r="M5" i="19"/>
  <c r="N5" i="19" s="1"/>
  <c r="D20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C20" i="1"/>
  <c r="N27" i="19" l="1"/>
  <c r="O7" i="14"/>
  <c r="P7" i="14"/>
  <c r="Q7" i="14"/>
  <c r="R7" i="14"/>
  <c r="S7" i="14"/>
  <c r="T7" i="14"/>
  <c r="U7" i="14"/>
  <c r="V7" i="14"/>
  <c r="W7" i="14"/>
  <c r="X7" i="14"/>
  <c r="Y7" i="14"/>
  <c r="O8" i="14"/>
  <c r="P8" i="14"/>
  <c r="Q8" i="14"/>
  <c r="R8" i="14"/>
  <c r="S8" i="14"/>
  <c r="T8" i="14"/>
  <c r="U8" i="14"/>
  <c r="V8" i="14"/>
  <c r="W8" i="14"/>
  <c r="X8" i="14"/>
  <c r="Y8" i="14"/>
  <c r="O9" i="14"/>
  <c r="P9" i="14"/>
  <c r="Q9" i="14"/>
  <c r="R9" i="14"/>
  <c r="S9" i="14"/>
  <c r="T9" i="14"/>
  <c r="U9" i="14"/>
  <c r="V9" i="14"/>
  <c r="W9" i="14"/>
  <c r="X9" i="14"/>
  <c r="Y9" i="14"/>
  <c r="O10" i="14"/>
  <c r="P10" i="14"/>
  <c r="Q10" i="14"/>
  <c r="R10" i="14"/>
  <c r="S10" i="14"/>
  <c r="T10" i="14"/>
  <c r="U10" i="14"/>
  <c r="V10" i="14"/>
  <c r="W10" i="14"/>
  <c r="X10" i="14"/>
  <c r="Y10" i="14"/>
  <c r="O11" i="14"/>
  <c r="P11" i="14"/>
  <c r="Q11" i="14"/>
  <c r="R11" i="14"/>
  <c r="S11" i="14"/>
  <c r="T11" i="14"/>
  <c r="U11" i="14"/>
  <c r="V11" i="14"/>
  <c r="W11" i="14"/>
  <c r="X11" i="14"/>
  <c r="Y11" i="14"/>
  <c r="O12" i="14"/>
  <c r="P12" i="14"/>
  <c r="Q12" i="14"/>
  <c r="R12" i="14"/>
  <c r="S12" i="14"/>
  <c r="T12" i="14"/>
  <c r="U12" i="14"/>
  <c r="V12" i="14"/>
  <c r="W12" i="14"/>
  <c r="X12" i="14"/>
  <c r="Y12" i="14"/>
  <c r="O13" i="14"/>
  <c r="P13" i="14"/>
  <c r="Q13" i="14"/>
  <c r="R13" i="14"/>
  <c r="S13" i="14"/>
  <c r="T13" i="14"/>
  <c r="U13" i="14"/>
  <c r="V13" i="14"/>
  <c r="W13" i="14"/>
  <c r="X13" i="14"/>
  <c r="Y13" i="14"/>
  <c r="O14" i="14"/>
  <c r="P14" i="14"/>
  <c r="Q14" i="14"/>
  <c r="R14" i="14"/>
  <c r="S14" i="14"/>
  <c r="T14" i="14"/>
  <c r="U14" i="14"/>
  <c r="V14" i="14"/>
  <c r="W14" i="14"/>
  <c r="X14" i="14"/>
  <c r="Y14" i="14"/>
  <c r="O15" i="14"/>
  <c r="P15" i="14"/>
  <c r="Q15" i="14"/>
  <c r="R15" i="14"/>
  <c r="S15" i="14"/>
  <c r="T15" i="14"/>
  <c r="U15" i="14"/>
  <c r="V15" i="14"/>
  <c r="W15" i="14"/>
  <c r="X15" i="14"/>
  <c r="Y15" i="14"/>
  <c r="O16" i="14"/>
  <c r="P16" i="14"/>
  <c r="Q16" i="14"/>
  <c r="R16" i="14"/>
  <c r="S16" i="14"/>
  <c r="T16" i="14"/>
  <c r="U16" i="14"/>
  <c r="V16" i="14"/>
  <c r="W16" i="14"/>
  <c r="X16" i="14"/>
  <c r="Y16" i="14"/>
  <c r="O17" i="14"/>
  <c r="P17" i="14"/>
  <c r="Q17" i="14"/>
  <c r="R17" i="14"/>
  <c r="S17" i="14"/>
  <c r="T17" i="14"/>
  <c r="U17" i="14"/>
  <c r="V17" i="14"/>
  <c r="W17" i="14"/>
  <c r="X17" i="14"/>
  <c r="Y17" i="14"/>
  <c r="O18" i="14"/>
  <c r="P18" i="14"/>
  <c r="Q18" i="14"/>
  <c r="R18" i="14"/>
  <c r="S18" i="14"/>
  <c r="T18" i="14"/>
  <c r="U18" i="14"/>
  <c r="V18" i="14"/>
  <c r="W18" i="14"/>
  <c r="X18" i="14"/>
  <c r="Y18" i="14"/>
  <c r="O20" i="14"/>
  <c r="P20" i="14"/>
  <c r="Q20" i="14"/>
  <c r="R20" i="14"/>
  <c r="S20" i="14"/>
  <c r="T20" i="14"/>
  <c r="U20" i="14"/>
  <c r="V20" i="14"/>
  <c r="W20" i="14"/>
  <c r="X20" i="14"/>
  <c r="Y20" i="14"/>
  <c r="O21" i="14"/>
  <c r="P21" i="14"/>
  <c r="Q21" i="14"/>
  <c r="R21" i="14"/>
  <c r="S21" i="14"/>
  <c r="T21" i="14"/>
  <c r="U21" i="14"/>
  <c r="V21" i="14"/>
  <c r="W21" i="14"/>
  <c r="X21" i="14"/>
  <c r="Y21" i="14"/>
  <c r="O22" i="14"/>
  <c r="P22" i="14"/>
  <c r="Q22" i="14"/>
  <c r="R22" i="14"/>
  <c r="S22" i="14"/>
  <c r="T22" i="14"/>
  <c r="U22" i="14"/>
  <c r="V22" i="14"/>
  <c r="W22" i="14"/>
  <c r="X22" i="14"/>
  <c r="Y22" i="14"/>
  <c r="O23" i="14"/>
  <c r="P23" i="14"/>
  <c r="Q23" i="14"/>
  <c r="R23" i="14"/>
  <c r="S23" i="14"/>
  <c r="T23" i="14"/>
  <c r="U23" i="14"/>
  <c r="V23" i="14"/>
  <c r="W23" i="14"/>
  <c r="X23" i="14"/>
  <c r="Y23" i="14"/>
  <c r="O24" i="14"/>
  <c r="P24" i="14"/>
  <c r="Q24" i="14"/>
  <c r="R24" i="14"/>
  <c r="S24" i="14"/>
  <c r="T24" i="14"/>
  <c r="U24" i="14"/>
  <c r="V24" i="14"/>
  <c r="W24" i="14"/>
  <c r="X24" i="14"/>
  <c r="Y24" i="14"/>
  <c r="O25" i="14"/>
  <c r="P25" i="14"/>
  <c r="Q25" i="14"/>
  <c r="R25" i="14"/>
  <c r="S25" i="14"/>
  <c r="T25" i="14"/>
  <c r="U25" i="14"/>
  <c r="V25" i="14"/>
  <c r="W25" i="14"/>
  <c r="X25" i="14"/>
  <c r="Y25" i="14"/>
  <c r="O26" i="14"/>
  <c r="P26" i="14"/>
  <c r="Q26" i="14"/>
  <c r="R26" i="14"/>
  <c r="S26" i="14"/>
  <c r="T26" i="14"/>
  <c r="U26" i="14"/>
  <c r="V26" i="14"/>
  <c r="W26" i="14"/>
  <c r="X26" i="14"/>
  <c r="Y26" i="14"/>
  <c r="O27" i="14"/>
  <c r="P27" i="14"/>
  <c r="Q27" i="14"/>
  <c r="R27" i="14"/>
  <c r="S27" i="14"/>
  <c r="T27" i="14"/>
  <c r="U27" i="14"/>
  <c r="V27" i="14"/>
  <c r="W27" i="14"/>
  <c r="X27" i="14"/>
  <c r="Y27" i="14"/>
  <c r="O51" i="15"/>
  <c r="P51" i="15"/>
  <c r="Q51" i="15"/>
  <c r="R51" i="15"/>
  <c r="S51" i="15"/>
  <c r="T51" i="15"/>
  <c r="U51" i="15"/>
  <c r="V51" i="15"/>
  <c r="W51" i="15"/>
  <c r="X51" i="15"/>
  <c r="O36" i="15"/>
  <c r="O57" i="15" s="1"/>
  <c r="P36" i="15"/>
  <c r="P57" i="15" s="1"/>
  <c r="Y28" i="14" l="1"/>
  <c r="U28" i="14"/>
  <c r="U7" i="15" s="1"/>
  <c r="Q28" i="14"/>
  <c r="Q7" i="15" s="1"/>
  <c r="X28" i="14"/>
  <c r="X7" i="15" s="1"/>
  <c r="T28" i="14"/>
  <c r="T7" i="15" s="1"/>
  <c r="P28" i="14"/>
  <c r="P7" i="15" s="1"/>
  <c r="W28" i="14"/>
  <c r="W7" i="15" s="1"/>
  <c r="S28" i="14"/>
  <c r="S7" i="15" s="1"/>
  <c r="O28" i="14"/>
  <c r="O7" i="15" s="1"/>
  <c r="V28" i="14"/>
  <c r="V7" i="15" s="1"/>
  <c r="R28" i="14"/>
  <c r="R7" i="15" s="1"/>
  <c r="R8" i="17"/>
  <c r="V8" i="17"/>
  <c r="T9" i="17"/>
  <c r="S8" i="17"/>
  <c r="W8" i="17"/>
  <c r="Q9" i="17"/>
  <c r="U9" i="17"/>
  <c r="Y9" i="17"/>
  <c r="S10" i="17"/>
  <c r="W10" i="17"/>
  <c r="P8" i="17"/>
  <c r="T8" i="17"/>
  <c r="X8" i="17"/>
  <c r="R9" i="17"/>
  <c r="V9" i="17"/>
  <c r="P10" i="17"/>
  <c r="T10" i="17"/>
  <c r="X10" i="17"/>
  <c r="P9" i="17"/>
  <c r="X9" i="17"/>
  <c r="R10" i="17"/>
  <c r="Q8" i="17"/>
  <c r="U8" i="17"/>
  <c r="Y8" i="17"/>
  <c r="S9" i="17"/>
  <c r="W9" i="17"/>
  <c r="Q10" i="17"/>
  <c r="U10" i="17"/>
  <c r="Y10" i="17"/>
  <c r="V10" i="17"/>
  <c r="I16" i="2"/>
  <c r="J16" i="2"/>
  <c r="I17" i="2"/>
  <c r="J17" i="2"/>
  <c r="I18" i="2"/>
  <c r="J18" i="2"/>
  <c r="I19" i="2"/>
  <c r="J19" i="2"/>
  <c r="I21" i="2"/>
  <c r="J21" i="2"/>
  <c r="I22" i="2"/>
  <c r="J22" i="2"/>
  <c r="I23" i="2"/>
  <c r="J23" i="2"/>
  <c r="I24" i="2"/>
  <c r="J24" i="2"/>
  <c r="I25" i="2"/>
  <c r="J25" i="2"/>
  <c r="I26" i="2"/>
  <c r="J26" i="2"/>
  <c r="I27" i="2"/>
  <c r="J27" i="2"/>
  <c r="I28" i="2"/>
  <c r="J28" i="2"/>
  <c r="I29" i="2"/>
  <c r="J29" i="2"/>
  <c r="I30" i="2"/>
  <c r="J30" i="2"/>
  <c r="I31" i="2"/>
  <c r="J31" i="2"/>
  <c r="I32" i="2"/>
  <c r="J32" i="2"/>
  <c r="I5" i="2"/>
  <c r="J5" i="2"/>
  <c r="I6" i="2"/>
  <c r="J6" i="2"/>
  <c r="I7" i="2"/>
  <c r="J7" i="2"/>
  <c r="I8" i="2"/>
  <c r="J8" i="2"/>
  <c r="I9" i="2"/>
  <c r="J9" i="2"/>
  <c r="I10" i="2"/>
  <c r="J10" i="2"/>
  <c r="I11" i="2"/>
  <c r="J11" i="2"/>
  <c r="I12" i="2"/>
  <c r="J12" i="2"/>
  <c r="I13" i="2"/>
  <c r="J13" i="2"/>
  <c r="I14" i="2"/>
  <c r="J14" i="2"/>
  <c r="I15" i="2"/>
  <c r="J15" i="2"/>
  <c r="J4" i="2"/>
  <c r="I4" i="2"/>
  <c r="G53" i="1" l="1"/>
  <c r="H53" i="1"/>
  <c r="I53" i="1"/>
  <c r="J53" i="1"/>
  <c r="K53" i="1"/>
  <c r="L53" i="1"/>
  <c r="M53" i="1"/>
  <c r="N53" i="1"/>
  <c r="O53" i="1"/>
  <c r="P53" i="1"/>
  <c r="Q53" i="1"/>
  <c r="R53" i="1"/>
  <c r="S53" i="1"/>
  <c r="T53" i="1"/>
  <c r="U53" i="1"/>
  <c r="V53" i="1"/>
  <c r="W53" i="1"/>
  <c r="X53" i="1"/>
  <c r="Y53" i="1"/>
  <c r="Z53" i="1"/>
  <c r="AA53" i="1"/>
  <c r="AB53" i="1"/>
  <c r="AC53" i="1"/>
  <c r="G54" i="1"/>
  <c r="H54" i="1"/>
  <c r="I54" i="1"/>
  <c r="J54" i="1"/>
  <c r="K54" i="1"/>
  <c r="L54" i="1"/>
  <c r="M54" i="1"/>
  <c r="N54" i="1"/>
  <c r="O54" i="1"/>
  <c r="P54" i="1"/>
  <c r="Q54" i="1"/>
  <c r="R54" i="1"/>
  <c r="S54" i="1"/>
  <c r="T54" i="1"/>
  <c r="U54" i="1"/>
  <c r="V54" i="1"/>
  <c r="W54" i="1"/>
  <c r="X54" i="1"/>
  <c r="Y54" i="1"/>
  <c r="Z54" i="1"/>
  <c r="AA54" i="1"/>
  <c r="AB54" i="1"/>
  <c r="AC54" i="1"/>
  <c r="G55" i="1"/>
  <c r="H55" i="1"/>
  <c r="I55" i="1"/>
  <c r="J55" i="1"/>
  <c r="K55" i="1"/>
  <c r="L55" i="1"/>
  <c r="M55" i="1"/>
  <c r="N55" i="1"/>
  <c r="O55" i="1"/>
  <c r="P55" i="1"/>
  <c r="Q55" i="1"/>
  <c r="R55" i="1"/>
  <c r="S55" i="1"/>
  <c r="T55" i="1"/>
  <c r="U55" i="1"/>
  <c r="V55" i="1"/>
  <c r="W55" i="1"/>
  <c r="X55" i="1"/>
  <c r="Y55" i="1"/>
  <c r="Z55" i="1"/>
  <c r="AA55" i="1"/>
  <c r="AB55" i="1"/>
  <c r="AC55" i="1"/>
  <c r="G56" i="1"/>
  <c r="H56" i="1"/>
  <c r="I56" i="1"/>
  <c r="J56" i="1"/>
  <c r="K56" i="1"/>
  <c r="L56" i="1"/>
  <c r="M56" i="1"/>
  <c r="N56" i="1"/>
  <c r="O56" i="1"/>
  <c r="P56" i="1"/>
  <c r="Q56" i="1"/>
  <c r="R56" i="1"/>
  <c r="S56" i="1"/>
  <c r="T56" i="1"/>
  <c r="U56" i="1"/>
  <c r="V56" i="1"/>
  <c r="W56" i="1"/>
  <c r="X56" i="1"/>
  <c r="Y56" i="1"/>
  <c r="Z56" i="1"/>
  <c r="AA56" i="1"/>
  <c r="AB56" i="1"/>
  <c r="AC56" i="1"/>
  <c r="G58" i="1"/>
  <c r="H58" i="1"/>
  <c r="I58" i="1"/>
  <c r="J58" i="1"/>
  <c r="K58" i="1"/>
  <c r="L58" i="1"/>
  <c r="M58" i="1"/>
  <c r="N58" i="1"/>
  <c r="O58" i="1"/>
  <c r="P58" i="1"/>
  <c r="Q58" i="1"/>
  <c r="R58" i="1"/>
  <c r="S58" i="1"/>
  <c r="T58" i="1"/>
  <c r="U58" i="1"/>
  <c r="V58" i="1"/>
  <c r="W58" i="1"/>
  <c r="X58" i="1"/>
  <c r="Y58" i="1"/>
  <c r="Z58" i="1"/>
  <c r="AA58" i="1"/>
  <c r="AB58" i="1"/>
  <c r="AC58" i="1"/>
  <c r="G59" i="1"/>
  <c r="H59" i="1"/>
  <c r="I59" i="1"/>
  <c r="J59" i="1"/>
  <c r="K59" i="1"/>
  <c r="L59" i="1"/>
  <c r="M59" i="1"/>
  <c r="N59" i="1"/>
  <c r="O59" i="1"/>
  <c r="P59" i="1"/>
  <c r="Q59" i="1"/>
  <c r="R59" i="1"/>
  <c r="S59" i="1"/>
  <c r="T59" i="1"/>
  <c r="U59" i="1"/>
  <c r="V59" i="1"/>
  <c r="W59" i="1"/>
  <c r="X59" i="1"/>
  <c r="Y59" i="1"/>
  <c r="Z59" i="1"/>
  <c r="AA59" i="1"/>
  <c r="AB59" i="1"/>
  <c r="AC59" i="1"/>
  <c r="G61" i="1"/>
  <c r="H61" i="1"/>
  <c r="I61" i="1"/>
  <c r="J61" i="1"/>
  <c r="K61" i="1"/>
  <c r="L61" i="1"/>
  <c r="M61" i="1"/>
  <c r="N61" i="1"/>
  <c r="O61" i="1"/>
  <c r="P61" i="1"/>
  <c r="Q61" i="1"/>
  <c r="R61" i="1"/>
  <c r="S61" i="1"/>
  <c r="T61" i="1"/>
  <c r="U61" i="1"/>
  <c r="V61" i="1"/>
  <c r="W61" i="1"/>
  <c r="X61" i="1"/>
  <c r="Y61" i="1"/>
  <c r="Z61" i="1"/>
  <c r="AA61" i="1"/>
  <c r="AB61" i="1"/>
  <c r="AC61" i="1"/>
  <c r="G62" i="1"/>
  <c r="H62" i="1"/>
  <c r="I62" i="1"/>
  <c r="J62" i="1"/>
  <c r="K62" i="1"/>
  <c r="L62" i="1"/>
  <c r="M62" i="1"/>
  <c r="N62" i="1"/>
  <c r="O62" i="1"/>
  <c r="P62" i="1"/>
  <c r="Q62" i="1"/>
  <c r="R62" i="1"/>
  <c r="S62" i="1"/>
  <c r="T62" i="1"/>
  <c r="U62" i="1"/>
  <c r="V62" i="1"/>
  <c r="W62" i="1"/>
  <c r="X62" i="1"/>
  <c r="Y62" i="1"/>
  <c r="Z62" i="1"/>
  <c r="AA62" i="1"/>
  <c r="AB62" i="1"/>
  <c r="AC62" i="1"/>
  <c r="G63" i="1"/>
  <c r="H63" i="1"/>
  <c r="I63" i="1"/>
  <c r="J63" i="1"/>
  <c r="K63" i="1"/>
  <c r="L63" i="1"/>
  <c r="M63" i="1"/>
  <c r="N63" i="1"/>
  <c r="O63" i="1"/>
  <c r="P63" i="1"/>
  <c r="Q63" i="1"/>
  <c r="R63" i="1"/>
  <c r="S63" i="1"/>
  <c r="T63" i="1"/>
  <c r="U63" i="1"/>
  <c r="V63" i="1"/>
  <c r="W63" i="1"/>
  <c r="X63" i="1"/>
  <c r="Y63" i="1"/>
  <c r="Z63" i="1"/>
  <c r="AA63" i="1"/>
  <c r="AB63" i="1"/>
  <c r="AC63" i="1"/>
  <c r="F63" i="1"/>
  <c r="F62" i="1"/>
  <c r="F61" i="1"/>
  <c r="F59" i="1"/>
  <c r="F58" i="1"/>
  <c r="F56" i="1"/>
  <c r="F55" i="1"/>
  <c r="F54" i="1"/>
  <c r="F53" i="1"/>
  <c r="G43" i="1"/>
  <c r="H43" i="1"/>
  <c r="I43" i="1"/>
  <c r="J43" i="1"/>
  <c r="K43" i="1"/>
  <c r="L43" i="1"/>
  <c r="M43" i="1"/>
  <c r="N43" i="1"/>
  <c r="O43" i="1"/>
  <c r="P43" i="1"/>
  <c r="Q43" i="1"/>
  <c r="R43" i="1"/>
  <c r="S43" i="1"/>
  <c r="T43" i="1"/>
  <c r="U43" i="1"/>
  <c r="V43" i="1"/>
  <c r="W43" i="1"/>
  <c r="X43" i="1"/>
  <c r="Y43" i="1"/>
  <c r="Z43" i="1"/>
  <c r="AA43" i="1"/>
  <c r="AB43" i="1"/>
  <c r="AC43" i="1"/>
  <c r="G44" i="1"/>
  <c r="H44" i="1"/>
  <c r="I44" i="1"/>
  <c r="J44" i="1"/>
  <c r="K44" i="1"/>
  <c r="L44" i="1"/>
  <c r="M44" i="1"/>
  <c r="N44" i="1"/>
  <c r="O44" i="1"/>
  <c r="P44" i="1"/>
  <c r="Q44" i="1"/>
  <c r="R44" i="1"/>
  <c r="S44" i="1"/>
  <c r="T44" i="1"/>
  <c r="U44" i="1"/>
  <c r="V44" i="1"/>
  <c r="W44" i="1"/>
  <c r="X44" i="1"/>
  <c r="Y44" i="1"/>
  <c r="Z44" i="1"/>
  <c r="AA44" i="1"/>
  <c r="AB44" i="1"/>
  <c r="AC44" i="1"/>
  <c r="G45" i="1"/>
  <c r="H45" i="1"/>
  <c r="I45" i="1"/>
  <c r="J45" i="1"/>
  <c r="K45" i="1"/>
  <c r="L45" i="1"/>
  <c r="M45" i="1"/>
  <c r="N45" i="1"/>
  <c r="O45" i="1"/>
  <c r="P45" i="1"/>
  <c r="Q45" i="1"/>
  <c r="R45" i="1"/>
  <c r="S45" i="1"/>
  <c r="T45" i="1"/>
  <c r="U45" i="1"/>
  <c r="V45" i="1"/>
  <c r="W45" i="1"/>
  <c r="X45" i="1"/>
  <c r="Y45" i="1"/>
  <c r="Z45" i="1"/>
  <c r="AA45" i="1"/>
  <c r="AB45" i="1"/>
  <c r="AC45" i="1"/>
  <c r="G46" i="1"/>
  <c r="H46" i="1"/>
  <c r="I46" i="1"/>
  <c r="J46" i="1"/>
  <c r="K46" i="1"/>
  <c r="L46" i="1"/>
  <c r="M46" i="1"/>
  <c r="N46" i="1"/>
  <c r="O46" i="1"/>
  <c r="P46" i="1"/>
  <c r="Q46" i="1"/>
  <c r="R46" i="1"/>
  <c r="S46" i="1"/>
  <c r="T46" i="1"/>
  <c r="U46" i="1"/>
  <c r="V46" i="1"/>
  <c r="W46" i="1"/>
  <c r="X46" i="1"/>
  <c r="Y46" i="1"/>
  <c r="Z46" i="1"/>
  <c r="AA46" i="1"/>
  <c r="AB46" i="1"/>
  <c r="AC46" i="1"/>
  <c r="G47" i="1"/>
  <c r="H47" i="1"/>
  <c r="I47" i="1"/>
  <c r="J47" i="1"/>
  <c r="K47" i="1"/>
  <c r="L47" i="1"/>
  <c r="M47" i="1"/>
  <c r="N47" i="1"/>
  <c r="O47" i="1"/>
  <c r="P47" i="1"/>
  <c r="Q47" i="1"/>
  <c r="R47" i="1"/>
  <c r="S47" i="1"/>
  <c r="T47" i="1"/>
  <c r="U47" i="1"/>
  <c r="V47" i="1"/>
  <c r="W47" i="1"/>
  <c r="X47" i="1"/>
  <c r="Y47" i="1"/>
  <c r="Z47" i="1"/>
  <c r="AA47" i="1"/>
  <c r="AB47" i="1"/>
  <c r="AC47" i="1"/>
  <c r="G48" i="1"/>
  <c r="H48" i="1"/>
  <c r="I48" i="1"/>
  <c r="J48" i="1"/>
  <c r="K48" i="1"/>
  <c r="L48" i="1"/>
  <c r="M48" i="1"/>
  <c r="N48" i="1"/>
  <c r="O48" i="1"/>
  <c r="P48" i="1"/>
  <c r="Q48" i="1"/>
  <c r="R48" i="1"/>
  <c r="S48" i="1"/>
  <c r="T48" i="1"/>
  <c r="U48" i="1"/>
  <c r="V48" i="1"/>
  <c r="W48" i="1"/>
  <c r="X48" i="1"/>
  <c r="Y48" i="1"/>
  <c r="Z48" i="1"/>
  <c r="AA48" i="1"/>
  <c r="AB48" i="1"/>
  <c r="AC48" i="1"/>
  <c r="G49" i="1"/>
  <c r="H49" i="1"/>
  <c r="I49" i="1"/>
  <c r="J49" i="1"/>
  <c r="K49" i="1"/>
  <c r="L49" i="1"/>
  <c r="M49" i="1"/>
  <c r="N49" i="1"/>
  <c r="O49" i="1"/>
  <c r="P49" i="1"/>
  <c r="Q49" i="1"/>
  <c r="R49" i="1"/>
  <c r="S49" i="1"/>
  <c r="T49" i="1"/>
  <c r="U49" i="1"/>
  <c r="V49" i="1"/>
  <c r="W49" i="1"/>
  <c r="X49" i="1"/>
  <c r="Y49" i="1"/>
  <c r="Z49" i="1"/>
  <c r="AA49" i="1"/>
  <c r="AB49" i="1"/>
  <c r="AC49" i="1"/>
  <c r="G50" i="1"/>
  <c r="H50" i="1"/>
  <c r="I50" i="1"/>
  <c r="J50" i="1"/>
  <c r="K50" i="1"/>
  <c r="L50" i="1"/>
  <c r="M50" i="1"/>
  <c r="N50" i="1"/>
  <c r="O50" i="1"/>
  <c r="P50" i="1"/>
  <c r="Q50" i="1"/>
  <c r="R50" i="1"/>
  <c r="S50" i="1"/>
  <c r="T50" i="1"/>
  <c r="U50" i="1"/>
  <c r="V50" i="1"/>
  <c r="W50" i="1"/>
  <c r="X50" i="1"/>
  <c r="Y50" i="1"/>
  <c r="Z50" i="1"/>
  <c r="AA50" i="1"/>
  <c r="AB50" i="1"/>
  <c r="AC50" i="1"/>
  <c r="G42" i="1"/>
  <c r="H42" i="1"/>
  <c r="I42" i="1"/>
  <c r="J42" i="1"/>
  <c r="K42" i="1"/>
  <c r="L42" i="1"/>
  <c r="M42" i="1"/>
  <c r="N42" i="1"/>
  <c r="O42" i="1"/>
  <c r="P42" i="1"/>
  <c r="Q42" i="1"/>
  <c r="R42" i="1"/>
  <c r="S42" i="1"/>
  <c r="T42" i="1"/>
  <c r="U42" i="1"/>
  <c r="V42" i="1"/>
  <c r="W42" i="1"/>
  <c r="X42" i="1"/>
  <c r="Y42" i="1"/>
  <c r="Z42" i="1"/>
  <c r="AA42" i="1"/>
  <c r="AB42" i="1"/>
  <c r="AC42" i="1"/>
  <c r="G41" i="1"/>
  <c r="H41" i="1"/>
  <c r="I41" i="1"/>
  <c r="J41" i="1"/>
  <c r="K41" i="1"/>
  <c r="L41" i="1"/>
  <c r="M41" i="1"/>
  <c r="N41" i="1"/>
  <c r="O41" i="1"/>
  <c r="P41" i="1"/>
  <c r="Q41" i="1"/>
  <c r="R41" i="1"/>
  <c r="S41" i="1"/>
  <c r="T41" i="1"/>
  <c r="U41" i="1"/>
  <c r="V41" i="1"/>
  <c r="W41" i="1"/>
  <c r="X41" i="1"/>
  <c r="Y41" i="1"/>
  <c r="Z41" i="1"/>
  <c r="AA41" i="1"/>
  <c r="AB41" i="1"/>
  <c r="AC41" i="1"/>
  <c r="G40" i="1"/>
  <c r="H40" i="1"/>
  <c r="I40" i="1"/>
  <c r="J40" i="1"/>
  <c r="K40" i="1"/>
  <c r="L40" i="1"/>
  <c r="M40" i="1"/>
  <c r="N40" i="1"/>
  <c r="O40" i="1"/>
  <c r="P40" i="1"/>
  <c r="Q40" i="1"/>
  <c r="R40" i="1"/>
  <c r="S40" i="1"/>
  <c r="T40" i="1"/>
  <c r="U40" i="1"/>
  <c r="V40" i="1"/>
  <c r="W40" i="1"/>
  <c r="X40" i="1"/>
  <c r="Y40" i="1"/>
  <c r="Z40" i="1"/>
  <c r="AA40" i="1"/>
  <c r="AB40" i="1"/>
  <c r="AC40" i="1"/>
  <c r="G39" i="1"/>
  <c r="H39" i="1"/>
  <c r="I39" i="1"/>
  <c r="J39" i="1"/>
  <c r="K39" i="1"/>
  <c r="L39" i="1"/>
  <c r="M39" i="1"/>
  <c r="N39" i="1"/>
  <c r="O39" i="1"/>
  <c r="P39" i="1"/>
  <c r="Q39" i="1"/>
  <c r="R39" i="1"/>
  <c r="S39" i="1"/>
  <c r="T39" i="1"/>
  <c r="U39" i="1"/>
  <c r="V39" i="1"/>
  <c r="W39" i="1"/>
  <c r="X39" i="1"/>
  <c r="Y39" i="1"/>
  <c r="Z39" i="1"/>
  <c r="AA39" i="1"/>
  <c r="AB39" i="1"/>
  <c r="AC39" i="1"/>
  <c r="F50" i="1"/>
  <c r="F49" i="1"/>
  <c r="F48" i="1"/>
  <c r="F47" i="1"/>
  <c r="F46" i="1"/>
  <c r="F45" i="1"/>
  <c r="F44" i="1"/>
  <c r="F43" i="1"/>
  <c r="F42" i="1"/>
  <c r="F41" i="1"/>
  <c r="F40" i="1"/>
  <c r="F39" i="1"/>
  <c r="G34" i="1"/>
  <c r="H34" i="1"/>
  <c r="I34" i="1"/>
  <c r="J34" i="1"/>
  <c r="K34" i="1"/>
  <c r="L34" i="1"/>
  <c r="M34" i="1"/>
  <c r="N34" i="1"/>
  <c r="O34" i="1"/>
  <c r="P34" i="1"/>
  <c r="Q34" i="1"/>
  <c r="R34" i="1"/>
  <c r="S34" i="1"/>
  <c r="T34" i="1"/>
  <c r="U34" i="1"/>
  <c r="V34" i="1"/>
  <c r="W34" i="1"/>
  <c r="X34" i="1"/>
  <c r="Y34" i="1"/>
  <c r="Z34" i="1"/>
  <c r="AA34" i="1"/>
  <c r="AB34" i="1"/>
  <c r="AC34" i="1"/>
  <c r="G35" i="1"/>
  <c r="H35" i="1"/>
  <c r="I35" i="1"/>
  <c r="J35" i="1"/>
  <c r="K35" i="1"/>
  <c r="L35" i="1"/>
  <c r="M35" i="1"/>
  <c r="N35" i="1"/>
  <c r="O35" i="1"/>
  <c r="P35" i="1"/>
  <c r="Q35" i="1"/>
  <c r="R35" i="1"/>
  <c r="S35" i="1"/>
  <c r="T35" i="1"/>
  <c r="U35" i="1"/>
  <c r="V35" i="1"/>
  <c r="W35" i="1"/>
  <c r="X35" i="1"/>
  <c r="Y35" i="1"/>
  <c r="Z35" i="1"/>
  <c r="AA35" i="1"/>
  <c r="AB35" i="1"/>
  <c r="AC35" i="1"/>
  <c r="G36" i="1"/>
  <c r="H36" i="1"/>
  <c r="I36" i="1"/>
  <c r="J36" i="1"/>
  <c r="K36" i="1"/>
  <c r="L36" i="1"/>
  <c r="M36" i="1"/>
  <c r="N36" i="1"/>
  <c r="O36" i="1"/>
  <c r="P36" i="1"/>
  <c r="Q36" i="1"/>
  <c r="R36" i="1"/>
  <c r="S36" i="1"/>
  <c r="T36" i="1"/>
  <c r="U36" i="1"/>
  <c r="V36" i="1"/>
  <c r="W36" i="1"/>
  <c r="X36" i="1"/>
  <c r="Y36" i="1"/>
  <c r="Z36" i="1"/>
  <c r="AA36" i="1"/>
  <c r="AB36" i="1"/>
  <c r="AC36" i="1"/>
  <c r="G37" i="1"/>
  <c r="H37" i="1"/>
  <c r="I37" i="1"/>
  <c r="J37" i="1"/>
  <c r="K37" i="1"/>
  <c r="L37" i="1"/>
  <c r="M37" i="1"/>
  <c r="N37" i="1"/>
  <c r="O37" i="1"/>
  <c r="P37" i="1"/>
  <c r="Q37" i="1"/>
  <c r="R37" i="1"/>
  <c r="S37" i="1"/>
  <c r="T37" i="1"/>
  <c r="U37" i="1"/>
  <c r="V37" i="1"/>
  <c r="W37" i="1"/>
  <c r="X37" i="1"/>
  <c r="Y37" i="1"/>
  <c r="Z37" i="1"/>
  <c r="AA37" i="1"/>
  <c r="AB37" i="1"/>
  <c r="AC37" i="1"/>
  <c r="G30" i="1"/>
  <c r="H30" i="1"/>
  <c r="I30" i="1"/>
  <c r="J30" i="1"/>
  <c r="K30" i="1"/>
  <c r="L30" i="1"/>
  <c r="M30" i="1"/>
  <c r="N30" i="1"/>
  <c r="O30" i="1"/>
  <c r="P30" i="1"/>
  <c r="Q30" i="1"/>
  <c r="R30" i="1"/>
  <c r="S30" i="1"/>
  <c r="T30" i="1"/>
  <c r="U30" i="1"/>
  <c r="V30" i="1"/>
  <c r="W30" i="1"/>
  <c r="X30" i="1"/>
  <c r="Y30" i="1"/>
  <c r="Z30" i="1"/>
  <c r="AA30" i="1"/>
  <c r="AB30" i="1"/>
  <c r="AC30" i="1"/>
  <c r="G31" i="1"/>
  <c r="H31" i="1"/>
  <c r="I31" i="1"/>
  <c r="J31" i="1"/>
  <c r="K31" i="1"/>
  <c r="L31" i="1"/>
  <c r="M31" i="1"/>
  <c r="N31" i="1"/>
  <c r="O31" i="1"/>
  <c r="P31" i="1"/>
  <c r="Q31" i="1"/>
  <c r="R31" i="1"/>
  <c r="S31" i="1"/>
  <c r="T31" i="1"/>
  <c r="U31" i="1"/>
  <c r="V31" i="1"/>
  <c r="W31" i="1"/>
  <c r="X31" i="1"/>
  <c r="Y31" i="1"/>
  <c r="Z31" i="1"/>
  <c r="AA31" i="1"/>
  <c r="AB31" i="1"/>
  <c r="AC31" i="1"/>
  <c r="G32" i="1"/>
  <c r="H32" i="1"/>
  <c r="I32" i="1"/>
  <c r="J32" i="1"/>
  <c r="K32" i="1"/>
  <c r="L32" i="1"/>
  <c r="M32" i="1"/>
  <c r="N32" i="1"/>
  <c r="O32" i="1"/>
  <c r="P32" i="1"/>
  <c r="Q32" i="1"/>
  <c r="R32" i="1"/>
  <c r="S32" i="1"/>
  <c r="T32" i="1"/>
  <c r="U32" i="1"/>
  <c r="V32" i="1"/>
  <c r="W32" i="1"/>
  <c r="X32" i="1"/>
  <c r="Y32" i="1"/>
  <c r="Z32" i="1"/>
  <c r="AA32" i="1"/>
  <c r="AB32" i="1"/>
  <c r="AC32" i="1"/>
  <c r="G33" i="1"/>
  <c r="H33" i="1"/>
  <c r="I33" i="1"/>
  <c r="J33" i="1"/>
  <c r="K33" i="1"/>
  <c r="L33" i="1"/>
  <c r="M33" i="1"/>
  <c r="N33" i="1"/>
  <c r="O33" i="1"/>
  <c r="P33" i="1"/>
  <c r="Q33" i="1"/>
  <c r="R33" i="1"/>
  <c r="S33" i="1"/>
  <c r="T33" i="1"/>
  <c r="U33" i="1"/>
  <c r="V33" i="1"/>
  <c r="W33" i="1"/>
  <c r="X33" i="1"/>
  <c r="Y33" i="1"/>
  <c r="Z33" i="1"/>
  <c r="AA33" i="1"/>
  <c r="AB33" i="1"/>
  <c r="AC33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S27" i="1"/>
  <c r="T27" i="1"/>
  <c r="U27" i="1"/>
  <c r="V27" i="1"/>
  <c r="W27" i="1"/>
  <c r="X27" i="1"/>
  <c r="Y27" i="1"/>
  <c r="Z27" i="1"/>
  <c r="AA27" i="1"/>
  <c r="AB27" i="1"/>
  <c r="AC27" i="1"/>
  <c r="G27" i="1"/>
  <c r="H27" i="1"/>
  <c r="I27" i="1"/>
  <c r="J27" i="1"/>
  <c r="K27" i="1"/>
  <c r="L27" i="1"/>
  <c r="M27" i="1"/>
  <c r="N27" i="1"/>
  <c r="O27" i="1"/>
  <c r="P27" i="1"/>
  <c r="Q27" i="1"/>
  <c r="R27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F37" i="1"/>
  <c r="F36" i="1"/>
  <c r="F35" i="1"/>
  <c r="F34" i="1"/>
  <c r="F26" i="1"/>
  <c r="F27" i="1"/>
  <c r="F33" i="1"/>
  <c r="F32" i="1"/>
  <c r="F31" i="1"/>
  <c r="F30" i="1"/>
  <c r="F29" i="1"/>
  <c r="F28" i="1"/>
  <c r="Y7" i="17" l="1"/>
  <c r="U7" i="17"/>
  <c r="Q7" i="17"/>
  <c r="X7" i="17"/>
  <c r="T7" i="17"/>
  <c r="P7" i="17"/>
  <c r="W7" i="17"/>
  <c r="S7" i="17"/>
  <c r="V7" i="17"/>
  <c r="R7" i="17"/>
  <c r="Y30" i="17"/>
  <c r="U30" i="17"/>
  <c r="Q30" i="17"/>
  <c r="W29" i="17"/>
  <c r="S29" i="17"/>
  <c r="Y28" i="17"/>
  <c r="U28" i="17"/>
  <c r="Q28" i="17"/>
  <c r="X30" i="17"/>
  <c r="T30" i="17"/>
  <c r="P30" i="17"/>
  <c r="V29" i="17"/>
  <c r="R29" i="17"/>
  <c r="X28" i="17"/>
  <c r="T28" i="17"/>
  <c r="P28" i="17"/>
  <c r="W30" i="17"/>
  <c r="S30" i="17"/>
  <c r="Y29" i="17"/>
  <c r="U29" i="17"/>
  <c r="Q29" i="17"/>
  <c r="W28" i="17"/>
  <c r="S28" i="17"/>
  <c r="V30" i="17"/>
  <c r="R30" i="17"/>
  <c r="X29" i="17"/>
  <c r="T29" i="17"/>
  <c r="P29" i="17"/>
  <c r="V28" i="17"/>
  <c r="R28" i="17"/>
  <c r="AB43" i="4"/>
  <c r="X43" i="4"/>
  <c r="T43" i="4"/>
  <c r="P43" i="4"/>
  <c r="L43" i="4"/>
  <c r="H43" i="4"/>
  <c r="G43" i="4"/>
  <c r="AA43" i="4"/>
  <c r="W43" i="4"/>
  <c r="S43" i="4"/>
  <c r="O43" i="4"/>
  <c r="K43" i="4"/>
  <c r="Z43" i="4"/>
  <c r="V43" i="4"/>
  <c r="R43" i="4"/>
  <c r="N43" i="4"/>
  <c r="J43" i="4"/>
  <c r="AC43" i="4"/>
  <c r="Y43" i="4"/>
  <c r="U43" i="4"/>
  <c r="Q43" i="4"/>
  <c r="M43" i="4"/>
  <c r="I43" i="4"/>
  <c r="R64" i="1"/>
  <c r="J64" i="1"/>
  <c r="AB64" i="1"/>
  <c r="AA64" i="1"/>
  <c r="W64" i="1"/>
  <c r="S64" i="1"/>
  <c r="O64" i="1"/>
  <c r="K64" i="1"/>
  <c r="G64" i="1"/>
  <c r="X64" i="1"/>
  <c r="T64" i="1"/>
  <c r="P64" i="1"/>
  <c r="L64" i="1"/>
  <c r="H64" i="1"/>
  <c r="F64" i="1"/>
  <c r="Z64" i="1"/>
  <c r="V64" i="1"/>
  <c r="N64" i="1"/>
  <c r="AC64" i="1"/>
  <c r="Y64" i="1"/>
  <c r="U64" i="1"/>
  <c r="Q64" i="1"/>
  <c r="M64" i="1"/>
  <c r="I64" i="1"/>
  <c r="O26" i="15"/>
  <c r="P26" i="15"/>
  <c r="Q24" i="15"/>
  <c r="Q26" i="15" s="1"/>
  <c r="R24" i="15"/>
  <c r="R26" i="15" s="1"/>
  <c r="S24" i="15"/>
  <c r="S26" i="15" s="1"/>
  <c r="T24" i="15"/>
  <c r="T26" i="15" s="1"/>
  <c r="U24" i="15"/>
  <c r="U26" i="15" s="1"/>
  <c r="V24" i="15"/>
  <c r="V26" i="15" s="1"/>
  <c r="W24" i="15"/>
  <c r="W26" i="15" s="1"/>
  <c r="X24" i="15"/>
  <c r="X26" i="15" s="1"/>
  <c r="AP759" i="11"/>
  <c r="X759" i="11"/>
  <c r="Y759" i="11"/>
  <c r="Z759" i="11"/>
  <c r="AA759" i="11"/>
  <c r="AB759" i="11"/>
  <c r="AC759" i="11"/>
  <c r="AD759" i="11"/>
  <c r="AE759" i="11"/>
  <c r="AF759" i="11"/>
  <c r="AG759" i="11"/>
  <c r="AH759" i="11"/>
  <c r="AI759" i="11"/>
  <c r="AJ759" i="11"/>
  <c r="AK759" i="11"/>
  <c r="AL759" i="11"/>
  <c r="AM759" i="11"/>
  <c r="AN759" i="11"/>
  <c r="AO759" i="11"/>
  <c r="W759" i="11"/>
  <c r="V759" i="11"/>
  <c r="C31" i="13" l="1"/>
  <c r="N10" i="15"/>
  <c r="N45" i="15" s="1"/>
  <c r="U10" i="15"/>
  <c r="Q10" i="15"/>
  <c r="R10" i="15"/>
  <c r="W10" i="15"/>
  <c r="T10" i="15"/>
  <c r="V10" i="15"/>
  <c r="S10" i="15"/>
  <c r="X10" i="15"/>
  <c r="M744" i="11"/>
  <c r="N744" i="11" s="1"/>
  <c r="M745" i="11"/>
  <c r="M746" i="11"/>
  <c r="N746" i="11" s="1"/>
  <c r="M747" i="11"/>
  <c r="M748" i="11"/>
  <c r="N748" i="11" s="1"/>
  <c r="M749" i="11"/>
  <c r="M750" i="11"/>
  <c r="N750" i="11" s="1"/>
  <c r="N745" i="11"/>
  <c r="N747" i="11"/>
  <c r="N749" i="11"/>
  <c r="F750" i="11"/>
  <c r="AJ750" i="11" s="1"/>
  <c r="F749" i="11"/>
  <c r="AK749" i="11" s="1"/>
  <c r="F748" i="11"/>
  <c r="AJ748" i="11" s="1"/>
  <c r="F747" i="11"/>
  <c r="AG747" i="11" s="1"/>
  <c r="F746" i="11"/>
  <c r="AF746" i="11" s="1"/>
  <c r="F745" i="11"/>
  <c r="AF745" i="11" s="1"/>
  <c r="F744" i="11"/>
  <c r="AF744" i="11" s="1"/>
  <c r="F743" i="11"/>
  <c r="F738" i="11"/>
  <c r="F737" i="11"/>
  <c r="F742" i="11"/>
  <c r="F741" i="11"/>
  <c r="F740" i="11"/>
  <c r="F739" i="11"/>
  <c r="F736" i="11"/>
  <c r="F3" i="16"/>
  <c r="F2" i="16"/>
  <c r="E3" i="16"/>
  <c r="D2" i="16"/>
  <c r="D3" i="16" s="1"/>
  <c r="C2" i="16"/>
  <c r="C3" i="16" s="1"/>
  <c r="B2" i="16"/>
  <c r="B3" i="16" s="1"/>
  <c r="O10" i="15" l="1"/>
  <c r="O45" i="15" s="1"/>
  <c r="O59" i="15" s="1"/>
  <c r="N40" i="15"/>
  <c r="N11" i="15"/>
  <c r="P10" i="15"/>
  <c r="P45" i="15" s="1"/>
  <c r="P59" i="15" s="1"/>
  <c r="AJ749" i="11"/>
  <c r="AG745" i="11"/>
  <c r="AI748" i="11"/>
  <c r="AL750" i="11"/>
  <c r="AE746" i="11"/>
  <c r="AE744" i="11"/>
  <c r="AH746" i="11"/>
  <c r="AI750" i="11"/>
  <c r="AF747" i="11"/>
  <c r="AH748" i="11"/>
  <c r="AC744" i="11"/>
  <c r="AE745" i="11"/>
  <c r="AG746" i="11"/>
  <c r="AH747" i="11"/>
  <c r="AG748" i="11"/>
  <c r="AI749" i="11"/>
  <c r="AK750" i="11"/>
  <c r="AM750" i="11" s="1"/>
  <c r="AM753" i="11" s="1"/>
  <c r="AD744" i="11"/>
  <c r="AI747" i="11"/>
  <c r="AD745" i="11"/>
  <c r="AH749" i="11"/>
  <c r="AL749" i="11" s="1"/>
  <c r="AL753" i="11" s="1"/>
  <c r="N14" i="15" l="1"/>
  <c r="N47" i="15" s="1"/>
  <c r="N13" i="15"/>
  <c r="N17" i="15"/>
  <c r="N50" i="15" s="1"/>
  <c r="N16" i="15"/>
  <c r="N49" i="15" s="1"/>
  <c r="N15" i="15"/>
  <c r="N48" i="15" s="1"/>
  <c r="N20" i="15"/>
  <c r="N53" i="15" s="1"/>
  <c r="N19" i="15"/>
  <c r="N52" i="15" s="1"/>
  <c r="AI746" i="11"/>
  <c r="AI753" i="11" s="1"/>
  <c r="AH745" i="11"/>
  <c r="AH753" i="11" s="1"/>
  <c r="AK748" i="11"/>
  <c r="AK753" i="11" s="1"/>
  <c r="AG744" i="11"/>
  <c r="AG753" i="11" s="1"/>
  <c r="AJ747" i="11"/>
  <c r="AJ753" i="11" s="1"/>
  <c r="N46" i="15" l="1"/>
  <c r="N21" i="15"/>
  <c r="N22" i="15" s="1"/>
  <c r="N27" i="15" s="1"/>
  <c r="AC743" i="11"/>
  <c r="AD743" i="11"/>
  <c r="AE743" i="11"/>
  <c r="AB742" i="11"/>
  <c r="AC742" i="11"/>
  <c r="AD742" i="11"/>
  <c r="AC741" i="11"/>
  <c r="AB741" i="11"/>
  <c r="AA741" i="11"/>
  <c r="AB743" i="11"/>
  <c r="Z741" i="11"/>
  <c r="AA742" i="11"/>
  <c r="AB740" i="11"/>
  <c r="AA740" i="11"/>
  <c r="Z740" i="11"/>
  <c r="Y740" i="11"/>
  <c r="Y739" i="11"/>
  <c r="Z739" i="11"/>
  <c r="AA739" i="11"/>
  <c r="X739" i="11"/>
  <c r="Z738" i="11"/>
  <c r="Y738" i="11"/>
  <c r="X738" i="11"/>
  <c r="W738" i="11"/>
  <c r="Y737" i="11"/>
  <c r="X737" i="11"/>
  <c r="W737" i="11"/>
  <c r="V736" i="11"/>
  <c r="W736" i="11"/>
  <c r="X736" i="11"/>
  <c r="X753" i="11" s="1"/>
  <c r="U736" i="11"/>
  <c r="U753" i="11" s="1"/>
  <c r="V737" i="11"/>
  <c r="M737" i="11"/>
  <c r="M738" i="11"/>
  <c r="M739" i="11"/>
  <c r="N739" i="11" s="1"/>
  <c r="M740" i="11"/>
  <c r="M741" i="11"/>
  <c r="M742" i="11"/>
  <c r="M743" i="11"/>
  <c r="N743" i="11" s="1"/>
  <c r="N737" i="11"/>
  <c r="N738" i="11"/>
  <c r="N740" i="11"/>
  <c r="N741" i="11"/>
  <c r="N742" i="11"/>
  <c r="M736" i="11"/>
  <c r="N736" i="11" s="1"/>
  <c r="R38" i="15"/>
  <c r="S38" i="15"/>
  <c r="T38" i="15"/>
  <c r="U38" i="15"/>
  <c r="V38" i="15"/>
  <c r="W38" i="15"/>
  <c r="X38" i="15"/>
  <c r="W757" i="11"/>
  <c r="X757" i="11"/>
  <c r="Y757" i="11"/>
  <c r="Z757" i="11"/>
  <c r="AA757" i="11"/>
  <c r="AB757" i="11"/>
  <c r="AC757" i="11"/>
  <c r="AD757" i="11"/>
  <c r="AE757" i="11"/>
  <c r="AF757" i="11"/>
  <c r="AG757" i="11"/>
  <c r="AH757" i="11"/>
  <c r="AI757" i="11"/>
  <c r="AJ757" i="11"/>
  <c r="AK757" i="11"/>
  <c r="AL757" i="11"/>
  <c r="AM757" i="11"/>
  <c r="AN757" i="11"/>
  <c r="AO757" i="11"/>
  <c r="W758" i="11"/>
  <c r="X758" i="11"/>
  <c r="Y758" i="11"/>
  <c r="Z758" i="11"/>
  <c r="AA758" i="11"/>
  <c r="AB758" i="11"/>
  <c r="AC758" i="11"/>
  <c r="AD758" i="11"/>
  <c r="AE758" i="11"/>
  <c r="AF758" i="11"/>
  <c r="AG758" i="11"/>
  <c r="AH758" i="11"/>
  <c r="AI758" i="11"/>
  <c r="AJ758" i="11"/>
  <c r="AK758" i="11"/>
  <c r="AL758" i="11"/>
  <c r="AM758" i="11"/>
  <c r="AN758" i="11"/>
  <c r="AO758" i="11"/>
  <c r="AP758" i="11"/>
  <c r="M758" i="11"/>
  <c r="X18" i="15"/>
  <c r="W18" i="15"/>
  <c r="V18" i="15"/>
  <c r="U18" i="15"/>
  <c r="T18" i="15"/>
  <c r="S18" i="15"/>
  <c r="R18" i="15"/>
  <c r="AP7" i="6"/>
  <c r="AR7" i="6" s="1"/>
  <c r="AQ7" i="6"/>
  <c r="AP8" i="6"/>
  <c r="AQ8" i="6"/>
  <c r="AR8" i="6"/>
  <c r="AT8" i="6" s="1"/>
  <c r="AU8" i="6" s="1"/>
  <c r="AS8" i="6"/>
  <c r="AP9" i="6"/>
  <c r="AR9" i="6" s="1"/>
  <c r="AQ9" i="6"/>
  <c r="AP10" i="6"/>
  <c r="AQ10" i="6"/>
  <c r="AR10" i="6"/>
  <c r="AT10" i="6" s="1"/>
  <c r="AU10" i="6" s="1"/>
  <c r="AS10" i="6"/>
  <c r="AP11" i="6"/>
  <c r="AR11" i="6" s="1"/>
  <c r="AQ11" i="6"/>
  <c r="AP12" i="6"/>
  <c r="AQ12" i="6"/>
  <c r="AR12" i="6"/>
  <c r="AT12" i="6" s="1"/>
  <c r="AU12" i="6" s="1"/>
  <c r="AS12" i="6"/>
  <c r="AP13" i="6"/>
  <c r="AR13" i="6" s="1"/>
  <c r="AQ13" i="6"/>
  <c r="AP14" i="6"/>
  <c r="AQ14" i="6"/>
  <c r="AR14" i="6"/>
  <c r="AT14" i="6" s="1"/>
  <c r="AU14" i="6" s="1"/>
  <c r="AS14" i="6"/>
  <c r="AP15" i="6"/>
  <c r="AR15" i="6" s="1"/>
  <c r="AQ15" i="6"/>
  <c r="AP16" i="6"/>
  <c r="AQ16" i="6"/>
  <c r="AR16" i="6"/>
  <c r="AT16" i="6" s="1"/>
  <c r="AU16" i="6" s="1"/>
  <c r="AS16" i="6"/>
  <c r="AP17" i="6"/>
  <c r="AR17" i="6" s="1"/>
  <c r="AQ17" i="6"/>
  <c r="AP18" i="6"/>
  <c r="AQ18" i="6"/>
  <c r="AR18" i="6"/>
  <c r="AT18" i="6" s="1"/>
  <c r="AU18" i="6" s="1"/>
  <c r="AS18" i="6"/>
  <c r="AP19" i="6"/>
  <c r="AR19" i="6" s="1"/>
  <c r="AQ19" i="6"/>
  <c r="AP20" i="6"/>
  <c r="AQ20" i="6"/>
  <c r="AR20" i="6"/>
  <c r="AT20" i="6" s="1"/>
  <c r="AU20" i="6" s="1"/>
  <c r="AS20" i="6"/>
  <c r="AP21" i="6"/>
  <c r="AR21" i="6" s="1"/>
  <c r="AQ21" i="6"/>
  <c r="AP22" i="6"/>
  <c r="AQ22" i="6"/>
  <c r="AR22" i="6"/>
  <c r="AT22" i="6" s="1"/>
  <c r="AU22" i="6" s="1"/>
  <c r="AS22" i="6"/>
  <c r="AP23" i="6"/>
  <c r="AR23" i="6" s="1"/>
  <c r="AQ23" i="6"/>
  <c r="AP24" i="6"/>
  <c r="AQ24" i="6"/>
  <c r="AR24" i="6"/>
  <c r="AT24" i="6" s="1"/>
  <c r="AU24" i="6" s="1"/>
  <c r="AS24" i="6"/>
  <c r="AP25" i="6"/>
  <c r="AR25" i="6" s="1"/>
  <c r="AQ25" i="6"/>
  <c r="AP26" i="6"/>
  <c r="AQ26" i="6"/>
  <c r="AR26" i="6"/>
  <c r="AT26" i="6" s="1"/>
  <c r="AU26" i="6" s="1"/>
  <c r="AS26" i="6"/>
  <c r="AP27" i="6"/>
  <c r="AR27" i="6" s="1"/>
  <c r="AQ27" i="6"/>
  <c r="AP28" i="6"/>
  <c r="AQ28" i="6"/>
  <c r="AR28" i="6"/>
  <c r="AT28" i="6" s="1"/>
  <c r="AU28" i="6" s="1"/>
  <c r="AS28" i="6"/>
  <c r="AP29" i="6"/>
  <c r="AR29" i="6" s="1"/>
  <c r="AQ29" i="6"/>
  <c r="AP30" i="6"/>
  <c r="AQ30" i="6"/>
  <c r="AR30" i="6"/>
  <c r="AT30" i="6" s="1"/>
  <c r="AU30" i="6" s="1"/>
  <c r="AS30" i="6"/>
  <c r="AP31" i="6"/>
  <c r="AR31" i="6" s="1"/>
  <c r="AQ31" i="6"/>
  <c r="AP32" i="6"/>
  <c r="AQ32" i="6"/>
  <c r="AR32" i="6"/>
  <c r="AT32" i="6" s="1"/>
  <c r="AU32" i="6" s="1"/>
  <c r="AS32" i="6"/>
  <c r="AP33" i="6"/>
  <c r="AR33" i="6" s="1"/>
  <c r="AQ33" i="6"/>
  <c r="AP34" i="6"/>
  <c r="AQ34" i="6"/>
  <c r="AR34" i="6"/>
  <c r="AT34" i="6" s="1"/>
  <c r="AU34" i="6" s="1"/>
  <c r="AS34" i="6"/>
  <c r="AU6" i="6"/>
  <c r="AT6" i="6"/>
  <c r="AS6" i="6"/>
  <c r="AR6" i="6"/>
  <c r="AQ6" i="6"/>
  <c r="AP6" i="6"/>
  <c r="AN7" i="6"/>
  <c r="AO7" i="6" s="1"/>
  <c r="AN8" i="6"/>
  <c r="AO8" i="6" s="1"/>
  <c r="AN9" i="6"/>
  <c r="AO9" i="6" s="1"/>
  <c r="AN10" i="6"/>
  <c r="AO10" i="6" s="1"/>
  <c r="AN11" i="6"/>
  <c r="AO11" i="6" s="1"/>
  <c r="AN12" i="6"/>
  <c r="AO12" i="6" s="1"/>
  <c r="AN13" i="6"/>
  <c r="AO13" i="6" s="1"/>
  <c r="AN14" i="6"/>
  <c r="AO14" i="6" s="1"/>
  <c r="AN15" i="6"/>
  <c r="AO15" i="6" s="1"/>
  <c r="AN16" i="6"/>
  <c r="AO16" i="6" s="1"/>
  <c r="AN17" i="6"/>
  <c r="AO17" i="6" s="1"/>
  <c r="AN18" i="6"/>
  <c r="AO18" i="6" s="1"/>
  <c r="AN19" i="6"/>
  <c r="AO19" i="6" s="1"/>
  <c r="AN20" i="6"/>
  <c r="AO20" i="6" s="1"/>
  <c r="AN21" i="6"/>
  <c r="AO21" i="6" s="1"/>
  <c r="AN22" i="6"/>
  <c r="AO22" i="6" s="1"/>
  <c r="AN23" i="6"/>
  <c r="AO23" i="6" s="1"/>
  <c r="AN24" i="6"/>
  <c r="AO24" i="6" s="1"/>
  <c r="AN25" i="6"/>
  <c r="AO25" i="6" s="1"/>
  <c r="AN26" i="6"/>
  <c r="AO26" i="6" s="1"/>
  <c r="AN27" i="6"/>
  <c r="AO27" i="6" s="1"/>
  <c r="AN28" i="6"/>
  <c r="AO28" i="6" s="1"/>
  <c r="AN29" i="6"/>
  <c r="AO29" i="6" s="1"/>
  <c r="AN30" i="6"/>
  <c r="AO30" i="6" s="1"/>
  <c r="AN31" i="6"/>
  <c r="AO31" i="6" s="1"/>
  <c r="AN32" i="6"/>
  <c r="AO32" i="6" s="1"/>
  <c r="AN33" i="6"/>
  <c r="AO33" i="6" s="1"/>
  <c r="AN34" i="6"/>
  <c r="AO34" i="6" s="1"/>
  <c r="AO6" i="6"/>
  <c r="AN6" i="6"/>
  <c r="AL7" i="6"/>
  <c r="AM7" i="6" s="1"/>
  <c r="AL8" i="6"/>
  <c r="AM8" i="6"/>
  <c r="AL9" i="6"/>
  <c r="AM9" i="6" s="1"/>
  <c r="AL10" i="6"/>
  <c r="AM10" i="6"/>
  <c r="AL11" i="6"/>
  <c r="AM11" i="6" s="1"/>
  <c r="AL12" i="6"/>
  <c r="AM12" i="6"/>
  <c r="AL13" i="6"/>
  <c r="AM13" i="6" s="1"/>
  <c r="AL14" i="6"/>
  <c r="AM14" i="6"/>
  <c r="AL15" i="6"/>
  <c r="AM15" i="6" s="1"/>
  <c r="AL16" i="6"/>
  <c r="AM16" i="6"/>
  <c r="AL17" i="6"/>
  <c r="AM17" i="6" s="1"/>
  <c r="AL18" i="6"/>
  <c r="AM18" i="6"/>
  <c r="AL19" i="6"/>
  <c r="AM19" i="6" s="1"/>
  <c r="AL20" i="6"/>
  <c r="AM20" i="6"/>
  <c r="AL21" i="6"/>
  <c r="AM21" i="6" s="1"/>
  <c r="AL22" i="6"/>
  <c r="AM22" i="6"/>
  <c r="AL23" i="6"/>
  <c r="AM23" i="6" s="1"/>
  <c r="AL24" i="6"/>
  <c r="AM24" i="6"/>
  <c r="AL25" i="6"/>
  <c r="AM25" i="6" s="1"/>
  <c r="AL26" i="6"/>
  <c r="AM26" i="6"/>
  <c r="AL27" i="6"/>
  <c r="AM27" i="6" s="1"/>
  <c r="AL28" i="6"/>
  <c r="AM28" i="6"/>
  <c r="AL29" i="6"/>
  <c r="AM29" i="6" s="1"/>
  <c r="AL30" i="6"/>
  <c r="AM30" i="6"/>
  <c r="AL31" i="6"/>
  <c r="AM31" i="6" s="1"/>
  <c r="AL32" i="6"/>
  <c r="AM32" i="6"/>
  <c r="AL33" i="6"/>
  <c r="AM33" i="6" s="1"/>
  <c r="AL34" i="6"/>
  <c r="AM34" i="6"/>
  <c r="AM6" i="6"/>
  <c r="AL6" i="6"/>
  <c r="AJ7" i="6"/>
  <c r="AK7" i="6" s="1"/>
  <c r="AJ8" i="6"/>
  <c r="AK8" i="6" s="1"/>
  <c r="AJ9" i="6"/>
  <c r="AK9" i="6" s="1"/>
  <c r="AJ10" i="6"/>
  <c r="AK10" i="6" s="1"/>
  <c r="AJ11" i="6"/>
  <c r="AK11" i="6" s="1"/>
  <c r="AJ12" i="6"/>
  <c r="AK12" i="6" s="1"/>
  <c r="AJ13" i="6"/>
  <c r="AK13" i="6" s="1"/>
  <c r="AJ14" i="6"/>
  <c r="AK14" i="6" s="1"/>
  <c r="AJ15" i="6"/>
  <c r="AK15" i="6" s="1"/>
  <c r="AJ16" i="6"/>
  <c r="AK16" i="6" s="1"/>
  <c r="AJ17" i="6"/>
  <c r="AK17" i="6" s="1"/>
  <c r="AJ18" i="6"/>
  <c r="AK18" i="6" s="1"/>
  <c r="AJ19" i="6"/>
  <c r="AK19" i="6" s="1"/>
  <c r="AJ20" i="6"/>
  <c r="AK20" i="6" s="1"/>
  <c r="AJ21" i="6"/>
  <c r="AK21" i="6" s="1"/>
  <c r="AJ22" i="6"/>
  <c r="AK22" i="6" s="1"/>
  <c r="AJ23" i="6"/>
  <c r="AK23" i="6" s="1"/>
  <c r="AJ24" i="6"/>
  <c r="AK24" i="6" s="1"/>
  <c r="AJ25" i="6"/>
  <c r="AK25" i="6" s="1"/>
  <c r="AJ26" i="6"/>
  <c r="AK26" i="6" s="1"/>
  <c r="AJ27" i="6"/>
  <c r="AK27" i="6" s="1"/>
  <c r="AJ28" i="6"/>
  <c r="AK28" i="6" s="1"/>
  <c r="AJ29" i="6"/>
  <c r="AK29" i="6" s="1"/>
  <c r="AJ30" i="6"/>
  <c r="AK30" i="6" s="1"/>
  <c r="AJ31" i="6"/>
  <c r="AK31" i="6" s="1"/>
  <c r="AJ32" i="6"/>
  <c r="AK32" i="6" s="1"/>
  <c r="AJ33" i="6"/>
  <c r="AK33" i="6" s="1"/>
  <c r="AJ34" i="6"/>
  <c r="AK34" i="6" s="1"/>
  <c r="AK6" i="6"/>
  <c r="AJ6" i="6"/>
  <c r="AH7" i="6"/>
  <c r="AI7" i="6" s="1"/>
  <c r="AH8" i="6"/>
  <c r="AI8" i="6" s="1"/>
  <c r="AH9" i="6"/>
  <c r="AI9" i="6" s="1"/>
  <c r="AH10" i="6"/>
  <c r="AI10" i="6" s="1"/>
  <c r="AH11" i="6"/>
  <c r="AI11" i="6" s="1"/>
  <c r="AH12" i="6"/>
  <c r="AI12" i="6" s="1"/>
  <c r="AH13" i="6"/>
  <c r="AI13" i="6" s="1"/>
  <c r="AH14" i="6"/>
  <c r="AI14" i="6" s="1"/>
  <c r="AH15" i="6"/>
  <c r="AI15" i="6" s="1"/>
  <c r="AH16" i="6"/>
  <c r="AI16" i="6" s="1"/>
  <c r="AH17" i="6"/>
  <c r="AI17" i="6" s="1"/>
  <c r="AH18" i="6"/>
  <c r="AI18" i="6" s="1"/>
  <c r="AH19" i="6"/>
  <c r="AI19" i="6" s="1"/>
  <c r="AH20" i="6"/>
  <c r="AI20" i="6" s="1"/>
  <c r="AH21" i="6"/>
  <c r="AI21" i="6" s="1"/>
  <c r="AH22" i="6"/>
  <c r="AI22" i="6" s="1"/>
  <c r="AH23" i="6"/>
  <c r="AI23" i="6" s="1"/>
  <c r="AH24" i="6"/>
  <c r="AI24" i="6" s="1"/>
  <c r="AH25" i="6"/>
  <c r="AI25" i="6" s="1"/>
  <c r="AH26" i="6"/>
  <c r="AI26" i="6" s="1"/>
  <c r="AH27" i="6"/>
  <c r="AI27" i="6" s="1"/>
  <c r="AH28" i="6"/>
  <c r="AI28" i="6" s="1"/>
  <c r="AH29" i="6"/>
  <c r="AI29" i="6" s="1"/>
  <c r="AH30" i="6"/>
  <c r="AI30" i="6" s="1"/>
  <c r="AH31" i="6"/>
  <c r="AI31" i="6" s="1"/>
  <c r="AH32" i="6"/>
  <c r="AI32" i="6" s="1"/>
  <c r="AH33" i="6"/>
  <c r="AI33" i="6" s="1"/>
  <c r="AH34" i="6"/>
  <c r="AI34" i="6" s="1"/>
  <c r="AI6" i="6"/>
  <c r="AH6" i="6"/>
  <c r="Q18" i="15"/>
  <c r="W753" i="11" l="1"/>
  <c r="V753" i="11"/>
  <c r="AD741" i="11"/>
  <c r="AD753" i="11" s="1"/>
  <c r="Z737" i="11"/>
  <c r="Z753" i="11" s="1"/>
  <c r="AB739" i="11"/>
  <c r="AB753" i="11" s="1"/>
  <c r="AF743" i="11"/>
  <c r="AF753" i="11" s="1"/>
  <c r="AA738" i="11"/>
  <c r="AA753" i="11" s="1"/>
  <c r="AC740" i="11"/>
  <c r="AC753" i="11" s="1"/>
  <c r="AE742" i="11"/>
  <c r="AE753" i="11" s="1"/>
  <c r="Y736" i="11"/>
  <c r="Y753" i="11" s="1"/>
  <c r="AT33" i="6"/>
  <c r="AU33" i="6" s="1"/>
  <c r="AS33" i="6"/>
  <c r="AT29" i="6"/>
  <c r="AU29" i="6" s="1"/>
  <c r="AS29" i="6"/>
  <c r="AT25" i="6"/>
  <c r="AU25" i="6" s="1"/>
  <c r="AS25" i="6"/>
  <c r="AT21" i="6"/>
  <c r="AU21" i="6" s="1"/>
  <c r="AS21" i="6"/>
  <c r="AT17" i="6"/>
  <c r="AU17" i="6" s="1"/>
  <c r="AS17" i="6"/>
  <c r="AT13" i="6"/>
  <c r="AU13" i="6" s="1"/>
  <c r="AS13" i="6"/>
  <c r="AT9" i="6"/>
  <c r="AU9" i="6" s="1"/>
  <c r="AS9" i="6"/>
  <c r="AT31" i="6"/>
  <c r="AU31" i="6" s="1"/>
  <c r="AS31" i="6"/>
  <c r="AT27" i="6"/>
  <c r="AU27" i="6" s="1"/>
  <c r="AS27" i="6"/>
  <c r="AT23" i="6"/>
  <c r="AU23" i="6" s="1"/>
  <c r="AS23" i="6"/>
  <c r="AT19" i="6"/>
  <c r="AU19" i="6" s="1"/>
  <c r="AS19" i="6"/>
  <c r="AT15" i="6"/>
  <c r="AU15" i="6" s="1"/>
  <c r="AS15" i="6"/>
  <c r="AT11" i="6"/>
  <c r="AU11" i="6" s="1"/>
  <c r="AS11" i="6"/>
  <c r="AT7" i="6"/>
  <c r="AU7" i="6" s="1"/>
  <c r="AS7" i="6"/>
  <c r="F43" i="4" l="1"/>
  <c r="N757" i="11" l="1"/>
  <c r="M757" i="11"/>
  <c r="V735" i="11"/>
  <c r="U735" i="11"/>
  <c r="M735" i="11"/>
  <c r="N735" i="11" s="1"/>
  <c r="W735" i="11" s="1"/>
  <c r="V734" i="11"/>
  <c r="U734" i="11"/>
  <c r="M734" i="11"/>
  <c r="N734" i="11" s="1"/>
  <c r="T734" i="11" s="1"/>
  <c r="V733" i="11"/>
  <c r="U733" i="11"/>
  <c r="M733" i="11"/>
  <c r="N733" i="11" s="1"/>
  <c r="W733" i="11" s="1"/>
  <c r="V732" i="11"/>
  <c r="U732" i="11"/>
  <c r="M732" i="11"/>
  <c r="N732" i="11" s="1"/>
  <c r="T732" i="11" s="1"/>
  <c r="V731" i="11"/>
  <c r="U731" i="11"/>
  <c r="M731" i="11"/>
  <c r="N731" i="11" s="1"/>
  <c r="W731" i="11" s="1"/>
  <c r="V730" i="11"/>
  <c r="U730" i="11"/>
  <c r="M730" i="11"/>
  <c r="N730" i="11" s="1"/>
  <c r="T730" i="11" s="1"/>
  <c r="V729" i="11"/>
  <c r="U729" i="11"/>
  <c r="M729" i="11"/>
  <c r="N729" i="11" s="1"/>
  <c r="W729" i="11" s="1"/>
  <c r="V728" i="11"/>
  <c r="U728" i="11"/>
  <c r="M728" i="11"/>
  <c r="N728" i="11" s="1"/>
  <c r="T728" i="11" s="1"/>
  <c r="V727" i="11"/>
  <c r="U727" i="11"/>
  <c r="M727" i="11"/>
  <c r="N727" i="11" s="1"/>
  <c r="W727" i="11" s="1"/>
  <c r="V726" i="11"/>
  <c r="U726" i="11"/>
  <c r="M726" i="11"/>
  <c r="N726" i="11" s="1"/>
  <c r="T726" i="11" s="1"/>
  <c r="V725" i="11"/>
  <c r="U725" i="11"/>
  <c r="M725" i="11"/>
  <c r="N725" i="11" s="1"/>
  <c r="W725" i="11" s="1"/>
  <c r="V724" i="11"/>
  <c r="U724" i="11"/>
  <c r="M724" i="11"/>
  <c r="N724" i="11" s="1"/>
  <c r="T724" i="11" s="1"/>
  <c r="V723" i="11"/>
  <c r="U723" i="11"/>
  <c r="M723" i="11"/>
  <c r="N723" i="11" s="1"/>
  <c r="W723" i="11" s="1"/>
  <c r="V722" i="11"/>
  <c r="U722" i="11"/>
  <c r="M722" i="11"/>
  <c r="N722" i="11" s="1"/>
  <c r="T722" i="11" s="1"/>
  <c r="V721" i="11"/>
  <c r="U721" i="11"/>
  <c r="M721" i="11"/>
  <c r="N721" i="11" s="1"/>
  <c r="W721" i="11" s="1"/>
  <c r="V720" i="11"/>
  <c r="U720" i="11"/>
  <c r="M720" i="11"/>
  <c r="N720" i="11" s="1"/>
  <c r="T720" i="11" s="1"/>
  <c r="V719" i="11"/>
  <c r="U719" i="11"/>
  <c r="M719" i="11"/>
  <c r="N719" i="11" s="1"/>
  <c r="W719" i="11" s="1"/>
  <c r="V718" i="11"/>
  <c r="U718" i="11"/>
  <c r="M718" i="11"/>
  <c r="N718" i="11" s="1"/>
  <c r="T718" i="11" s="1"/>
  <c r="V717" i="11"/>
  <c r="U717" i="11"/>
  <c r="M717" i="11"/>
  <c r="N717" i="11" s="1"/>
  <c r="W717" i="11" s="1"/>
  <c r="V716" i="11"/>
  <c r="U716" i="11"/>
  <c r="M716" i="11"/>
  <c r="N716" i="11" s="1"/>
  <c r="T716" i="11" s="1"/>
  <c r="V715" i="11"/>
  <c r="U715" i="11"/>
  <c r="M715" i="11"/>
  <c r="N715" i="11" s="1"/>
  <c r="W715" i="11" s="1"/>
  <c r="V714" i="11"/>
  <c r="U714" i="11"/>
  <c r="M714" i="11"/>
  <c r="N714" i="11" s="1"/>
  <c r="T714" i="11" s="1"/>
  <c r="V713" i="11"/>
  <c r="U713" i="11"/>
  <c r="M713" i="11"/>
  <c r="N713" i="11" s="1"/>
  <c r="W713" i="11" s="1"/>
  <c r="V712" i="11"/>
  <c r="U712" i="11"/>
  <c r="M712" i="11"/>
  <c r="N712" i="11" s="1"/>
  <c r="T712" i="11" s="1"/>
  <c r="V711" i="11"/>
  <c r="U711" i="11"/>
  <c r="M711" i="11"/>
  <c r="N711" i="11" s="1"/>
  <c r="W711" i="11" s="1"/>
  <c r="V710" i="11"/>
  <c r="U710" i="11"/>
  <c r="M710" i="11"/>
  <c r="N710" i="11" s="1"/>
  <c r="T710" i="11" s="1"/>
  <c r="V709" i="11"/>
  <c r="U709" i="11"/>
  <c r="M709" i="11"/>
  <c r="N709" i="11" s="1"/>
  <c r="W709" i="11" s="1"/>
  <c r="V708" i="11"/>
  <c r="U708" i="11"/>
  <c r="M708" i="11"/>
  <c r="N708" i="11" s="1"/>
  <c r="T708" i="11" s="1"/>
  <c r="V707" i="11"/>
  <c r="U707" i="11"/>
  <c r="M707" i="11"/>
  <c r="N707" i="11" s="1"/>
  <c r="W707" i="11" s="1"/>
  <c r="V706" i="11"/>
  <c r="U706" i="11"/>
  <c r="M706" i="11"/>
  <c r="N706" i="11" s="1"/>
  <c r="T706" i="11" s="1"/>
  <c r="V705" i="11"/>
  <c r="U705" i="11"/>
  <c r="M705" i="11"/>
  <c r="N705" i="11" s="1"/>
  <c r="W705" i="11" s="1"/>
  <c r="V704" i="11"/>
  <c r="U704" i="11"/>
  <c r="M704" i="11"/>
  <c r="N704" i="11" s="1"/>
  <c r="T704" i="11" s="1"/>
  <c r="V703" i="11"/>
  <c r="U703" i="11"/>
  <c r="M703" i="11"/>
  <c r="N703" i="11" s="1"/>
  <c r="W703" i="11" s="1"/>
  <c r="V702" i="11"/>
  <c r="U702" i="11"/>
  <c r="M702" i="11"/>
  <c r="N702" i="11" s="1"/>
  <c r="T702" i="11" s="1"/>
  <c r="V701" i="11"/>
  <c r="U701" i="11"/>
  <c r="M701" i="11"/>
  <c r="N701" i="11" s="1"/>
  <c r="W701" i="11" s="1"/>
  <c r="V700" i="11"/>
  <c r="U700" i="11"/>
  <c r="M700" i="11"/>
  <c r="N700" i="11" s="1"/>
  <c r="T700" i="11" s="1"/>
  <c r="V699" i="11"/>
  <c r="U699" i="11"/>
  <c r="M699" i="11"/>
  <c r="N699" i="11" s="1"/>
  <c r="W699" i="11" s="1"/>
  <c r="V698" i="11"/>
  <c r="U698" i="11"/>
  <c r="M698" i="11"/>
  <c r="N698" i="11" s="1"/>
  <c r="T698" i="11" s="1"/>
  <c r="V697" i="11"/>
  <c r="U697" i="11"/>
  <c r="M697" i="11"/>
  <c r="N697" i="11" s="1"/>
  <c r="W697" i="11" s="1"/>
  <c r="V696" i="11"/>
  <c r="U696" i="11"/>
  <c r="M696" i="11"/>
  <c r="N696" i="11" s="1"/>
  <c r="T696" i="11" s="1"/>
  <c r="V695" i="11"/>
  <c r="U695" i="11"/>
  <c r="M695" i="11"/>
  <c r="N695" i="11" s="1"/>
  <c r="W695" i="11" s="1"/>
  <c r="V694" i="11"/>
  <c r="U694" i="11"/>
  <c r="M694" i="11"/>
  <c r="N694" i="11" s="1"/>
  <c r="T694" i="11" s="1"/>
  <c r="V693" i="11"/>
  <c r="U693" i="11"/>
  <c r="M693" i="11"/>
  <c r="N693" i="11" s="1"/>
  <c r="W693" i="11" s="1"/>
  <c r="V692" i="11"/>
  <c r="U692" i="11"/>
  <c r="M692" i="11"/>
  <c r="N692" i="11" s="1"/>
  <c r="T692" i="11" s="1"/>
  <c r="V691" i="11"/>
  <c r="U691" i="11"/>
  <c r="M691" i="11"/>
  <c r="N691" i="11" s="1"/>
  <c r="W691" i="11" s="1"/>
  <c r="V690" i="11"/>
  <c r="U690" i="11"/>
  <c r="M690" i="11"/>
  <c r="N690" i="11" s="1"/>
  <c r="T690" i="11" s="1"/>
  <c r="V689" i="11"/>
  <c r="U689" i="11"/>
  <c r="M689" i="11"/>
  <c r="N689" i="11" s="1"/>
  <c r="W689" i="11" s="1"/>
  <c r="V688" i="11"/>
  <c r="U688" i="11"/>
  <c r="M688" i="11"/>
  <c r="N688" i="11" s="1"/>
  <c r="T688" i="11" s="1"/>
  <c r="V687" i="11"/>
  <c r="U687" i="11"/>
  <c r="M687" i="11"/>
  <c r="N687" i="11" s="1"/>
  <c r="W687" i="11" s="1"/>
  <c r="V686" i="11"/>
  <c r="U686" i="11"/>
  <c r="M686" i="11"/>
  <c r="N686" i="11" s="1"/>
  <c r="T686" i="11" s="1"/>
  <c r="V685" i="11"/>
  <c r="U685" i="11"/>
  <c r="M685" i="11"/>
  <c r="N685" i="11" s="1"/>
  <c r="W685" i="11" s="1"/>
  <c r="V684" i="11"/>
  <c r="U684" i="11"/>
  <c r="M684" i="11"/>
  <c r="N684" i="11" s="1"/>
  <c r="T684" i="11" s="1"/>
  <c r="V683" i="11"/>
  <c r="U683" i="11"/>
  <c r="M683" i="11"/>
  <c r="N683" i="11" s="1"/>
  <c r="W683" i="11" s="1"/>
  <c r="V682" i="11"/>
  <c r="U682" i="11"/>
  <c r="M682" i="11"/>
  <c r="N682" i="11" s="1"/>
  <c r="T682" i="11" s="1"/>
  <c r="V681" i="11"/>
  <c r="U681" i="11"/>
  <c r="M681" i="11"/>
  <c r="N681" i="11" s="1"/>
  <c r="W681" i="11" s="1"/>
  <c r="V680" i="11"/>
  <c r="U680" i="11"/>
  <c r="M680" i="11"/>
  <c r="N680" i="11" s="1"/>
  <c r="T680" i="11" s="1"/>
  <c r="V679" i="11"/>
  <c r="U679" i="11"/>
  <c r="M679" i="11"/>
  <c r="N679" i="11" s="1"/>
  <c r="W679" i="11" s="1"/>
  <c r="V678" i="11"/>
  <c r="U678" i="11"/>
  <c r="M678" i="11"/>
  <c r="N678" i="11" s="1"/>
  <c r="T678" i="11" s="1"/>
  <c r="V677" i="11"/>
  <c r="U677" i="11"/>
  <c r="M677" i="11"/>
  <c r="N677" i="11" s="1"/>
  <c r="W677" i="11" s="1"/>
  <c r="V676" i="11"/>
  <c r="U676" i="11"/>
  <c r="M676" i="11"/>
  <c r="N676" i="11" s="1"/>
  <c r="T676" i="11" s="1"/>
  <c r="X675" i="11"/>
  <c r="W675" i="11"/>
  <c r="V675" i="11"/>
  <c r="U675" i="11"/>
  <c r="M675" i="11"/>
  <c r="N675" i="11" s="1"/>
  <c r="T675" i="11" s="1"/>
  <c r="X674" i="11"/>
  <c r="W674" i="11"/>
  <c r="V674" i="11"/>
  <c r="U674" i="11"/>
  <c r="M674" i="11"/>
  <c r="N674" i="11" s="1"/>
  <c r="AA673" i="11"/>
  <c r="Z673" i="11"/>
  <c r="Y673" i="11"/>
  <c r="X673" i="11"/>
  <c r="W673" i="11"/>
  <c r="V673" i="11"/>
  <c r="U673" i="11"/>
  <c r="T673" i="11"/>
  <c r="S673" i="11"/>
  <c r="M673" i="11"/>
  <c r="Z672" i="11"/>
  <c r="Y672" i="11"/>
  <c r="X672" i="11"/>
  <c r="W672" i="11"/>
  <c r="V672" i="11"/>
  <c r="U672" i="11"/>
  <c r="T672" i="11"/>
  <c r="S672" i="11"/>
  <c r="R672" i="11"/>
  <c r="M672" i="11"/>
  <c r="N672" i="11" s="1"/>
  <c r="Q672" i="11" s="1"/>
  <c r="Z671" i="11"/>
  <c r="Y671" i="11"/>
  <c r="X671" i="11"/>
  <c r="W671" i="11"/>
  <c r="V671" i="11"/>
  <c r="U671" i="11"/>
  <c r="T671" i="11"/>
  <c r="S671" i="11"/>
  <c r="R671" i="11"/>
  <c r="M671" i="11"/>
  <c r="N671" i="11" s="1"/>
  <c r="Q671" i="11" s="1"/>
  <c r="Y670" i="11"/>
  <c r="X670" i="11"/>
  <c r="W670" i="11"/>
  <c r="V670" i="11"/>
  <c r="U670" i="11"/>
  <c r="T670" i="11"/>
  <c r="S670" i="11"/>
  <c r="R670" i="11"/>
  <c r="Q670" i="11"/>
  <c r="M670" i="11"/>
  <c r="Y669" i="11"/>
  <c r="X669" i="11"/>
  <c r="W669" i="11"/>
  <c r="V669" i="11"/>
  <c r="U669" i="11"/>
  <c r="T669" i="11"/>
  <c r="S669" i="11"/>
  <c r="R669" i="11"/>
  <c r="Q669" i="11"/>
  <c r="M669" i="11"/>
  <c r="Y668" i="11"/>
  <c r="X668" i="11"/>
  <c r="W668" i="11"/>
  <c r="V668" i="11"/>
  <c r="U668" i="11"/>
  <c r="T668" i="11"/>
  <c r="S668" i="11"/>
  <c r="R668" i="11"/>
  <c r="Q668" i="11"/>
  <c r="M668" i="11"/>
  <c r="N668" i="11" s="1"/>
  <c r="P668" i="11" s="1"/>
  <c r="T667" i="11"/>
  <c r="S667" i="11"/>
  <c r="R667" i="11"/>
  <c r="Q667" i="11"/>
  <c r="M667" i="11"/>
  <c r="N667" i="11" s="1"/>
  <c r="U667" i="11" s="1"/>
  <c r="S666" i="11"/>
  <c r="R666" i="11"/>
  <c r="Q666" i="11"/>
  <c r="P666" i="11"/>
  <c r="M666" i="11"/>
  <c r="N666" i="11" s="1"/>
  <c r="T666" i="11" s="1"/>
  <c r="S665" i="11"/>
  <c r="R665" i="11"/>
  <c r="Q665" i="11"/>
  <c r="P665" i="11"/>
  <c r="M665" i="11"/>
  <c r="N665" i="11" s="1"/>
  <c r="T665" i="11" s="1"/>
  <c r="S664" i="11"/>
  <c r="R664" i="11"/>
  <c r="Q664" i="11"/>
  <c r="P664" i="11"/>
  <c r="M664" i="11"/>
  <c r="N664" i="11" s="1"/>
  <c r="T664" i="11" s="1"/>
  <c r="S663" i="11"/>
  <c r="R663" i="11"/>
  <c r="Q663" i="11"/>
  <c r="P663" i="11"/>
  <c r="M663" i="11"/>
  <c r="N663" i="11" s="1"/>
  <c r="T663" i="11" s="1"/>
  <c r="S662" i="11"/>
  <c r="R662" i="11"/>
  <c r="Q662" i="11"/>
  <c r="P662" i="11"/>
  <c r="M662" i="11"/>
  <c r="N662" i="11" s="1"/>
  <c r="T662" i="11" s="1"/>
  <c r="S661" i="11"/>
  <c r="R661" i="11"/>
  <c r="Q661" i="11"/>
  <c r="P661" i="11"/>
  <c r="M661" i="11"/>
  <c r="N661" i="11" s="1"/>
  <c r="T661" i="11" s="1"/>
  <c r="V660" i="11"/>
  <c r="U660" i="11"/>
  <c r="T660" i="11"/>
  <c r="S660" i="11"/>
  <c r="M660" i="11"/>
  <c r="N660" i="11" s="1"/>
  <c r="W660" i="11" s="1"/>
  <c r="S659" i="11"/>
  <c r="R659" i="11"/>
  <c r="M659" i="11"/>
  <c r="N659" i="11" s="1"/>
  <c r="Q659" i="11" s="1"/>
  <c r="S658" i="11"/>
  <c r="R658" i="11"/>
  <c r="M658" i="11"/>
  <c r="N658" i="11" s="1"/>
  <c r="T658" i="11" s="1"/>
  <c r="S657" i="11"/>
  <c r="R657" i="11"/>
  <c r="M657" i="11"/>
  <c r="N657" i="11" s="1"/>
  <c r="Q657" i="11" s="1"/>
  <c r="S656" i="11"/>
  <c r="R656" i="11"/>
  <c r="M656" i="11"/>
  <c r="N656" i="11" s="1"/>
  <c r="T656" i="11" s="1"/>
  <c r="U655" i="11"/>
  <c r="T655" i="11"/>
  <c r="S655" i="11"/>
  <c r="M655" i="11"/>
  <c r="N655" i="11" s="1"/>
  <c r="V655" i="11" s="1"/>
  <c r="U654" i="11"/>
  <c r="T654" i="11"/>
  <c r="S654" i="11"/>
  <c r="N654" i="11"/>
  <c r="V654" i="11" s="1"/>
  <c r="M654" i="11"/>
  <c r="U653" i="11"/>
  <c r="T653" i="11"/>
  <c r="S653" i="11"/>
  <c r="M653" i="11"/>
  <c r="N653" i="11" s="1"/>
  <c r="V653" i="11" s="1"/>
  <c r="U652" i="11"/>
  <c r="T652" i="11"/>
  <c r="S652" i="11"/>
  <c r="M652" i="11"/>
  <c r="N652" i="11" s="1"/>
  <c r="V652" i="11" s="1"/>
  <c r="U651" i="11"/>
  <c r="T651" i="11"/>
  <c r="S651" i="11"/>
  <c r="M651" i="11"/>
  <c r="N651" i="11" s="1"/>
  <c r="V651" i="11" s="1"/>
  <c r="U650" i="11"/>
  <c r="T650" i="11"/>
  <c r="S650" i="11"/>
  <c r="M650" i="11"/>
  <c r="N650" i="11" s="1"/>
  <c r="V650" i="11" s="1"/>
  <c r="U649" i="11"/>
  <c r="T649" i="11"/>
  <c r="S649" i="11"/>
  <c r="M649" i="11"/>
  <c r="N649" i="11" s="1"/>
  <c r="V649" i="11" s="1"/>
  <c r="U648" i="11"/>
  <c r="T648" i="11"/>
  <c r="S648" i="11"/>
  <c r="M648" i="11"/>
  <c r="N648" i="11" s="1"/>
  <c r="V648" i="11" s="1"/>
  <c r="U647" i="11"/>
  <c r="T647" i="11"/>
  <c r="S647" i="11"/>
  <c r="M647" i="11"/>
  <c r="N647" i="11" s="1"/>
  <c r="V647" i="11" s="1"/>
  <c r="U646" i="11"/>
  <c r="T646" i="11"/>
  <c r="S646" i="11"/>
  <c r="N646" i="11"/>
  <c r="V646" i="11" s="1"/>
  <c r="M646" i="11"/>
  <c r="U645" i="11"/>
  <c r="T645" i="11"/>
  <c r="S645" i="11"/>
  <c r="M645" i="11"/>
  <c r="N645" i="11" s="1"/>
  <c r="V645" i="11" s="1"/>
  <c r="U644" i="11"/>
  <c r="T644" i="11"/>
  <c r="S644" i="11"/>
  <c r="M644" i="11"/>
  <c r="N644" i="11" s="1"/>
  <c r="V644" i="11" s="1"/>
  <c r="U643" i="11"/>
  <c r="T643" i="11"/>
  <c r="S643" i="11"/>
  <c r="M643" i="11"/>
  <c r="N643" i="11" s="1"/>
  <c r="V643" i="11" s="1"/>
  <c r="U642" i="11"/>
  <c r="T642" i="11"/>
  <c r="S642" i="11"/>
  <c r="M642" i="11"/>
  <c r="N642" i="11" s="1"/>
  <c r="V642" i="11" s="1"/>
  <c r="U641" i="11"/>
  <c r="T641" i="11"/>
  <c r="S641" i="11"/>
  <c r="M641" i="11"/>
  <c r="N641" i="11" s="1"/>
  <c r="V641" i="11" s="1"/>
  <c r="U640" i="11"/>
  <c r="T640" i="11"/>
  <c r="S640" i="11"/>
  <c r="M640" i="11"/>
  <c r="N640" i="11" s="1"/>
  <c r="V640" i="11" s="1"/>
  <c r="U639" i="11"/>
  <c r="T639" i="11"/>
  <c r="S639" i="11"/>
  <c r="M639" i="11"/>
  <c r="N639" i="11" s="1"/>
  <c r="V639" i="11" s="1"/>
  <c r="U638" i="11"/>
  <c r="T638" i="11"/>
  <c r="S638" i="11"/>
  <c r="N638" i="11"/>
  <c r="V638" i="11" s="1"/>
  <c r="M638" i="11"/>
  <c r="U637" i="11"/>
  <c r="T637" i="11"/>
  <c r="S637" i="11"/>
  <c r="M637" i="11"/>
  <c r="N637" i="11" s="1"/>
  <c r="V637" i="11" s="1"/>
  <c r="U636" i="11"/>
  <c r="T636" i="11"/>
  <c r="S636" i="11"/>
  <c r="M636" i="11"/>
  <c r="N636" i="11" s="1"/>
  <c r="V636" i="11" s="1"/>
  <c r="U635" i="11"/>
  <c r="T635" i="11"/>
  <c r="S635" i="11"/>
  <c r="M635" i="11"/>
  <c r="N635" i="11" s="1"/>
  <c r="V635" i="11" s="1"/>
  <c r="T634" i="11"/>
  <c r="S634" i="11"/>
  <c r="M634" i="11"/>
  <c r="N634" i="11" s="1"/>
  <c r="U634" i="11" s="1"/>
  <c r="T633" i="11"/>
  <c r="S633" i="11"/>
  <c r="M633" i="11"/>
  <c r="N633" i="11" s="1"/>
  <c r="R633" i="11" s="1"/>
  <c r="T632" i="11"/>
  <c r="S632" i="11"/>
  <c r="M632" i="11"/>
  <c r="N632" i="11" s="1"/>
  <c r="U632" i="11" s="1"/>
  <c r="T631" i="11"/>
  <c r="S631" i="11"/>
  <c r="M631" i="11"/>
  <c r="N631" i="11" s="1"/>
  <c r="R631" i="11" s="1"/>
  <c r="T630" i="11"/>
  <c r="S630" i="11"/>
  <c r="M630" i="11"/>
  <c r="N630" i="11" s="1"/>
  <c r="U630" i="11" s="1"/>
  <c r="T629" i="11"/>
  <c r="S629" i="11"/>
  <c r="M629" i="11"/>
  <c r="N629" i="11" s="1"/>
  <c r="R629" i="11" s="1"/>
  <c r="T628" i="11"/>
  <c r="S628" i="11"/>
  <c r="M628" i="11"/>
  <c r="N628" i="11" s="1"/>
  <c r="U628" i="11" s="1"/>
  <c r="T627" i="11"/>
  <c r="S627" i="11"/>
  <c r="M627" i="11"/>
  <c r="N627" i="11" s="1"/>
  <c r="R627" i="11" s="1"/>
  <c r="T626" i="11"/>
  <c r="S626" i="11"/>
  <c r="M626" i="11"/>
  <c r="N626" i="11" s="1"/>
  <c r="U626" i="11" s="1"/>
  <c r="T625" i="11"/>
  <c r="S625" i="11"/>
  <c r="M625" i="11"/>
  <c r="N625" i="11" s="1"/>
  <c r="R625" i="11" s="1"/>
  <c r="T624" i="11"/>
  <c r="S624" i="11"/>
  <c r="M624" i="11"/>
  <c r="N624" i="11" s="1"/>
  <c r="U624" i="11" s="1"/>
  <c r="T623" i="11"/>
  <c r="S623" i="11"/>
  <c r="M623" i="11"/>
  <c r="N623" i="11" s="1"/>
  <c r="R623" i="11" s="1"/>
  <c r="T622" i="11"/>
  <c r="S622" i="11"/>
  <c r="M622" i="11"/>
  <c r="N622" i="11" s="1"/>
  <c r="U622" i="11" s="1"/>
  <c r="T621" i="11"/>
  <c r="S621" i="11"/>
  <c r="M621" i="11"/>
  <c r="N621" i="11" s="1"/>
  <c r="R621" i="11" s="1"/>
  <c r="T620" i="11"/>
  <c r="S620" i="11"/>
  <c r="M620" i="11"/>
  <c r="N620" i="11" s="1"/>
  <c r="U620" i="11" s="1"/>
  <c r="T619" i="11"/>
  <c r="S619" i="11"/>
  <c r="M619" i="11"/>
  <c r="N619" i="11" s="1"/>
  <c r="R619" i="11" s="1"/>
  <c r="T618" i="11"/>
  <c r="S618" i="11"/>
  <c r="M618" i="11"/>
  <c r="N618" i="11" s="1"/>
  <c r="U618" i="11" s="1"/>
  <c r="T617" i="11"/>
  <c r="S617" i="11"/>
  <c r="M617" i="11"/>
  <c r="N617" i="11" s="1"/>
  <c r="R617" i="11" s="1"/>
  <c r="T616" i="11"/>
  <c r="S616" i="11"/>
  <c r="M616" i="11"/>
  <c r="N616" i="11" s="1"/>
  <c r="U616" i="11" s="1"/>
  <c r="T615" i="11"/>
  <c r="S615" i="11"/>
  <c r="M615" i="11"/>
  <c r="N615" i="11" s="1"/>
  <c r="R615" i="11" s="1"/>
  <c r="T614" i="11"/>
  <c r="S614" i="11"/>
  <c r="M614" i="11"/>
  <c r="N614" i="11" s="1"/>
  <c r="U614" i="11" s="1"/>
  <c r="T613" i="11"/>
  <c r="S613" i="11"/>
  <c r="M613" i="11"/>
  <c r="N613" i="11" s="1"/>
  <c r="R613" i="11" s="1"/>
  <c r="T612" i="11"/>
  <c r="S612" i="11"/>
  <c r="M612" i="11"/>
  <c r="N612" i="11" s="1"/>
  <c r="U612" i="11" s="1"/>
  <c r="T611" i="11"/>
  <c r="S611" i="11"/>
  <c r="M611" i="11"/>
  <c r="N611" i="11" s="1"/>
  <c r="R611" i="11" s="1"/>
  <c r="T610" i="11"/>
  <c r="S610" i="11"/>
  <c r="M610" i="11"/>
  <c r="N610" i="11" s="1"/>
  <c r="U610" i="11" s="1"/>
  <c r="T609" i="11"/>
  <c r="S609" i="11"/>
  <c r="M609" i="11"/>
  <c r="N609" i="11" s="1"/>
  <c r="R609" i="11" s="1"/>
  <c r="T608" i="11"/>
  <c r="S608" i="11"/>
  <c r="M608" i="11"/>
  <c r="N608" i="11" s="1"/>
  <c r="U608" i="11" s="1"/>
  <c r="T607" i="11"/>
  <c r="S607" i="11"/>
  <c r="M607" i="11"/>
  <c r="N607" i="11" s="1"/>
  <c r="R607" i="11" s="1"/>
  <c r="T606" i="11"/>
  <c r="S606" i="11"/>
  <c r="M606" i="11"/>
  <c r="N606" i="11" s="1"/>
  <c r="U606" i="11" s="1"/>
  <c r="T605" i="11"/>
  <c r="S605" i="11"/>
  <c r="M605" i="11"/>
  <c r="N605" i="11" s="1"/>
  <c r="R605" i="11" s="1"/>
  <c r="T604" i="11"/>
  <c r="S604" i="11"/>
  <c r="M604" i="11"/>
  <c r="N604" i="11" s="1"/>
  <c r="U604" i="11" s="1"/>
  <c r="T603" i="11"/>
  <c r="S603" i="11"/>
  <c r="M603" i="11"/>
  <c r="N603" i="11" s="1"/>
  <c r="R603" i="11" s="1"/>
  <c r="T602" i="11"/>
  <c r="S602" i="11"/>
  <c r="M602" i="11"/>
  <c r="N602" i="11" s="1"/>
  <c r="U602" i="11" s="1"/>
  <c r="T601" i="11"/>
  <c r="S601" i="11"/>
  <c r="M601" i="11"/>
  <c r="N601" i="11" s="1"/>
  <c r="R601" i="11" s="1"/>
  <c r="T600" i="11"/>
  <c r="S600" i="11"/>
  <c r="M600" i="11"/>
  <c r="N600" i="11" s="1"/>
  <c r="U600" i="11" s="1"/>
  <c r="T599" i="11"/>
  <c r="S599" i="11"/>
  <c r="M599" i="11"/>
  <c r="N599" i="11" s="1"/>
  <c r="R599" i="11" s="1"/>
  <c r="T598" i="11"/>
  <c r="S598" i="11"/>
  <c r="M598" i="11"/>
  <c r="N598" i="11" s="1"/>
  <c r="U598" i="11" s="1"/>
  <c r="T597" i="11"/>
  <c r="S597" i="11"/>
  <c r="M597" i="11"/>
  <c r="N597" i="11" s="1"/>
  <c r="R597" i="11" s="1"/>
  <c r="T596" i="11"/>
  <c r="S596" i="11"/>
  <c r="M596" i="11"/>
  <c r="N596" i="11" s="1"/>
  <c r="U596" i="11" s="1"/>
  <c r="T595" i="11"/>
  <c r="S595" i="11"/>
  <c r="M595" i="11"/>
  <c r="T594" i="11"/>
  <c r="S594" i="11"/>
  <c r="N594" i="11"/>
  <c r="U594" i="11" s="1"/>
  <c r="M594" i="11"/>
  <c r="T593" i="11"/>
  <c r="S593" i="11"/>
  <c r="N593" i="11"/>
  <c r="R593" i="11" s="1"/>
  <c r="M593" i="11"/>
  <c r="T592" i="11"/>
  <c r="S592" i="11"/>
  <c r="N592" i="11"/>
  <c r="M592" i="11"/>
  <c r="T591" i="11"/>
  <c r="S591" i="11"/>
  <c r="M591" i="11"/>
  <c r="N591" i="11" s="1"/>
  <c r="R591" i="11" s="1"/>
  <c r="T590" i="11"/>
  <c r="S590" i="11"/>
  <c r="M590" i="11"/>
  <c r="N590" i="11" s="1"/>
  <c r="T589" i="11"/>
  <c r="S589" i="11"/>
  <c r="N589" i="11"/>
  <c r="R589" i="11" s="1"/>
  <c r="M589" i="11"/>
  <c r="T588" i="11"/>
  <c r="S588" i="11"/>
  <c r="N588" i="11"/>
  <c r="R588" i="11" s="1"/>
  <c r="M588" i="11"/>
  <c r="T587" i="11"/>
  <c r="S587" i="11"/>
  <c r="M587" i="11"/>
  <c r="T586" i="11"/>
  <c r="S586" i="11"/>
  <c r="M586" i="11"/>
  <c r="N586" i="11" s="1"/>
  <c r="T585" i="11"/>
  <c r="S585" i="11"/>
  <c r="N585" i="11"/>
  <c r="R585" i="11" s="1"/>
  <c r="M585" i="11"/>
  <c r="T584" i="11"/>
  <c r="S584" i="11"/>
  <c r="N584" i="11"/>
  <c r="R584" i="11" s="1"/>
  <c r="M584" i="11"/>
  <c r="T583" i="11"/>
  <c r="S583" i="11"/>
  <c r="M583" i="11"/>
  <c r="N583" i="11" s="1"/>
  <c r="R583" i="11" s="1"/>
  <c r="T582" i="11"/>
  <c r="S582" i="11"/>
  <c r="M582" i="11"/>
  <c r="N582" i="11" s="1"/>
  <c r="R582" i="11" s="1"/>
  <c r="T581" i="11"/>
  <c r="S581" i="11"/>
  <c r="M581" i="11"/>
  <c r="N581" i="11" s="1"/>
  <c r="R581" i="11" s="1"/>
  <c r="T580" i="11"/>
  <c r="S580" i="11"/>
  <c r="M580" i="11"/>
  <c r="N580" i="11" s="1"/>
  <c r="R580" i="11" s="1"/>
  <c r="T579" i="11"/>
  <c r="S579" i="11"/>
  <c r="M579" i="11"/>
  <c r="T578" i="11"/>
  <c r="S578" i="11"/>
  <c r="M578" i="11"/>
  <c r="T577" i="11"/>
  <c r="S577" i="11"/>
  <c r="M577" i="11"/>
  <c r="T576" i="11"/>
  <c r="S576" i="11"/>
  <c r="M576" i="11"/>
  <c r="T575" i="11"/>
  <c r="S575" i="11"/>
  <c r="M575" i="11"/>
  <c r="T574" i="11"/>
  <c r="S574" i="11"/>
  <c r="M574" i="11"/>
  <c r="T573" i="11"/>
  <c r="S573" i="11"/>
  <c r="M573" i="11"/>
  <c r="T572" i="11"/>
  <c r="S572" i="11"/>
  <c r="M572" i="11"/>
  <c r="T571" i="11"/>
  <c r="S571" i="11"/>
  <c r="M571" i="11"/>
  <c r="T570" i="11"/>
  <c r="S570" i="11"/>
  <c r="M570" i="11"/>
  <c r="T569" i="11"/>
  <c r="S569" i="11"/>
  <c r="M569" i="11"/>
  <c r="T568" i="11"/>
  <c r="S568" i="11"/>
  <c r="M568" i="11"/>
  <c r="S567" i="11"/>
  <c r="R567" i="11"/>
  <c r="M567" i="11"/>
  <c r="S566" i="11"/>
  <c r="R566" i="11"/>
  <c r="M566" i="11"/>
  <c r="S565" i="11"/>
  <c r="R565" i="11"/>
  <c r="M565" i="11"/>
  <c r="S564" i="11"/>
  <c r="R564" i="11"/>
  <c r="M564" i="11"/>
  <c r="S563" i="11"/>
  <c r="R563" i="11"/>
  <c r="M563" i="11"/>
  <c r="S562" i="11"/>
  <c r="R562" i="11"/>
  <c r="M562" i="11"/>
  <c r="S561" i="11"/>
  <c r="R561" i="11"/>
  <c r="M561" i="11"/>
  <c r="S560" i="11"/>
  <c r="R560" i="11"/>
  <c r="M560" i="11"/>
  <c r="S559" i="11"/>
  <c r="R559" i="11"/>
  <c r="M559" i="11"/>
  <c r="S558" i="11"/>
  <c r="R558" i="11"/>
  <c r="M558" i="11"/>
  <c r="S557" i="11"/>
  <c r="R557" i="11"/>
  <c r="M557" i="11"/>
  <c r="S556" i="11"/>
  <c r="R556" i="11"/>
  <c r="M556" i="11"/>
  <c r="S555" i="11"/>
  <c r="R555" i="11"/>
  <c r="M555" i="11"/>
  <c r="S554" i="11"/>
  <c r="R554" i="11"/>
  <c r="M554" i="11"/>
  <c r="S553" i="11"/>
  <c r="R553" i="11"/>
  <c r="M553" i="11"/>
  <c r="S552" i="11"/>
  <c r="R552" i="11"/>
  <c r="M552" i="11"/>
  <c r="S551" i="11"/>
  <c r="R551" i="11"/>
  <c r="M551" i="11"/>
  <c r="S550" i="11"/>
  <c r="R550" i="11"/>
  <c r="M550" i="11"/>
  <c r="S549" i="11"/>
  <c r="R549" i="11"/>
  <c r="M549" i="11"/>
  <c r="S548" i="11"/>
  <c r="R548" i="11"/>
  <c r="M548" i="11"/>
  <c r="S547" i="11"/>
  <c r="R547" i="11"/>
  <c r="M547" i="11"/>
  <c r="S546" i="11"/>
  <c r="R546" i="11"/>
  <c r="M546" i="11"/>
  <c r="S545" i="11"/>
  <c r="R545" i="11"/>
  <c r="M545" i="11"/>
  <c r="S544" i="11"/>
  <c r="R544" i="11"/>
  <c r="M544" i="11"/>
  <c r="S543" i="11"/>
  <c r="R543" i="11"/>
  <c r="M543" i="11"/>
  <c r="S542" i="11"/>
  <c r="R542" i="11"/>
  <c r="M542" i="11"/>
  <c r="S541" i="11"/>
  <c r="R541" i="11"/>
  <c r="M541" i="11"/>
  <c r="S540" i="11"/>
  <c r="R540" i="11"/>
  <c r="M540" i="11"/>
  <c r="S539" i="11"/>
  <c r="R539" i="11"/>
  <c r="M539" i="11"/>
  <c r="S538" i="11"/>
  <c r="R538" i="11"/>
  <c r="M538" i="11"/>
  <c r="S537" i="11"/>
  <c r="R537" i="11"/>
  <c r="M537" i="11"/>
  <c r="S536" i="11"/>
  <c r="R536" i="11"/>
  <c r="M536" i="11"/>
  <c r="S535" i="11"/>
  <c r="R535" i="11"/>
  <c r="M535" i="11"/>
  <c r="S534" i="11"/>
  <c r="R534" i="11"/>
  <c r="M534" i="11"/>
  <c r="W533" i="11"/>
  <c r="V533" i="11"/>
  <c r="U533" i="11"/>
  <c r="T533" i="11"/>
  <c r="M533" i="11"/>
  <c r="V532" i="11"/>
  <c r="U532" i="11"/>
  <c r="T532" i="11"/>
  <c r="S532" i="11"/>
  <c r="M532" i="11"/>
  <c r="U531" i="11"/>
  <c r="T531" i="11"/>
  <c r="S531" i="11"/>
  <c r="R531" i="11"/>
  <c r="M531" i="11"/>
  <c r="U530" i="11"/>
  <c r="T530" i="11"/>
  <c r="S530" i="11"/>
  <c r="R530" i="11"/>
  <c r="M530" i="11"/>
  <c r="U529" i="11"/>
  <c r="T529" i="11"/>
  <c r="S529" i="11"/>
  <c r="R529" i="11"/>
  <c r="M529" i="11"/>
  <c r="U528" i="11"/>
  <c r="T528" i="11"/>
  <c r="S528" i="11"/>
  <c r="R528" i="11"/>
  <c r="M528" i="11"/>
  <c r="U527" i="11"/>
  <c r="T527" i="11"/>
  <c r="S527" i="11"/>
  <c r="R527" i="11"/>
  <c r="M527" i="11"/>
  <c r="U526" i="11"/>
  <c r="T526" i="11"/>
  <c r="S526" i="11"/>
  <c r="R526" i="11"/>
  <c r="M526" i="11"/>
  <c r="W525" i="11"/>
  <c r="V525" i="11"/>
  <c r="U525" i="11"/>
  <c r="T525" i="11"/>
  <c r="M525" i="11"/>
  <c r="W524" i="11"/>
  <c r="V524" i="11"/>
  <c r="U524" i="11"/>
  <c r="T524" i="11"/>
  <c r="M524" i="11"/>
  <c r="W523" i="11"/>
  <c r="V523" i="11"/>
  <c r="U523" i="11"/>
  <c r="T523" i="11"/>
  <c r="M523" i="11"/>
  <c r="W522" i="11"/>
  <c r="V522" i="11"/>
  <c r="U522" i="11"/>
  <c r="T522" i="11"/>
  <c r="M522" i="11"/>
  <c r="W521" i="11"/>
  <c r="V521" i="11"/>
  <c r="U521" i="11"/>
  <c r="T521" i="11"/>
  <c r="M521" i="11"/>
  <c r="W520" i="11"/>
  <c r="V520" i="11"/>
  <c r="U520" i="11"/>
  <c r="T520" i="11"/>
  <c r="M520" i="11"/>
  <c r="W519" i="11"/>
  <c r="V519" i="11"/>
  <c r="U519" i="11"/>
  <c r="T519" i="11"/>
  <c r="M519" i="11"/>
  <c r="W518" i="11"/>
  <c r="V518" i="11"/>
  <c r="U518" i="11"/>
  <c r="T518" i="11"/>
  <c r="M518" i="11"/>
  <c r="V517" i="11"/>
  <c r="U517" i="11"/>
  <c r="T517" i="11"/>
  <c r="S517" i="11"/>
  <c r="M517" i="11"/>
  <c r="V516" i="11"/>
  <c r="U516" i="11"/>
  <c r="T516" i="11"/>
  <c r="S516" i="11"/>
  <c r="M516" i="11"/>
  <c r="V515" i="11"/>
  <c r="U515" i="11"/>
  <c r="T515" i="11"/>
  <c r="S515" i="11"/>
  <c r="M515" i="11"/>
  <c r="V514" i="11"/>
  <c r="U514" i="11"/>
  <c r="T514" i="11"/>
  <c r="S514" i="11"/>
  <c r="M514" i="11"/>
  <c r="V513" i="11"/>
  <c r="U513" i="11"/>
  <c r="T513" i="11"/>
  <c r="S513" i="11"/>
  <c r="M513" i="11"/>
  <c r="V512" i="11"/>
  <c r="U512" i="11"/>
  <c r="T512" i="11"/>
  <c r="S512" i="11"/>
  <c r="M512" i="11"/>
  <c r="U511" i="11"/>
  <c r="T511" i="11"/>
  <c r="S511" i="11"/>
  <c r="R511" i="11"/>
  <c r="M511" i="11"/>
  <c r="U510" i="11"/>
  <c r="T510" i="11"/>
  <c r="S510" i="11"/>
  <c r="R510" i="11"/>
  <c r="M510" i="11"/>
  <c r="U509" i="11"/>
  <c r="T509" i="11"/>
  <c r="S509" i="11"/>
  <c r="R509" i="11"/>
  <c r="M509" i="11"/>
  <c r="U508" i="11"/>
  <c r="T508" i="11"/>
  <c r="S508" i="11"/>
  <c r="R508" i="11"/>
  <c r="M508" i="11"/>
  <c r="U507" i="11"/>
  <c r="T507" i="11"/>
  <c r="S507" i="11"/>
  <c r="R507" i="11"/>
  <c r="M507" i="11"/>
  <c r="U506" i="11"/>
  <c r="T506" i="11"/>
  <c r="S506" i="11"/>
  <c r="R506" i="11"/>
  <c r="M506" i="11"/>
  <c r="U505" i="11"/>
  <c r="T505" i="11"/>
  <c r="S505" i="11"/>
  <c r="R505" i="11"/>
  <c r="M505" i="11"/>
  <c r="U504" i="11"/>
  <c r="T504" i="11"/>
  <c r="S504" i="11"/>
  <c r="R504" i="11"/>
  <c r="M504" i="11"/>
  <c r="U503" i="11"/>
  <c r="T503" i="11"/>
  <c r="S503" i="11"/>
  <c r="R503" i="11"/>
  <c r="M503" i="11"/>
  <c r="U502" i="11"/>
  <c r="T502" i="11"/>
  <c r="S502" i="11"/>
  <c r="R502" i="11"/>
  <c r="M502" i="11"/>
  <c r="U501" i="11"/>
  <c r="T501" i="11"/>
  <c r="S501" i="11"/>
  <c r="R501" i="11"/>
  <c r="M501" i="11"/>
  <c r="U500" i="11"/>
  <c r="T500" i="11"/>
  <c r="S500" i="11"/>
  <c r="R500" i="11"/>
  <c r="M500" i="11"/>
  <c r="N500" i="11" s="1"/>
  <c r="Q500" i="11" s="1"/>
  <c r="U499" i="11"/>
  <c r="T499" i="11"/>
  <c r="S499" i="11"/>
  <c r="R499" i="11"/>
  <c r="M499" i="11"/>
  <c r="N499" i="11" s="1"/>
  <c r="Q499" i="11" s="1"/>
  <c r="U498" i="11"/>
  <c r="T498" i="11"/>
  <c r="S498" i="11"/>
  <c r="R498" i="11"/>
  <c r="M498" i="11"/>
  <c r="N498" i="11" s="1"/>
  <c r="Q498" i="11" s="1"/>
  <c r="U497" i="11"/>
  <c r="T497" i="11"/>
  <c r="S497" i="11"/>
  <c r="R497" i="11"/>
  <c r="M497" i="11"/>
  <c r="N497" i="11" s="1"/>
  <c r="Q497" i="11" s="1"/>
  <c r="U496" i="11"/>
  <c r="T496" i="11"/>
  <c r="S496" i="11"/>
  <c r="R496" i="11"/>
  <c r="M496" i="11"/>
  <c r="N496" i="11" s="1"/>
  <c r="Q496" i="11" s="1"/>
  <c r="U495" i="11"/>
  <c r="T495" i="11"/>
  <c r="S495" i="11"/>
  <c r="R495" i="11"/>
  <c r="M495" i="11"/>
  <c r="N495" i="11" s="1"/>
  <c r="Q495" i="11" s="1"/>
  <c r="T494" i="11"/>
  <c r="S494" i="11"/>
  <c r="R494" i="11"/>
  <c r="Q494" i="11"/>
  <c r="M494" i="11"/>
  <c r="N494" i="11" s="1"/>
  <c r="P494" i="11" s="1"/>
  <c r="T493" i="11"/>
  <c r="S493" i="11"/>
  <c r="R493" i="11"/>
  <c r="Q493" i="11"/>
  <c r="M493" i="11"/>
  <c r="N493" i="11" s="1"/>
  <c r="P493" i="11" s="1"/>
  <c r="T492" i="11"/>
  <c r="S492" i="11"/>
  <c r="R492" i="11"/>
  <c r="Q492" i="11"/>
  <c r="M492" i="11"/>
  <c r="N492" i="11" s="1"/>
  <c r="P492" i="11" s="1"/>
  <c r="S491" i="11"/>
  <c r="R491" i="11"/>
  <c r="Q491" i="11"/>
  <c r="P491" i="11"/>
  <c r="M491" i="11"/>
  <c r="N491" i="11" s="1"/>
  <c r="O491" i="11" s="1"/>
  <c r="S490" i="11"/>
  <c r="R490" i="11"/>
  <c r="Q490" i="11"/>
  <c r="P490" i="11"/>
  <c r="M490" i="11"/>
  <c r="N490" i="11" s="1"/>
  <c r="O490" i="11" s="1"/>
  <c r="S489" i="11"/>
  <c r="R489" i="11"/>
  <c r="Q489" i="11"/>
  <c r="P489" i="11"/>
  <c r="M489" i="11"/>
  <c r="N489" i="11" s="1"/>
  <c r="O489" i="11" s="1"/>
  <c r="S488" i="11"/>
  <c r="R488" i="11"/>
  <c r="Q488" i="11"/>
  <c r="P488" i="11"/>
  <c r="M488" i="11"/>
  <c r="N488" i="11" s="1"/>
  <c r="O488" i="11" s="1"/>
  <c r="U487" i="11"/>
  <c r="T487" i="11"/>
  <c r="S487" i="11"/>
  <c r="R487" i="11"/>
  <c r="M487" i="11"/>
  <c r="N487" i="11" s="1"/>
  <c r="Q487" i="11" s="1"/>
  <c r="U486" i="11"/>
  <c r="T486" i="11"/>
  <c r="S486" i="11"/>
  <c r="R486" i="11"/>
  <c r="M486" i="11"/>
  <c r="N486" i="11" s="1"/>
  <c r="Q486" i="11" s="1"/>
  <c r="U485" i="11"/>
  <c r="T485" i="11"/>
  <c r="S485" i="11"/>
  <c r="R485" i="11"/>
  <c r="M485" i="11"/>
  <c r="N485" i="11" s="1"/>
  <c r="Q485" i="11" s="1"/>
  <c r="U484" i="11"/>
  <c r="T484" i="11"/>
  <c r="S484" i="11"/>
  <c r="R484" i="11"/>
  <c r="M484" i="11"/>
  <c r="N484" i="11" s="1"/>
  <c r="Q484" i="11" s="1"/>
  <c r="U483" i="11"/>
  <c r="T483" i="11"/>
  <c r="S483" i="11"/>
  <c r="R483" i="11"/>
  <c r="M483" i="11"/>
  <c r="N483" i="11" s="1"/>
  <c r="Q483" i="11" s="1"/>
  <c r="U482" i="11"/>
  <c r="T482" i="11"/>
  <c r="S482" i="11"/>
  <c r="R482" i="11"/>
  <c r="M482" i="11"/>
  <c r="N482" i="11" s="1"/>
  <c r="Q482" i="11" s="1"/>
  <c r="U481" i="11"/>
  <c r="T481" i="11"/>
  <c r="S481" i="11"/>
  <c r="R481" i="11"/>
  <c r="M481" i="11"/>
  <c r="N481" i="11" s="1"/>
  <c r="Q481" i="11" s="1"/>
  <c r="U480" i="11"/>
  <c r="T480" i="11"/>
  <c r="S480" i="11"/>
  <c r="R480" i="11"/>
  <c r="M480" i="11"/>
  <c r="N480" i="11" s="1"/>
  <c r="Q480" i="11" s="1"/>
  <c r="U479" i="11"/>
  <c r="T479" i="11"/>
  <c r="S479" i="11"/>
  <c r="R479" i="11"/>
  <c r="M479" i="11"/>
  <c r="N479" i="11" s="1"/>
  <c r="Q479" i="11" s="1"/>
  <c r="U478" i="11"/>
  <c r="T478" i="11"/>
  <c r="S478" i="11"/>
  <c r="R478" i="11"/>
  <c r="M478" i="11"/>
  <c r="N478" i="11" s="1"/>
  <c r="Q478" i="11" s="1"/>
  <c r="U477" i="11"/>
  <c r="T477" i="11"/>
  <c r="S477" i="11"/>
  <c r="R477" i="11"/>
  <c r="M477" i="11"/>
  <c r="N477" i="11" s="1"/>
  <c r="Q477" i="11" s="1"/>
  <c r="U476" i="11"/>
  <c r="T476" i="11"/>
  <c r="S476" i="11"/>
  <c r="R476" i="11"/>
  <c r="M476" i="11"/>
  <c r="N476" i="11" s="1"/>
  <c r="Q476" i="11" s="1"/>
  <c r="U475" i="11"/>
  <c r="T475" i="11"/>
  <c r="S475" i="11"/>
  <c r="R475" i="11"/>
  <c r="M475" i="11"/>
  <c r="N475" i="11" s="1"/>
  <c r="Q475" i="11" s="1"/>
  <c r="U474" i="11"/>
  <c r="T474" i="11"/>
  <c r="S474" i="11"/>
  <c r="R474" i="11"/>
  <c r="M474" i="11"/>
  <c r="N474" i="11" s="1"/>
  <c r="Q474" i="11" s="1"/>
  <c r="T473" i="11"/>
  <c r="S473" i="11"/>
  <c r="R473" i="11"/>
  <c r="Q473" i="11"/>
  <c r="M473" i="11"/>
  <c r="N473" i="11" s="1"/>
  <c r="P473" i="11" s="1"/>
  <c r="T472" i="11"/>
  <c r="S472" i="11"/>
  <c r="R472" i="11"/>
  <c r="Q472" i="11"/>
  <c r="M472" i="11"/>
  <c r="N472" i="11" s="1"/>
  <c r="P472" i="11" s="1"/>
  <c r="T471" i="11"/>
  <c r="S471" i="11"/>
  <c r="R471" i="11"/>
  <c r="Q471" i="11"/>
  <c r="M471" i="11"/>
  <c r="N471" i="11" s="1"/>
  <c r="P471" i="11" s="1"/>
  <c r="W470" i="11"/>
  <c r="V470" i="11"/>
  <c r="U470" i="11"/>
  <c r="T470" i="11"/>
  <c r="M470" i="11"/>
  <c r="N470" i="11" s="1"/>
  <c r="S470" i="11" s="1"/>
  <c r="W469" i="11"/>
  <c r="V469" i="11"/>
  <c r="U469" i="11"/>
  <c r="T469" i="11"/>
  <c r="M469" i="11"/>
  <c r="N469" i="11" s="1"/>
  <c r="S469" i="11" s="1"/>
  <c r="W468" i="11"/>
  <c r="V468" i="11"/>
  <c r="U468" i="11"/>
  <c r="T468" i="11"/>
  <c r="M468" i="11"/>
  <c r="N468" i="11" s="1"/>
  <c r="S468" i="11" s="1"/>
  <c r="V467" i="11"/>
  <c r="U467" i="11"/>
  <c r="T467" i="11"/>
  <c r="S467" i="11"/>
  <c r="M467" i="11"/>
  <c r="N467" i="11" s="1"/>
  <c r="R467" i="11" s="1"/>
  <c r="V466" i="11"/>
  <c r="U466" i="11"/>
  <c r="T466" i="11"/>
  <c r="S466" i="11"/>
  <c r="M466" i="11"/>
  <c r="N466" i="11" s="1"/>
  <c r="R466" i="11" s="1"/>
  <c r="V465" i="11"/>
  <c r="U465" i="11"/>
  <c r="T465" i="11"/>
  <c r="S465" i="11"/>
  <c r="M465" i="11"/>
  <c r="N465" i="11" s="1"/>
  <c r="R465" i="11" s="1"/>
  <c r="V464" i="11"/>
  <c r="U464" i="11"/>
  <c r="T464" i="11"/>
  <c r="S464" i="11"/>
  <c r="M464" i="11"/>
  <c r="N464" i="11" s="1"/>
  <c r="R464" i="11" s="1"/>
  <c r="V463" i="11"/>
  <c r="U463" i="11"/>
  <c r="T463" i="11"/>
  <c r="S463" i="11"/>
  <c r="M463" i="11"/>
  <c r="N463" i="11" s="1"/>
  <c r="R463" i="11" s="1"/>
  <c r="V462" i="11"/>
  <c r="U462" i="11"/>
  <c r="T462" i="11"/>
  <c r="S462" i="11"/>
  <c r="M462" i="11"/>
  <c r="N462" i="11" s="1"/>
  <c r="R462" i="11" s="1"/>
  <c r="V461" i="11"/>
  <c r="U461" i="11"/>
  <c r="T461" i="11"/>
  <c r="S461" i="11"/>
  <c r="M461" i="11"/>
  <c r="N461" i="11" s="1"/>
  <c r="R461" i="11" s="1"/>
  <c r="V460" i="11"/>
  <c r="U460" i="11"/>
  <c r="T460" i="11"/>
  <c r="S460" i="11"/>
  <c r="M460" i="11"/>
  <c r="V459" i="11"/>
  <c r="U459" i="11"/>
  <c r="T459" i="11"/>
  <c r="S459" i="11"/>
  <c r="M459" i="11"/>
  <c r="V458" i="11"/>
  <c r="U458" i="11"/>
  <c r="T458" i="11"/>
  <c r="S458" i="11"/>
  <c r="M458" i="11"/>
  <c r="V457" i="11"/>
  <c r="U457" i="11"/>
  <c r="T457" i="11"/>
  <c r="S457" i="11"/>
  <c r="M457" i="11"/>
  <c r="V456" i="11"/>
  <c r="U456" i="11"/>
  <c r="T456" i="11"/>
  <c r="S456" i="11"/>
  <c r="M456" i="11"/>
  <c r="V455" i="11"/>
  <c r="U455" i="11"/>
  <c r="T455" i="11"/>
  <c r="S455" i="11"/>
  <c r="M455" i="11"/>
  <c r="V454" i="11"/>
  <c r="U454" i="11"/>
  <c r="T454" i="11"/>
  <c r="S454" i="11"/>
  <c r="M454" i="11"/>
  <c r="V453" i="11"/>
  <c r="U453" i="11"/>
  <c r="T453" i="11"/>
  <c r="S453" i="11"/>
  <c r="M453" i="11"/>
  <c r="V452" i="11"/>
  <c r="U452" i="11"/>
  <c r="T452" i="11"/>
  <c r="S452" i="11"/>
  <c r="M452" i="11"/>
  <c r="V451" i="11"/>
  <c r="U451" i="11"/>
  <c r="T451" i="11"/>
  <c r="S451" i="11"/>
  <c r="M451" i="11"/>
  <c r="V450" i="11"/>
  <c r="U450" i="11"/>
  <c r="T450" i="11"/>
  <c r="S450" i="11"/>
  <c r="M450" i="11"/>
  <c r="V449" i="11"/>
  <c r="U449" i="11"/>
  <c r="T449" i="11"/>
  <c r="S449" i="11"/>
  <c r="M449" i="11"/>
  <c r="V448" i="11"/>
  <c r="U448" i="11"/>
  <c r="T448" i="11"/>
  <c r="S448" i="11"/>
  <c r="M448" i="11"/>
  <c r="V447" i="11"/>
  <c r="U447" i="11"/>
  <c r="T447" i="11"/>
  <c r="S447" i="11"/>
  <c r="M447" i="11"/>
  <c r="V446" i="11"/>
  <c r="U446" i="11"/>
  <c r="T446" i="11"/>
  <c r="S446" i="11"/>
  <c r="M446" i="11"/>
  <c r="V445" i="11"/>
  <c r="U445" i="11"/>
  <c r="T445" i="11"/>
  <c r="S445" i="11"/>
  <c r="M445" i="11"/>
  <c r="V444" i="11"/>
  <c r="U444" i="11"/>
  <c r="T444" i="11"/>
  <c r="S444" i="11"/>
  <c r="M444" i="11"/>
  <c r="V443" i="11"/>
  <c r="U443" i="11"/>
  <c r="T443" i="11"/>
  <c r="S443" i="11"/>
  <c r="M443" i="11"/>
  <c r="V442" i="11"/>
  <c r="U442" i="11"/>
  <c r="T442" i="11"/>
  <c r="S442" i="11"/>
  <c r="M442" i="11"/>
  <c r="U441" i="11"/>
  <c r="T441" i="11"/>
  <c r="S441" i="11"/>
  <c r="R441" i="11"/>
  <c r="M441" i="11"/>
  <c r="U440" i="11"/>
  <c r="T440" i="11"/>
  <c r="S440" i="11"/>
  <c r="R440" i="11"/>
  <c r="M440" i="11"/>
  <c r="U439" i="11"/>
  <c r="T439" i="11"/>
  <c r="S439" i="11"/>
  <c r="R439" i="11"/>
  <c r="M439" i="11"/>
  <c r="U438" i="11"/>
  <c r="T438" i="11"/>
  <c r="S438" i="11"/>
  <c r="R438" i="11"/>
  <c r="M438" i="11"/>
  <c r="U437" i="11"/>
  <c r="T437" i="11"/>
  <c r="S437" i="11"/>
  <c r="R437" i="11"/>
  <c r="M437" i="11"/>
  <c r="U436" i="11"/>
  <c r="T436" i="11"/>
  <c r="S436" i="11"/>
  <c r="R436" i="11"/>
  <c r="M436" i="11"/>
  <c r="N436" i="11" s="1"/>
  <c r="Q436" i="11" s="1"/>
  <c r="U435" i="11"/>
  <c r="T435" i="11"/>
  <c r="S435" i="11"/>
  <c r="R435" i="11"/>
  <c r="M435" i="11"/>
  <c r="N435" i="11" s="1"/>
  <c r="Q435" i="11" s="1"/>
  <c r="U434" i="11"/>
  <c r="T434" i="11"/>
  <c r="S434" i="11"/>
  <c r="R434" i="11"/>
  <c r="Q434" i="11"/>
  <c r="M434" i="11"/>
  <c r="N434" i="11" s="1"/>
  <c r="U433" i="11"/>
  <c r="T433" i="11"/>
  <c r="S433" i="11"/>
  <c r="R433" i="11"/>
  <c r="M433" i="11"/>
  <c r="U432" i="11"/>
  <c r="T432" i="11"/>
  <c r="S432" i="11"/>
  <c r="R432" i="11"/>
  <c r="M432" i="11"/>
  <c r="N432" i="11" s="1"/>
  <c r="Q432" i="11" s="1"/>
  <c r="U431" i="11"/>
  <c r="T431" i="11"/>
  <c r="S431" i="11"/>
  <c r="R431" i="11"/>
  <c r="M431" i="11"/>
  <c r="N431" i="11" s="1"/>
  <c r="Q431" i="11" s="1"/>
  <c r="U430" i="11"/>
  <c r="T430" i="11"/>
  <c r="S430" i="11"/>
  <c r="R430" i="11"/>
  <c r="M430" i="11"/>
  <c r="N430" i="11" s="1"/>
  <c r="Q430" i="11" s="1"/>
  <c r="U429" i="11"/>
  <c r="T429" i="11"/>
  <c r="S429" i="11"/>
  <c r="R429" i="11"/>
  <c r="M429" i="11"/>
  <c r="U428" i="11"/>
  <c r="T428" i="11"/>
  <c r="S428" i="11"/>
  <c r="R428" i="11"/>
  <c r="M428" i="11"/>
  <c r="N428" i="11" s="1"/>
  <c r="Q428" i="11" s="1"/>
  <c r="T427" i="11"/>
  <c r="S427" i="11"/>
  <c r="R427" i="11"/>
  <c r="Q427" i="11"/>
  <c r="M427" i="11"/>
  <c r="N427" i="11" s="1"/>
  <c r="P427" i="11" s="1"/>
  <c r="T426" i="11"/>
  <c r="S426" i="11"/>
  <c r="R426" i="11"/>
  <c r="Q426" i="11"/>
  <c r="M426" i="11"/>
  <c r="N426" i="11" s="1"/>
  <c r="P426" i="11" s="1"/>
  <c r="T425" i="11"/>
  <c r="S425" i="11"/>
  <c r="R425" i="11"/>
  <c r="Q425" i="11"/>
  <c r="M425" i="11"/>
  <c r="T424" i="11"/>
  <c r="S424" i="11"/>
  <c r="R424" i="11"/>
  <c r="Q424" i="11"/>
  <c r="M424" i="11"/>
  <c r="N424" i="11" s="1"/>
  <c r="P424" i="11" s="1"/>
  <c r="T423" i="11"/>
  <c r="S423" i="11"/>
  <c r="R423" i="11"/>
  <c r="Q423" i="11"/>
  <c r="M423" i="11"/>
  <c r="N423" i="11" s="1"/>
  <c r="P423" i="11" s="1"/>
  <c r="U422" i="11"/>
  <c r="T422" i="11"/>
  <c r="S422" i="11"/>
  <c r="R422" i="11"/>
  <c r="Q422" i="11"/>
  <c r="M422" i="11"/>
  <c r="N422" i="11" s="1"/>
  <c r="P422" i="11" s="1"/>
  <c r="T421" i="11"/>
  <c r="S421" i="11"/>
  <c r="R421" i="11"/>
  <c r="Q421" i="11"/>
  <c r="M421" i="11"/>
  <c r="T420" i="11"/>
  <c r="S420" i="11"/>
  <c r="R420" i="11"/>
  <c r="Q420" i="11"/>
  <c r="M420" i="11"/>
  <c r="N420" i="11" s="1"/>
  <c r="P420" i="11" s="1"/>
  <c r="T419" i="11"/>
  <c r="S419" i="11"/>
  <c r="R419" i="11"/>
  <c r="Q419" i="11"/>
  <c r="M419" i="11"/>
  <c r="N419" i="11" s="1"/>
  <c r="P419" i="11" s="1"/>
  <c r="T418" i="11"/>
  <c r="S418" i="11"/>
  <c r="R418" i="11"/>
  <c r="Q418" i="11"/>
  <c r="M418" i="11"/>
  <c r="N418" i="11" s="1"/>
  <c r="P418" i="11" s="1"/>
  <c r="T417" i="11"/>
  <c r="S417" i="11"/>
  <c r="R417" i="11"/>
  <c r="Q417" i="11"/>
  <c r="M417" i="11"/>
  <c r="T416" i="11"/>
  <c r="S416" i="11"/>
  <c r="R416" i="11"/>
  <c r="Q416" i="11"/>
  <c r="M416" i="11"/>
  <c r="N416" i="11" s="1"/>
  <c r="P416" i="11" s="1"/>
  <c r="T415" i="11"/>
  <c r="S415" i="11"/>
  <c r="R415" i="11"/>
  <c r="Q415" i="11"/>
  <c r="M415" i="11"/>
  <c r="N415" i="11" s="1"/>
  <c r="P415" i="11" s="1"/>
  <c r="T414" i="11"/>
  <c r="S414" i="11"/>
  <c r="R414" i="11"/>
  <c r="Q414" i="11"/>
  <c r="M414" i="11"/>
  <c r="N414" i="11" s="1"/>
  <c r="P414" i="11" s="1"/>
  <c r="S413" i="11"/>
  <c r="R413" i="11"/>
  <c r="Q413" i="11"/>
  <c r="P413" i="11"/>
  <c r="M413" i="11"/>
  <c r="S412" i="11"/>
  <c r="R412" i="11"/>
  <c r="Q412" i="11"/>
  <c r="P412" i="11"/>
  <c r="M412" i="11"/>
  <c r="N412" i="11" s="1"/>
  <c r="O412" i="11" s="1"/>
  <c r="S411" i="11"/>
  <c r="R411" i="11"/>
  <c r="Q411" i="11"/>
  <c r="P411" i="11"/>
  <c r="M411" i="11"/>
  <c r="N411" i="11" s="1"/>
  <c r="O411" i="11" s="1"/>
  <c r="S410" i="11"/>
  <c r="R410" i="11"/>
  <c r="Q410" i="11"/>
  <c r="P410" i="11"/>
  <c r="M410" i="11"/>
  <c r="N410" i="11" s="1"/>
  <c r="O410" i="11" s="1"/>
  <c r="S409" i="11"/>
  <c r="R409" i="11"/>
  <c r="Q409" i="11"/>
  <c r="P409" i="11"/>
  <c r="M409" i="11"/>
  <c r="S408" i="11"/>
  <c r="R408" i="11"/>
  <c r="Q408" i="11"/>
  <c r="P408" i="11"/>
  <c r="M408" i="11"/>
  <c r="N408" i="11" s="1"/>
  <c r="O408" i="11" s="1"/>
  <c r="AB407" i="11"/>
  <c r="AA407" i="11"/>
  <c r="Z407" i="11"/>
  <c r="Y407" i="11"/>
  <c r="X407" i="11"/>
  <c r="W407" i="11"/>
  <c r="V407" i="11"/>
  <c r="U407" i="11"/>
  <c r="T407" i="11"/>
  <c r="M407" i="11"/>
  <c r="N407" i="11" s="1"/>
  <c r="S407" i="11" s="1"/>
  <c r="AA406" i="11"/>
  <c r="Z406" i="11"/>
  <c r="Y406" i="11"/>
  <c r="X406" i="11"/>
  <c r="W406" i="11"/>
  <c r="V406" i="11"/>
  <c r="U406" i="11"/>
  <c r="T406" i="11"/>
  <c r="S406" i="11"/>
  <c r="M406" i="11"/>
  <c r="Y405" i="11"/>
  <c r="X405" i="11"/>
  <c r="W405" i="11"/>
  <c r="V405" i="11"/>
  <c r="U405" i="11"/>
  <c r="T405" i="11"/>
  <c r="S405" i="11"/>
  <c r="R405" i="11"/>
  <c r="Q405" i="11"/>
  <c r="N405" i="11"/>
  <c r="P405" i="11" s="1"/>
  <c r="M405" i="11"/>
  <c r="S404" i="11"/>
  <c r="R404" i="11"/>
  <c r="Q404" i="11"/>
  <c r="P404" i="11"/>
  <c r="M404" i="11"/>
  <c r="N404" i="11" s="1"/>
  <c r="S403" i="11"/>
  <c r="R403" i="11"/>
  <c r="Q403" i="11"/>
  <c r="P403" i="11"/>
  <c r="M403" i="11"/>
  <c r="N403" i="11" s="1"/>
  <c r="U402" i="11"/>
  <c r="T402" i="11"/>
  <c r="S402" i="11"/>
  <c r="M402" i="11"/>
  <c r="N402" i="11" s="1"/>
  <c r="V402" i="11" s="1"/>
  <c r="U401" i="11"/>
  <c r="T401" i="11"/>
  <c r="S401" i="11"/>
  <c r="M401" i="11"/>
  <c r="N401" i="11" s="1"/>
  <c r="V401" i="11" s="1"/>
  <c r="U400" i="11"/>
  <c r="T400" i="11"/>
  <c r="S400" i="11"/>
  <c r="M400" i="11"/>
  <c r="N400" i="11" s="1"/>
  <c r="V400" i="11" s="1"/>
  <c r="U399" i="11"/>
  <c r="T399" i="11"/>
  <c r="S399" i="11"/>
  <c r="M399" i="11"/>
  <c r="N399" i="11" s="1"/>
  <c r="V399" i="11" s="1"/>
  <c r="U398" i="11"/>
  <c r="T398" i="11"/>
  <c r="S398" i="11"/>
  <c r="M398" i="11"/>
  <c r="N398" i="11" s="1"/>
  <c r="V398" i="11" s="1"/>
  <c r="U397" i="11"/>
  <c r="T397" i="11"/>
  <c r="S397" i="11"/>
  <c r="N397" i="11"/>
  <c r="V397" i="11" s="1"/>
  <c r="M397" i="11"/>
  <c r="U396" i="11"/>
  <c r="T396" i="11"/>
  <c r="S396" i="11"/>
  <c r="M396" i="11"/>
  <c r="N396" i="11" s="1"/>
  <c r="V396" i="11" s="1"/>
  <c r="U395" i="11"/>
  <c r="T395" i="11"/>
  <c r="S395" i="11"/>
  <c r="M395" i="11"/>
  <c r="N395" i="11" s="1"/>
  <c r="V395" i="11" s="1"/>
  <c r="U394" i="11"/>
  <c r="T394" i="11"/>
  <c r="S394" i="11"/>
  <c r="M394" i="11"/>
  <c r="N394" i="11" s="1"/>
  <c r="V394" i="11" s="1"/>
  <c r="U393" i="11"/>
  <c r="T393" i="11"/>
  <c r="S393" i="11"/>
  <c r="M393" i="11"/>
  <c r="N393" i="11" s="1"/>
  <c r="V393" i="11" s="1"/>
  <c r="U392" i="11"/>
  <c r="T392" i="11"/>
  <c r="S392" i="11"/>
  <c r="M392" i="11"/>
  <c r="N392" i="11" s="1"/>
  <c r="V392" i="11" s="1"/>
  <c r="U391" i="11"/>
  <c r="T391" i="11"/>
  <c r="S391" i="11"/>
  <c r="M391" i="11"/>
  <c r="N391" i="11" s="1"/>
  <c r="V391" i="11" s="1"/>
  <c r="U390" i="11"/>
  <c r="T390" i="11"/>
  <c r="S390" i="11"/>
  <c r="M390" i="11"/>
  <c r="N390" i="11" s="1"/>
  <c r="V390" i="11" s="1"/>
  <c r="U389" i="11"/>
  <c r="T389" i="11"/>
  <c r="S389" i="11"/>
  <c r="N389" i="11"/>
  <c r="V389" i="11" s="1"/>
  <c r="M389" i="11"/>
  <c r="U388" i="11"/>
  <c r="T388" i="11"/>
  <c r="S388" i="11"/>
  <c r="M388" i="11"/>
  <c r="N388" i="11" s="1"/>
  <c r="V388" i="11" s="1"/>
  <c r="U387" i="11"/>
  <c r="T387" i="11"/>
  <c r="S387" i="11"/>
  <c r="M387" i="11"/>
  <c r="N387" i="11" s="1"/>
  <c r="V387" i="11" s="1"/>
  <c r="U386" i="11"/>
  <c r="T386" i="11"/>
  <c r="S386" i="11"/>
  <c r="M386" i="11"/>
  <c r="N386" i="11" s="1"/>
  <c r="V386" i="11" s="1"/>
  <c r="U385" i="11"/>
  <c r="T385" i="11"/>
  <c r="S385" i="11"/>
  <c r="M385" i="11"/>
  <c r="N385" i="11" s="1"/>
  <c r="V385" i="11" s="1"/>
  <c r="U384" i="11"/>
  <c r="T384" i="11"/>
  <c r="S384" i="11"/>
  <c r="M384" i="11"/>
  <c r="N384" i="11" s="1"/>
  <c r="V384" i="11" s="1"/>
  <c r="U383" i="11"/>
  <c r="T383" i="11"/>
  <c r="S383" i="11"/>
  <c r="M383" i="11"/>
  <c r="N383" i="11" s="1"/>
  <c r="V383" i="11" s="1"/>
  <c r="U382" i="11"/>
  <c r="T382" i="11"/>
  <c r="S382" i="11"/>
  <c r="M382" i="11"/>
  <c r="N382" i="11" s="1"/>
  <c r="V382" i="11" s="1"/>
  <c r="U381" i="11"/>
  <c r="T381" i="11"/>
  <c r="S381" i="11"/>
  <c r="N381" i="11"/>
  <c r="V381" i="11" s="1"/>
  <c r="M381" i="11"/>
  <c r="U380" i="11"/>
  <c r="T380" i="11"/>
  <c r="S380" i="11"/>
  <c r="M380" i="11"/>
  <c r="N380" i="11" s="1"/>
  <c r="V380" i="11" s="1"/>
  <c r="U379" i="11"/>
  <c r="T379" i="11"/>
  <c r="S379" i="11"/>
  <c r="M379" i="11"/>
  <c r="N379" i="11" s="1"/>
  <c r="V379" i="11" s="1"/>
  <c r="U378" i="11"/>
  <c r="T378" i="11"/>
  <c r="S378" i="11"/>
  <c r="M378" i="11"/>
  <c r="N378" i="11" s="1"/>
  <c r="V378" i="11" s="1"/>
  <c r="U377" i="11"/>
  <c r="T377" i="11"/>
  <c r="S377" i="11"/>
  <c r="M377" i="11"/>
  <c r="N377" i="11" s="1"/>
  <c r="V377" i="11" s="1"/>
  <c r="U376" i="11"/>
  <c r="T376" i="11"/>
  <c r="S376" i="11"/>
  <c r="M376" i="11"/>
  <c r="N376" i="11" s="1"/>
  <c r="V376" i="11" s="1"/>
  <c r="U375" i="11"/>
  <c r="T375" i="11"/>
  <c r="S375" i="11"/>
  <c r="M375" i="11"/>
  <c r="N375" i="11" s="1"/>
  <c r="V375" i="11" s="1"/>
  <c r="U374" i="11"/>
  <c r="T374" i="11"/>
  <c r="S374" i="11"/>
  <c r="M374" i="11"/>
  <c r="N374" i="11" s="1"/>
  <c r="V374" i="11" s="1"/>
  <c r="U373" i="11"/>
  <c r="T373" i="11"/>
  <c r="S373" i="11"/>
  <c r="N373" i="11"/>
  <c r="V373" i="11" s="1"/>
  <c r="M373" i="11"/>
  <c r="U372" i="11"/>
  <c r="T372" i="11"/>
  <c r="S372" i="11"/>
  <c r="M372" i="11"/>
  <c r="N372" i="11" s="1"/>
  <c r="V372" i="11" s="1"/>
  <c r="U371" i="11"/>
  <c r="T371" i="11"/>
  <c r="S371" i="11"/>
  <c r="M371" i="11"/>
  <c r="N371" i="11" s="1"/>
  <c r="V371" i="11" s="1"/>
  <c r="U370" i="11"/>
  <c r="T370" i="11"/>
  <c r="S370" i="11"/>
  <c r="M370" i="11"/>
  <c r="N370" i="11" s="1"/>
  <c r="V370" i="11" s="1"/>
  <c r="U369" i="11"/>
  <c r="T369" i="11"/>
  <c r="S369" i="11"/>
  <c r="M369" i="11"/>
  <c r="N369" i="11" s="1"/>
  <c r="V369" i="11" s="1"/>
  <c r="U368" i="11"/>
  <c r="T368" i="11"/>
  <c r="S368" i="11"/>
  <c r="M368" i="11"/>
  <c r="N368" i="11" s="1"/>
  <c r="V368" i="11" s="1"/>
  <c r="U367" i="11"/>
  <c r="T367" i="11"/>
  <c r="S367" i="11"/>
  <c r="M367" i="11"/>
  <c r="N367" i="11" s="1"/>
  <c r="V367" i="11" s="1"/>
  <c r="U366" i="11"/>
  <c r="T366" i="11"/>
  <c r="S366" i="11"/>
  <c r="M366" i="11"/>
  <c r="N366" i="11" s="1"/>
  <c r="V366" i="11" s="1"/>
  <c r="U365" i="11"/>
  <c r="T365" i="11"/>
  <c r="S365" i="11"/>
  <c r="N365" i="11"/>
  <c r="V365" i="11" s="1"/>
  <c r="M365" i="11"/>
  <c r="U364" i="11"/>
  <c r="T364" i="11"/>
  <c r="S364" i="11"/>
  <c r="M364" i="11"/>
  <c r="N364" i="11" s="1"/>
  <c r="V364" i="11" s="1"/>
  <c r="U363" i="11"/>
  <c r="T363" i="11"/>
  <c r="S363" i="11"/>
  <c r="M363" i="11"/>
  <c r="N363" i="11" s="1"/>
  <c r="V363" i="11" s="1"/>
  <c r="U362" i="11"/>
  <c r="T362" i="11"/>
  <c r="S362" i="11"/>
  <c r="M362" i="11"/>
  <c r="N362" i="11" s="1"/>
  <c r="V362" i="11" s="1"/>
  <c r="U361" i="11"/>
  <c r="T361" i="11"/>
  <c r="S361" i="11"/>
  <c r="M361" i="11"/>
  <c r="N361" i="11" s="1"/>
  <c r="V361" i="11" s="1"/>
  <c r="U360" i="11"/>
  <c r="T360" i="11"/>
  <c r="S360" i="11"/>
  <c r="M360" i="11"/>
  <c r="N360" i="11" s="1"/>
  <c r="V360" i="11" s="1"/>
  <c r="U359" i="11"/>
  <c r="T359" i="11"/>
  <c r="S359" i="11"/>
  <c r="M359" i="11"/>
  <c r="N359" i="11" s="1"/>
  <c r="V359" i="11" s="1"/>
  <c r="U358" i="11"/>
  <c r="T358" i="11"/>
  <c r="S358" i="11"/>
  <c r="M358" i="11"/>
  <c r="N358" i="11" s="1"/>
  <c r="V358" i="11" s="1"/>
  <c r="U357" i="11"/>
  <c r="T357" i="11"/>
  <c r="S357" i="11"/>
  <c r="N357" i="11"/>
  <c r="V357" i="11" s="1"/>
  <c r="M357" i="11"/>
  <c r="U356" i="11"/>
  <c r="T356" i="11"/>
  <c r="S356" i="11"/>
  <c r="M356" i="11"/>
  <c r="N356" i="11" s="1"/>
  <c r="V356" i="11" s="1"/>
  <c r="U355" i="11"/>
  <c r="T355" i="11"/>
  <c r="S355" i="11"/>
  <c r="M355" i="11"/>
  <c r="N355" i="11" s="1"/>
  <c r="V355" i="11" s="1"/>
  <c r="U354" i="11"/>
  <c r="T354" i="11"/>
  <c r="S354" i="11"/>
  <c r="M354" i="11"/>
  <c r="N354" i="11" s="1"/>
  <c r="V354" i="11" s="1"/>
  <c r="U353" i="11"/>
  <c r="T353" i="11"/>
  <c r="S353" i="11"/>
  <c r="M353" i="11"/>
  <c r="N353" i="11" s="1"/>
  <c r="V353" i="11" s="1"/>
  <c r="U352" i="11"/>
  <c r="T352" i="11"/>
  <c r="S352" i="11"/>
  <c r="M352" i="11"/>
  <c r="N352" i="11" s="1"/>
  <c r="V352" i="11" s="1"/>
  <c r="U351" i="11"/>
  <c r="T351" i="11"/>
  <c r="S351" i="11"/>
  <c r="M351" i="11"/>
  <c r="N351" i="11" s="1"/>
  <c r="V351" i="11" s="1"/>
  <c r="U350" i="11"/>
  <c r="T350" i="11"/>
  <c r="S350" i="11"/>
  <c r="M350" i="11"/>
  <c r="N350" i="11" s="1"/>
  <c r="V350" i="11" s="1"/>
  <c r="U349" i="11"/>
  <c r="T349" i="11"/>
  <c r="S349" i="11"/>
  <c r="N349" i="11"/>
  <c r="V349" i="11" s="1"/>
  <c r="M349" i="11"/>
  <c r="U348" i="11"/>
  <c r="T348" i="11"/>
  <c r="S348" i="11"/>
  <c r="M348" i="11"/>
  <c r="N348" i="11" s="1"/>
  <c r="V348" i="11" s="1"/>
  <c r="U347" i="11"/>
  <c r="T347" i="11"/>
  <c r="S347" i="11"/>
  <c r="M347" i="11"/>
  <c r="N347" i="11" s="1"/>
  <c r="V347" i="11" s="1"/>
  <c r="U346" i="11"/>
  <c r="T346" i="11"/>
  <c r="S346" i="11"/>
  <c r="M346" i="11"/>
  <c r="N346" i="11" s="1"/>
  <c r="V346" i="11" s="1"/>
  <c r="U345" i="11"/>
  <c r="T345" i="11"/>
  <c r="S345" i="11"/>
  <c r="M345" i="11"/>
  <c r="N345" i="11" s="1"/>
  <c r="V345" i="11" s="1"/>
  <c r="U344" i="11"/>
  <c r="T344" i="11"/>
  <c r="S344" i="11"/>
  <c r="M344" i="11"/>
  <c r="N344" i="11" s="1"/>
  <c r="V344" i="11" s="1"/>
  <c r="U343" i="11"/>
  <c r="T343" i="11"/>
  <c r="S343" i="11"/>
  <c r="M343" i="11"/>
  <c r="N343" i="11" s="1"/>
  <c r="V343" i="11" s="1"/>
  <c r="U342" i="11"/>
  <c r="T342" i="11"/>
  <c r="S342" i="11"/>
  <c r="M342" i="11"/>
  <c r="N342" i="11" s="1"/>
  <c r="V342" i="11" s="1"/>
  <c r="U341" i="11"/>
  <c r="T341" i="11"/>
  <c r="S341" i="11"/>
  <c r="N341" i="11"/>
  <c r="V341" i="11" s="1"/>
  <c r="M341" i="11"/>
  <c r="U340" i="11"/>
  <c r="T340" i="11"/>
  <c r="S340" i="11"/>
  <c r="M340" i="11"/>
  <c r="N340" i="11" s="1"/>
  <c r="V340" i="11" s="1"/>
  <c r="U339" i="11"/>
  <c r="T339" i="11"/>
  <c r="S339" i="11"/>
  <c r="M339" i="11"/>
  <c r="N339" i="11" s="1"/>
  <c r="V339" i="11" s="1"/>
  <c r="U338" i="11"/>
  <c r="T338" i="11"/>
  <c r="S338" i="11"/>
  <c r="M338" i="11"/>
  <c r="N338" i="11" s="1"/>
  <c r="V338" i="11" s="1"/>
  <c r="U337" i="11"/>
  <c r="T337" i="11"/>
  <c r="S337" i="11"/>
  <c r="M337" i="11"/>
  <c r="N337" i="11" s="1"/>
  <c r="V337" i="11" s="1"/>
  <c r="U336" i="11"/>
  <c r="T336" i="11"/>
  <c r="S336" i="11"/>
  <c r="M336" i="11"/>
  <c r="N336" i="11" s="1"/>
  <c r="V336" i="11" s="1"/>
  <c r="U335" i="11"/>
  <c r="T335" i="11"/>
  <c r="S335" i="11"/>
  <c r="M335" i="11"/>
  <c r="N335" i="11" s="1"/>
  <c r="V335" i="11" s="1"/>
  <c r="U334" i="11"/>
  <c r="T334" i="11"/>
  <c r="S334" i="11"/>
  <c r="M334" i="11"/>
  <c r="N334" i="11" s="1"/>
  <c r="V334" i="11" s="1"/>
  <c r="U333" i="11"/>
  <c r="T333" i="11"/>
  <c r="S333" i="11"/>
  <c r="N333" i="11"/>
  <c r="V333" i="11" s="1"/>
  <c r="M333" i="11"/>
  <c r="U332" i="11"/>
  <c r="T332" i="11"/>
  <c r="S332" i="11"/>
  <c r="M332" i="11"/>
  <c r="N332" i="11" s="1"/>
  <c r="V332" i="11" s="1"/>
  <c r="U331" i="11"/>
  <c r="T331" i="11"/>
  <c r="S331" i="11"/>
  <c r="M331" i="11"/>
  <c r="N331" i="11" s="1"/>
  <c r="V331" i="11" s="1"/>
  <c r="U330" i="11"/>
  <c r="T330" i="11"/>
  <c r="S330" i="11"/>
  <c r="M330" i="11"/>
  <c r="N330" i="11" s="1"/>
  <c r="V330" i="11" s="1"/>
  <c r="U329" i="11"/>
  <c r="T329" i="11"/>
  <c r="S329" i="11"/>
  <c r="M329" i="11"/>
  <c r="N329" i="11" s="1"/>
  <c r="V329" i="11" s="1"/>
  <c r="U328" i="11"/>
  <c r="T328" i="11"/>
  <c r="S328" i="11"/>
  <c r="M328" i="11"/>
  <c r="N328" i="11" s="1"/>
  <c r="V328" i="11" s="1"/>
  <c r="U327" i="11"/>
  <c r="T327" i="11"/>
  <c r="S327" i="11"/>
  <c r="M327" i="11"/>
  <c r="N327" i="11" s="1"/>
  <c r="V327" i="11" s="1"/>
  <c r="U326" i="11"/>
  <c r="T326" i="11"/>
  <c r="S326" i="11"/>
  <c r="M326" i="11"/>
  <c r="N326" i="11" s="1"/>
  <c r="V326" i="11" s="1"/>
  <c r="U325" i="11"/>
  <c r="T325" i="11"/>
  <c r="S325" i="11"/>
  <c r="N325" i="11"/>
  <c r="V325" i="11" s="1"/>
  <c r="M325" i="11"/>
  <c r="U324" i="11"/>
  <c r="T324" i="11"/>
  <c r="S324" i="11"/>
  <c r="M324" i="11"/>
  <c r="N324" i="11" s="1"/>
  <c r="V324" i="11" s="1"/>
  <c r="U323" i="11"/>
  <c r="T323" i="11"/>
  <c r="S323" i="11"/>
  <c r="M323" i="11"/>
  <c r="N323" i="11" s="1"/>
  <c r="V323" i="11" s="1"/>
  <c r="U322" i="11"/>
  <c r="T322" i="11"/>
  <c r="S322" i="11"/>
  <c r="M322" i="11"/>
  <c r="N322" i="11" s="1"/>
  <c r="V322" i="11" s="1"/>
  <c r="U321" i="11"/>
  <c r="T321" i="11"/>
  <c r="S321" i="11"/>
  <c r="M321" i="11"/>
  <c r="N321" i="11" s="1"/>
  <c r="V321" i="11" s="1"/>
  <c r="U320" i="11"/>
  <c r="T320" i="11"/>
  <c r="S320" i="11"/>
  <c r="M320" i="11"/>
  <c r="N320" i="11" s="1"/>
  <c r="V320" i="11" s="1"/>
  <c r="U319" i="11"/>
  <c r="T319" i="11"/>
  <c r="S319" i="11"/>
  <c r="M319" i="11"/>
  <c r="N319" i="11" s="1"/>
  <c r="V319" i="11" s="1"/>
  <c r="U318" i="11"/>
  <c r="T318" i="11"/>
  <c r="S318" i="11"/>
  <c r="M318" i="11"/>
  <c r="N318" i="11" s="1"/>
  <c r="V318" i="11" s="1"/>
  <c r="U317" i="11"/>
  <c r="T317" i="11"/>
  <c r="S317" i="11"/>
  <c r="N317" i="11"/>
  <c r="V317" i="11" s="1"/>
  <c r="M317" i="11"/>
  <c r="U316" i="11"/>
  <c r="T316" i="11"/>
  <c r="S316" i="11"/>
  <c r="M316" i="11"/>
  <c r="N316" i="11" s="1"/>
  <c r="V316" i="11" s="1"/>
  <c r="U315" i="11"/>
  <c r="T315" i="11"/>
  <c r="S315" i="11"/>
  <c r="M315" i="11"/>
  <c r="N315" i="11" s="1"/>
  <c r="V315" i="11" s="1"/>
  <c r="U314" i="11"/>
  <c r="T314" i="11"/>
  <c r="S314" i="11"/>
  <c r="M314" i="11"/>
  <c r="N314" i="11" s="1"/>
  <c r="V314" i="11" s="1"/>
  <c r="U313" i="11"/>
  <c r="T313" i="11"/>
  <c r="S313" i="11"/>
  <c r="M313" i="11"/>
  <c r="N313" i="11" s="1"/>
  <c r="V313" i="11" s="1"/>
  <c r="U312" i="11"/>
  <c r="T312" i="11"/>
  <c r="S312" i="11"/>
  <c r="M312" i="11"/>
  <c r="N312" i="11" s="1"/>
  <c r="V312" i="11" s="1"/>
  <c r="U311" i="11"/>
  <c r="T311" i="11"/>
  <c r="S311" i="11"/>
  <c r="M311" i="11"/>
  <c r="N311" i="11" s="1"/>
  <c r="V311" i="11" s="1"/>
  <c r="U310" i="11"/>
  <c r="T310" i="11"/>
  <c r="S310" i="11"/>
  <c r="M310" i="11"/>
  <c r="N310" i="11" s="1"/>
  <c r="V310" i="11" s="1"/>
  <c r="U309" i="11"/>
  <c r="T309" i="11"/>
  <c r="S309" i="11"/>
  <c r="N309" i="11"/>
  <c r="V309" i="11" s="1"/>
  <c r="M309" i="11"/>
  <c r="U308" i="11"/>
  <c r="T308" i="11"/>
  <c r="S308" i="11"/>
  <c r="M308" i="11"/>
  <c r="N308" i="11" s="1"/>
  <c r="V308" i="11" s="1"/>
  <c r="U307" i="11"/>
  <c r="T307" i="11"/>
  <c r="S307" i="11"/>
  <c r="M307" i="11"/>
  <c r="N307" i="11" s="1"/>
  <c r="V307" i="11" s="1"/>
  <c r="U306" i="11"/>
  <c r="T306" i="11"/>
  <c r="S306" i="11"/>
  <c r="M306" i="11"/>
  <c r="N306" i="11" s="1"/>
  <c r="V306" i="11" s="1"/>
  <c r="U305" i="11"/>
  <c r="T305" i="11"/>
  <c r="S305" i="11"/>
  <c r="M305" i="11"/>
  <c r="N305" i="11" s="1"/>
  <c r="V305" i="11" s="1"/>
  <c r="U304" i="11"/>
  <c r="T304" i="11"/>
  <c r="S304" i="11"/>
  <c r="M304" i="11"/>
  <c r="N304" i="11" s="1"/>
  <c r="V304" i="11" s="1"/>
  <c r="U303" i="11"/>
  <c r="T303" i="11"/>
  <c r="S303" i="11"/>
  <c r="M303" i="11"/>
  <c r="N303" i="11" s="1"/>
  <c r="V303" i="11" s="1"/>
  <c r="U302" i="11"/>
  <c r="T302" i="11"/>
  <c r="S302" i="11"/>
  <c r="M302" i="11"/>
  <c r="N302" i="11" s="1"/>
  <c r="V302" i="11" s="1"/>
  <c r="U301" i="11"/>
  <c r="T301" i="11"/>
  <c r="S301" i="11"/>
  <c r="N301" i="11"/>
  <c r="V301" i="11" s="1"/>
  <c r="M301" i="11"/>
  <c r="U300" i="11"/>
  <c r="T300" i="11"/>
  <c r="S300" i="11"/>
  <c r="M300" i="11"/>
  <c r="N300" i="11" s="1"/>
  <c r="V300" i="11" s="1"/>
  <c r="U299" i="11"/>
  <c r="T299" i="11"/>
  <c r="S299" i="11"/>
  <c r="M299" i="11"/>
  <c r="N299" i="11" s="1"/>
  <c r="V299" i="11" s="1"/>
  <c r="U298" i="11"/>
  <c r="T298" i="11"/>
  <c r="S298" i="11"/>
  <c r="M298" i="11"/>
  <c r="N298" i="11" s="1"/>
  <c r="V298" i="11" s="1"/>
  <c r="U297" i="11"/>
  <c r="T297" i="11"/>
  <c r="S297" i="11"/>
  <c r="M297" i="11"/>
  <c r="N297" i="11" s="1"/>
  <c r="V297" i="11" s="1"/>
  <c r="U296" i="11"/>
  <c r="T296" i="11"/>
  <c r="S296" i="11"/>
  <c r="M296" i="11"/>
  <c r="N296" i="11" s="1"/>
  <c r="V296" i="11" s="1"/>
  <c r="U295" i="11"/>
  <c r="T295" i="11"/>
  <c r="S295" i="11"/>
  <c r="M295" i="11"/>
  <c r="N295" i="11" s="1"/>
  <c r="V295" i="11" s="1"/>
  <c r="U294" i="11"/>
  <c r="T294" i="11"/>
  <c r="S294" i="11"/>
  <c r="M294" i="11"/>
  <c r="N294" i="11" s="1"/>
  <c r="V294" i="11" s="1"/>
  <c r="U293" i="11"/>
  <c r="T293" i="11"/>
  <c r="S293" i="11"/>
  <c r="N293" i="11"/>
  <c r="V293" i="11" s="1"/>
  <c r="M293" i="11"/>
  <c r="U292" i="11"/>
  <c r="T292" i="11"/>
  <c r="S292" i="11"/>
  <c r="M292" i="11"/>
  <c r="N292" i="11" s="1"/>
  <c r="V292" i="11" s="1"/>
  <c r="U291" i="11"/>
  <c r="T291" i="11"/>
  <c r="S291" i="11"/>
  <c r="M291" i="11"/>
  <c r="N291" i="11" s="1"/>
  <c r="V291" i="11" s="1"/>
  <c r="U290" i="11"/>
  <c r="T290" i="11"/>
  <c r="S290" i="11"/>
  <c r="M290" i="11"/>
  <c r="N290" i="11" s="1"/>
  <c r="V290" i="11" s="1"/>
  <c r="U289" i="11"/>
  <c r="T289" i="11"/>
  <c r="S289" i="11"/>
  <c r="M289" i="11"/>
  <c r="N289" i="11" s="1"/>
  <c r="V289" i="11" s="1"/>
  <c r="U288" i="11"/>
  <c r="T288" i="11"/>
  <c r="S288" i="11"/>
  <c r="M288" i="11"/>
  <c r="N288" i="11" s="1"/>
  <c r="V288" i="11" s="1"/>
  <c r="U287" i="11"/>
  <c r="T287" i="11"/>
  <c r="S287" i="11"/>
  <c r="M287" i="11"/>
  <c r="N287" i="11" s="1"/>
  <c r="V287" i="11" s="1"/>
  <c r="U286" i="11"/>
  <c r="T286" i="11"/>
  <c r="S286" i="11"/>
  <c r="M286" i="11"/>
  <c r="N286" i="11" s="1"/>
  <c r="V286" i="11" s="1"/>
  <c r="U285" i="11"/>
  <c r="T285" i="11"/>
  <c r="S285" i="11"/>
  <c r="N285" i="11"/>
  <c r="V285" i="11" s="1"/>
  <c r="M285" i="11"/>
  <c r="U284" i="11"/>
  <c r="T284" i="11"/>
  <c r="S284" i="11"/>
  <c r="M284" i="11"/>
  <c r="N284" i="11" s="1"/>
  <c r="V284" i="11" s="1"/>
  <c r="U283" i="11"/>
  <c r="T283" i="11"/>
  <c r="S283" i="11"/>
  <c r="M283" i="11"/>
  <c r="N283" i="11" s="1"/>
  <c r="V283" i="11" s="1"/>
  <c r="U282" i="11"/>
  <c r="T282" i="11"/>
  <c r="S282" i="11"/>
  <c r="M282" i="11"/>
  <c r="N282" i="11" s="1"/>
  <c r="V282" i="11" s="1"/>
  <c r="U281" i="11"/>
  <c r="T281" i="11"/>
  <c r="S281" i="11"/>
  <c r="M281" i="11"/>
  <c r="N281" i="11" s="1"/>
  <c r="V281" i="11" s="1"/>
  <c r="U280" i="11"/>
  <c r="T280" i="11"/>
  <c r="S280" i="11"/>
  <c r="M280" i="11"/>
  <c r="N280" i="11" s="1"/>
  <c r="V280" i="11" s="1"/>
  <c r="U279" i="11"/>
  <c r="T279" i="11"/>
  <c r="S279" i="11"/>
  <c r="M279" i="11"/>
  <c r="N279" i="11" s="1"/>
  <c r="V279" i="11" s="1"/>
  <c r="U278" i="11"/>
  <c r="T278" i="11"/>
  <c r="S278" i="11"/>
  <c r="M278" i="11"/>
  <c r="N278" i="11" s="1"/>
  <c r="V278" i="11" s="1"/>
  <c r="U277" i="11"/>
  <c r="T277" i="11"/>
  <c r="S277" i="11"/>
  <c r="N277" i="11"/>
  <c r="V277" i="11" s="1"/>
  <c r="M277" i="11"/>
  <c r="U276" i="11"/>
  <c r="T276" i="11"/>
  <c r="S276" i="11"/>
  <c r="M276" i="11"/>
  <c r="N276" i="11" s="1"/>
  <c r="V276" i="11" s="1"/>
  <c r="U275" i="11"/>
  <c r="T275" i="11"/>
  <c r="S275" i="11"/>
  <c r="M275" i="11"/>
  <c r="N275" i="11" s="1"/>
  <c r="V275" i="11" s="1"/>
  <c r="U274" i="11"/>
  <c r="T274" i="11"/>
  <c r="S274" i="11"/>
  <c r="M274" i="11"/>
  <c r="N274" i="11" s="1"/>
  <c r="V274" i="11" s="1"/>
  <c r="U273" i="11"/>
  <c r="T273" i="11"/>
  <c r="S273" i="11"/>
  <c r="M273" i="11"/>
  <c r="N273" i="11" s="1"/>
  <c r="V273" i="11" s="1"/>
  <c r="U272" i="11"/>
  <c r="T272" i="11"/>
  <c r="S272" i="11"/>
  <c r="M272" i="11"/>
  <c r="N272" i="11" s="1"/>
  <c r="V272" i="11" s="1"/>
  <c r="U271" i="11"/>
  <c r="T271" i="11"/>
  <c r="S271" i="11"/>
  <c r="M271" i="11"/>
  <c r="N271" i="11" s="1"/>
  <c r="V271" i="11" s="1"/>
  <c r="U270" i="11"/>
  <c r="T270" i="11"/>
  <c r="S270" i="11"/>
  <c r="M270" i="11"/>
  <c r="N270" i="11" s="1"/>
  <c r="V270" i="11" s="1"/>
  <c r="U269" i="11"/>
  <c r="T269" i="11"/>
  <c r="S269" i="11"/>
  <c r="N269" i="11"/>
  <c r="V269" i="11" s="1"/>
  <c r="M269" i="11"/>
  <c r="U268" i="11"/>
  <c r="T268" i="11"/>
  <c r="S268" i="11"/>
  <c r="M268" i="11"/>
  <c r="N268" i="11" s="1"/>
  <c r="V268" i="11" s="1"/>
  <c r="U267" i="11"/>
  <c r="T267" i="11"/>
  <c r="S267" i="11"/>
  <c r="M267" i="11"/>
  <c r="N267" i="11" s="1"/>
  <c r="V267" i="11" s="1"/>
  <c r="U266" i="11"/>
  <c r="T266" i="11"/>
  <c r="S266" i="11"/>
  <c r="M266" i="11"/>
  <c r="N266" i="11" s="1"/>
  <c r="V266" i="11" s="1"/>
  <c r="U265" i="11"/>
  <c r="T265" i="11"/>
  <c r="S265" i="11"/>
  <c r="M265" i="11"/>
  <c r="N265" i="11" s="1"/>
  <c r="V265" i="11" s="1"/>
  <c r="U264" i="11"/>
  <c r="T264" i="11"/>
  <c r="S264" i="11"/>
  <c r="M264" i="11"/>
  <c r="N264" i="11" s="1"/>
  <c r="V264" i="11" s="1"/>
  <c r="U263" i="11"/>
  <c r="T263" i="11"/>
  <c r="S263" i="11"/>
  <c r="M263" i="11"/>
  <c r="N263" i="11" s="1"/>
  <c r="V263" i="11" s="1"/>
  <c r="U262" i="11"/>
  <c r="T262" i="11"/>
  <c r="S262" i="11"/>
  <c r="M262" i="11"/>
  <c r="N262" i="11" s="1"/>
  <c r="V262" i="11" s="1"/>
  <c r="U261" i="11"/>
  <c r="T261" i="11"/>
  <c r="S261" i="11"/>
  <c r="N261" i="11"/>
  <c r="V261" i="11" s="1"/>
  <c r="M261" i="11"/>
  <c r="U260" i="11"/>
  <c r="T260" i="11"/>
  <c r="S260" i="11"/>
  <c r="M260" i="11"/>
  <c r="N260" i="11" s="1"/>
  <c r="V260" i="11" s="1"/>
  <c r="U259" i="11"/>
  <c r="T259" i="11"/>
  <c r="S259" i="11"/>
  <c r="M259" i="11"/>
  <c r="N259" i="11" s="1"/>
  <c r="V259" i="11" s="1"/>
  <c r="U258" i="11"/>
  <c r="T258" i="11"/>
  <c r="S258" i="11"/>
  <c r="M258" i="11"/>
  <c r="N258" i="11" s="1"/>
  <c r="V258" i="11" s="1"/>
  <c r="U257" i="11"/>
  <c r="T257" i="11"/>
  <c r="S257" i="11"/>
  <c r="M257" i="11"/>
  <c r="N257" i="11" s="1"/>
  <c r="V257" i="11" s="1"/>
  <c r="U256" i="11"/>
  <c r="T256" i="11"/>
  <c r="S256" i="11"/>
  <c r="M256" i="11"/>
  <c r="N256" i="11" s="1"/>
  <c r="V256" i="11" s="1"/>
  <c r="U255" i="11"/>
  <c r="T255" i="11"/>
  <c r="S255" i="11"/>
  <c r="M255" i="11"/>
  <c r="N255" i="11" s="1"/>
  <c r="V255" i="11" s="1"/>
  <c r="U254" i="11"/>
  <c r="T254" i="11"/>
  <c r="S254" i="11"/>
  <c r="M254" i="11"/>
  <c r="N254" i="11" s="1"/>
  <c r="V254" i="11" s="1"/>
  <c r="U253" i="11"/>
  <c r="T253" i="11"/>
  <c r="S253" i="11"/>
  <c r="N253" i="11"/>
  <c r="V253" i="11" s="1"/>
  <c r="M253" i="11"/>
  <c r="U252" i="11"/>
  <c r="T252" i="11"/>
  <c r="S252" i="11"/>
  <c r="M252" i="11"/>
  <c r="N252" i="11" s="1"/>
  <c r="V252" i="11" s="1"/>
  <c r="U251" i="11"/>
  <c r="T251" i="11"/>
  <c r="S251" i="11"/>
  <c r="M251" i="11"/>
  <c r="N251" i="11" s="1"/>
  <c r="V251" i="11" s="1"/>
  <c r="U250" i="11"/>
  <c r="T250" i="11"/>
  <c r="S250" i="11"/>
  <c r="M250" i="11"/>
  <c r="N250" i="11" s="1"/>
  <c r="V250" i="11" s="1"/>
  <c r="U249" i="11"/>
  <c r="T249" i="11"/>
  <c r="S249" i="11"/>
  <c r="M249" i="11"/>
  <c r="N249" i="11" s="1"/>
  <c r="V249" i="11" s="1"/>
  <c r="U248" i="11"/>
  <c r="T248" i="11"/>
  <c r="S248" i="11"/>
  <c r="M248" i="11"/>
  <c r="N248" i="11" s="1"/>
  <c r="V248" i="11" s="1"/>
  <c r="U247" i="11"/>
  <c r="T247" i="11"/>
  <c r="S247" i="11"/>
  <c r="M247" i="11"/>
  <c r="N247" i="11" s="1"/>
  <c r="V247" i="11" s="1"/>
  <c r="U246" i="11"/>
  <c r="T246" i="11"/>
  <c r="S246" i="11"/>
  <c r="M246" i="11"/>
  <c r="N246" i="11" s="1"/>
  <c r="V246" i="11" s="1"/>
  <c r="T245" i="11"/>
  <c r="S245" i="11"/>
  <c r="M245" i="11"/>
  <c r="N245" i="11" s="1"/>
  <c r="R245" i="11" s="1"/>
  <c r="T244" i="11"/>
  <c r="S244" i="11"/>
  <c r="M244" i="11"/>
  <c r="N244" i="11" s="1"/>
  <c r="R244" i="11" s="1"/>
  <c r="T243" i="11"/>
  <c r="S243" i="11"/>
  <c r="M243" i="11"/>
  <c r="N243" i="11" s="1"/>
  <c r="T242" i="11"/>
  <c r="S242" i="11"/>
  <c r="M242" i="11"/>
  <c r="N242" i="11" s="1"/>
  <c r="R242" i="11" s="1"/>
  <c r="T241" i="11"/>
  <c r="S241" i="11"/>
  <c r="M241" i="11"/>
  <c r="N241" i="11" s="1"/>
  <c r="R241" i="11" s="1"/>
  <c r="T240" i="11"/>
  <c r="S240" i="11"/>
  <c r="M240" i="11"/>
  <c r="N240" i="11" s="1"/>
  <c r="R240" i="11" s="1"/>
  <c r="T239" i="11"/>
  <c r="S239" i="11"/>
  <c r="M239" i="11"/>
  <c r="N239" i="11" s="1"/>
  <c r="T238" i="11"/>
  <c r="S238" i="11"/>
  <c r="M238" i="11"/>
  <c r="N238" i="11" s="1"/>
  <c r="R238" i="11" s="1"/>
  <c r="T237" i="11"/>
  <c r="S237" i="11"/>
  <c r="M237" i="11"/>
  <c r="T236" i="11"/>
  <c r="S236" i="11"/>
  <c r="M236" i="11"/>
  <c r="N236" i="11" s="1"/>
  <c r="R236" i="11" s="1"/>
  <c r="T235" i="11"/>
  <c r="S235" i="11"/>
  <c r="M235" i="11"/>
  <c r="N235" i="11" s="1"/>
  <c r="U235" i="11" s="1"/>
  <c r="T234" i="11"/>
  <c r="S234" i="11"/>
  <c r="M234" i="11"/>
  <c r="N234" i="11" s="1"/>
  <c r="R234" i="11" s="1"/>
  <c r="T233" i="11"/>
  <c r="S233" i="11"/>
  <c r="M233" i="11"/>
  <c r="N233" i="11" s="1"/>
  <c r="R233" i="11" s="1"/>
  <c r="T232" i="11"/>
  <c r="S232" i="11"/>
  <c r="M232" i="11"/>
  <c r="N232" i="11" s="1"/>
  <c r="R232" i="11" s="1"/>
  <c r="T231" i="11"/>
  <c r="S231" i="11"/>
  <c r="M231" i="11"/>
  <c r="T230" i="11"/>
  <c r="S230" i="11"/>
  <c r="M230" i="11"/>
  <c r="T229" i="11"/>
  <c r="S229" i="11"/>
  <c r="M229" i="11"/>
  <c r="T228" i="11"/>
  <c r="S228" i="11"/>
  <c r="M228" i="11"/>
  <c r="T227" i="11"/>
  <c r="S227" i="11"/>
  <c r="M227" i="11"/>
  <c r="T226" i="11"/>
  <c r="S226" i="11"/>
  <c r="M226" i="11"/>
  <c r="T225" i="11"/>
  <c r="S225" i="11"/>
  <c r="M225" i="11"/>
  <c r="T224" i="11"/>
  <c r="S224" i="11"/>
  <c r="M224" i="11"/>
  <c r="T223" i="11"/>
  <c r="S223" i="11"/>
  <c r="M223" i="11"/>
  <c r="T222" i="11"/>
  <c r="S222" i="11"/>
  <c r="M222" i="11"/>
  <c r="T221" i="11"/>
  <c r="S221" i="11"/>
  <c r="M221" i="11"/>
  <c r="T220" i="11"/>
  <c r="S220" i="11"/>
  <c r="M220" i="11"/>
  <c r="T219" i="11"/>
  <c r="S219" i="11"/>
  <c r="M219" i="11"/>
  <c r="T218" i="11"/>
  <c r="S218" i="11"/>
  <c r="M218" i="11"/>
  <c r="T217" i="11"/>
  <c r="S217" i="11"/>
  <c r="M217" i="11"/>
  <c r="T216" i="11"/>
  <c r="S216" i="11"/>
  <c r="M216" i="11"/>
  <c r="T215" i="11"/>
  <c r="S215" i="11"/>
  <c r="M215" i="11"/>
  <c r="T214" i="11"/>
  <c r="S214" i="11"/>
  <c r="M214" i="11"/>
  <c r="T213" i="11"/>
  <c r="S213" i="11"/>
  <c r="M213" i="11"/>
  <c r="T212" i="11"/>
  <c r="S212" i="11"/>
  <c r="M212" i="11"/>
  <c r="T211" i="11"/>
  <c r="S211" i="11"/>
  <c r="M211" i="11"/>
  <c r="T210" i="11"/>
  <c r="S210" i="11"/>
  <c r="M210" i="11"/>
  <c r="T209" i="11"/>
  <c r="S209" i="11"/>
  <c r="M209" i="11"/>
  <c r="T208" i="11"/>
  <c r="S208" i="11"/>
  <c r="M208" i="11"/>
  <c r="T207" i="11"/>
  <c r="S207" i="11"/>
  <c r="M207" i="11"/>
  <c r="T206" i="11"/>
  <c r="S206" i="11"/>
  <c r="M206" i="11"/>
  <c r="T205" i="11"/>
  <c r="S205" i="11"/>
  <c r="M205" i="11"/>
  <c r="T204" i="11"/>
  <c r="S204" i="11"/>
  <c r="M204" i="11"/>
  <c r="T203" i="11"/>
  <c r="S203" i="11"/>
  <c r="M203" i="11"/>
  <c r="T202" i="11"/>
  <c r="S202" i="11"/>
  <c r="M202" i="11"/>
  <c r="T201" i="11"/>
  <c r="S201" i="11"/>
  <c r="M201" i="11"/>
  <c r="T200" i="11"/>
  <c r="S200" i="11"/>
  <c r="M200" i="11"/>
  <c r="T199" i="11"/>
  <c r="S199" i="11"/>
  <c r="M199" i="11"/>
  <c r="T198" i="11"/>
  <c r="S198" i="11"/>
  <c r="M198" i="11"/>
  <c r="T197" i="11"/>
  <c r="S197" i="11"/>
  <c r="M197" i="11"/>
  <c r="T196" i="11"/>
  <c r="S196" i="11"/>
  <c r="M196" i="11"/>
  <c r="T195" i="11"/>
  <c r="S195" i="11"/>
  <c r="M195" i="11"/>
  <c r="T194" i="11"/>
  <c r="S194" i="11"/>
  <c r="M194" i="11"/>
  <c r="T193" i="11"/>
  <c r="S193" i="11"/>
  <c r="M193" i="11"/>
  <c r="T192" i="11"/>
  <c r="S192" i="11"/>
  <c r="M192" i="11"/>
  <c r="T191" i="11"/>
  <c r="S191" i="11"/>
  <c r="M191" i="11"/>
  <c r="S190" i="11"/>
  <c r="R190" i="11"/>
  <c r="M190" i="11"/>
  <c r="S189" i="11"/>
  <c r="R189" i="11"/>
  <c r="M189" i="11"/>
  <c r="S188" i="11"/>
  <c r="R188" i="11"/>
  <c r="M188" i="11"/>
  <c r="S187" i="11"/>
  <c r="R187" i="11"/>
  <c r="M187" i="11"/>
  <c r="S186" i="11"/>
  <c r="R186" i="11"/>
  <c r="M186" i="11"/>
  <c r="S185" i="11"/>
  <c r="R185" i="11"/>
  <c r="M185" i="11"/>
  <c r="S184" i="11"/>
  <c r="R184" i="11"/>
  <c r="M184" i="11"/>
  <c r="V183" i="11"/>
  <c r="U183" i="11"/>
  <c r="T183" i="11"/>
  <c r="S183" i="11"/>
  <c r="M183" i="11"/>
  <c r="V182" i="11"/>
  <c r="U182" i="11"/>
  <c r="T182" i="11"/>
  <c r="S182" i="11"/>
  <c r="M182" i="11"/>
  <c r="V181" i="11"/>
  <c r="U181" i="11"/>
  <c r="T181" i="11"/>
  <c r="S181" i="11"/>
  <c r="M181" i="11"/>
  <c r="V180" i="11"/>
  <c r="U180" i="11"/>
  <c r="T180" i="11"/>
  <c r="S180" i="11"/>
  <c r="M180" i="11"/>
  <c r="V179" i="11"/>
  <c r="U179" i="11"/>
  <c r="T179" i="11"/>
  <c r="S179" i="11"/>
  <c r="M179" i="11"/>
  <c r="U178" i="11"/>
  <c r="T178" i="11"/>
  <c r="S178" i="11"/>
  <c r="R178" i="11"/>
  <c r="M178" i="11"/>
  <c r="U177" i="11"/>
  <c r="T177" i="11"/>
  <c r="S177" i="11"/>
  <c r="R177" i="11"/>
  <c r="M177" i="11"/>
  <c r="U176" i="11"/>
  <c r="T176" i="11"/>
  <c r="S176" i="11"/>
  <c r="R176" i="11"/>
  <c r="M176" i="11"/>
  <c r="U175" i="11"/>
  <c r="T175" i="11"/>
  <c r="S175" i="11"/>
  <c r="R175" i="11"/>
  <c r="M175" i="11"/>
  <c r="U174" i="11"/>
  <c r="T174" i="11"/>
  <c r="S174" i="11"/>
  <c r="R174" i="11"/>
  <c r="M174" i="11"/>
  <c r="U173" i="11"/>
  <c r="T173" i="11"/>
  <c r="S173" i="11"/>
  <c r="R173" i="11"/>
  <c r="M173" i="11"/>
  <c r="U172" i="11"/>
  <c r="T172" i="11"/>
  <c r="S172" i="11"/>
  <c r="R172" i="11"/>
  <c r="M172" i="11"/>
  <c r="U171" i="11"/>
  <c r="T171" i="11"/>
  <c r="S171" i="11"/>
  <c r="R171" i="11"/>
  <c r="M171" i="11"/>
  <c r="U170" i="11"/>
  <c r="T170" i="11"/>
  <c r="S170" i="11"/>
  <c r="R170" i="11"/>
  <c r="M170" i="11"/>
  <c r="U169" i="11"/>
  <c r="T169" i="11"/>
  <c r="S169" i="11"/>
  <c r="R169" i="11"/>
  <c r="M169" i="11"/>
  <c r="U168" i="11"/>
  <c r="T168" i="11"/>
  <c r="S168" i="11"/>
  <c r="R168" i="11"/>
  <c r="M168" i="11"/>
  <c r="U167" i="11"/>
  <c r="T167" i="11"/>
  <c r="S167" i="11"/>
  <c r="R167" i="11"/>
  <c r="M167" i="11"/>
  <c r="U166" i="11"/>
  <c r="T166" i="11"/>
  <c r="S166" i="11"/>
  <c r="R166" i="11"/>
  <c r="M166" i="11"/>
  <c r="U165" i="11"/>
  <c r="T165" i="11"/>
  <c r="S165" i="11"/>
  <c r="R165" i="11"/>
  <c r="M165" i="11"/>
  <c r="U164" i="11"/>
  <c r="T164" i="11"/>
  <c r="S164" i="11"/>
  <c r="R164" i="11"/>
  <c r="M164" i="11"/>
  <c r="U163" i="11"/>
  <c r="T163" i="11"/>
  <c r="S163" i="11"/>
  <c r="R163" i="11"/>
  <c r="M163" i="11"/>
  <c r="U162" i="11"/>
  <c r="T162" i="11"/>
  <c r="S162" i="11"/>
  <c r="R162" i="11"/>
  <c r="M162" i="11"/>
  <c r="U161" i="11"/>
  <c r="T161" i="11"/>
  <c r="S161" i="11"/>
  <c r="R161" i="11"/>
  <c r="M161" i="11"/>
  <c r="U160" i="11"/>
  <c r="T160" i="11"/>
  <c r="S160" i="11"/>
  <c r="R160" i="11"/>
  <c r="M160" i="11"/>
  <c r="U159" i="11"/>
  <c r="T159" i="11"/>
  <c r="S159" i="11"/>
  <c r="R159" i="11"/>
  <c r="M159" i="11"/>
  <c r="S158" i="11"/>
  <c r="R158" i="11"/>
  <c r="Q158" i="11"/>
  <c r="P158" i="11"/>
  <c r="M158" i="11"/>
  <c r="W157" i="11"/>
  <c r="V157" i="11"/>
  <c r="U157" i="11"/>
  <c r="T157" i="11"/>
  <c r="M157" i="11"/>
  <c r="W156" i="11"/>
  <c r="V156" i="11"/>
  <c r="U156" i="11"/>
  <c r="T156" i="11"/>
  <c r="M156" i="11"/>
  <c r="W155" i="11"/>
  <c r="V155" i="11"/>
  <c r="U155" i="11"/>
  <c r="T155" i="11"/>
  <c r="M155" i="11"/>
  <c r="W154" i="11"/>
  <c r="V154" i="11"/>
  <c r="U154" i="11"/>
  <c r="T154" i="11"/>
  <c r="M154" i="11"/>
  <c r="W153" i="11"/>
  <c r="V153" i="11"/>
  <c r="U153" i="11"/>
  <c r="T153" i="11"/>
  <c r="M153" i="11"/>
  <c r="W152" i="11"/>
  <c r="V152" i="11"/>
  <c r="U152" i="11"/>
  <c r="T152" i="11"/>
  <c r="M152" i="11"/>
  <c r="W151" i="11"/>
  <c r="V151" i="11"/>
  <c r="U151" i="11"/>
  <c r="T151" i="11"/>
  <c r="M151" i="11"/>
  <c r="W150" i="11"/>
  <c r="V150" i="11"/>
  <c r="U150" i="11"/>
  <c r="T150" i="11"/>
  <c r="M150" i="11"/>
  <c r="W149" i="11"/>
  <c r="V149" i="11"/>
  <c r="U149" i="11"/>
  <c r="T149" i="11"/>
  <c r="M149" i="11"/>
  <c r="W148" i="11"/>
  <c r="V148" i="11"/>
  <c r="U148" i="11"/>
  <c r="T148" i="11"/>
  <c r="M148" i="11"/>
  <c r="W147" i="11"/>
  <c r="V147" i="11"/>
  <c r="U147" i="11"/>
  <c r="T147" i="11"/>
  <c r="M147" i="11"/>
  <c r="W146" i="11"/>
  <c r="V146" i="11"/>
  <c r="U146" i="11"/>
  <c r="T146" i="11"/>
  <c r="M146" i="11"/>
  <c r="W145" i="11"/>
  <c r="V145" i="11"/>
  <c r="U145" i="11"/>
  <c r="T145" i="11"/>
  <c r="M145" i="11"/>
  <c r="W144" i="11"/>
  <c r="V144" i="11"/>
  <c r="U144" i="11"/>
  <c r="T144" i="11"/>
  <c r="M144" i="11"/>
  <c r="W143" i="11"/>
  <c r="V143" i="11"/>
  <c r="U143" i="11"/>
  <c r="T143" i="11"/>
  <c r="M143" i="11"/>
  <c r="W142" i="11"/>
  <c r="V142" i="11"/>
  <c r="U142" i="11"/>
  <c r="T142" i="11"/>
  <c r="M142" i="11"/>
  <c r="W141" i="11"/>
  <c r="V141" i="11"/>
  <c r="U141" i="11"/>
  <c r="T141" i="11"/>
  <c r="M141" i="11"/>
  <c r="W140" i="11"/>
  <c r="V140" i="11"/>
  <c r="U140" i="11"/>
  <c r="T140" i="11"/>
  <c r="M140" i="11"/>
  <c r="W139" i="11"/>
  <c r="V139" i="11"/>
  <c r="U139" i="11"/>
  <c r="T139" i="11"/>
  <c r="M139" i="11"/>
  <c r="W138" i="11"/>
  <c r="V138" i="11"/>
  <c r="U138" i="11"/>
  <c r="T138" i="11"/>
  <c r="M138" i="11"/>
  <c r="V137" i="11"/>
  <c r="U137" i="11"/>
  <c r="T137" i="11"/>
  <c r="S137" i="11"/>
  <c r="M137" i="11"/>
  <c r="V136" i="11"/>
  <c r="U136" i="11"/>
  <c r="T136" i="11"/>
  <c r="S136" i="11"/>
  <c r="M136" i="11"/>
  <c r="V135" i="11"/>
  <c r="U135" i="11"/>
  <c r="T135" i="11"/>
  <c r="S135" i="11"/>
  <c r="M135" i="11"/>
  <c r="V134" i="11"/>
  <c r="U134" i="11"/>
  <c r="T134" i="11"/>
  <c r="S134" i="11"/>
  <c r="M134" i="11"/>
  <c r="V133" i="11"/>
  <c r="U133" i="11"/>
  <c r="T133" i="11"/>
  <c r="S133" i="11"/>
  <c r="M133" i="11"/>
  <c r="V132" i="11"/>
  <c r="U132" i="11"/>
  <c r="T132" i="11"/>
  <c r="S132" i="11"/>
  <c r="M132" i="11"/>
  <c r="V131" i="11"/>
  <c r="U131" i="11"/>
  <c r="T131" i="11"/>
  <c r="S131" i="11"/>
  <c r="M131" i="11"/>
  <c r="V130" i="11"/>
  <c r="U130" i="11"/>
  <c r="T130" i="11"/>
  <c r="S130" i="11"/>
  <c r="M130" i="11"/>
  <c r="V129" i="11"/>
  <c r="U129" i="11"/>
  <c r="T129" i="11"/>
  <c r="S129" i="11"/>
  <c r="M129" i="11"/>
  <c r="V128" i="11"/>
  <c r="U128" i="11"/>
  <c r="T128" i="11"/>
  <c r="S128" i="11"/>
  <c r="M128" i="11"/>
  <c r="V127" i="11"/>
  <c r="U127" i="11"/>
  <c r="T127" i="11"/>
  <c r="S127" i="11"/>
  <c r="M127" i="11"/>
  <c r="V126" i="11"/>
  <c r="U126" i="11"/>
  <c r="T126" i="11"/>
  <c r="S126" i="11"/>
  <c r="M126" i="11"/>
  <c r="V125" i="11"/>
  <c r="U125" i="11"/>
  <c r="T125" i="11"/>
  <c r="S125" i="11"/>
  <c r="M125" i="11"/>
  <c r="V124" i="11"/>
  <c r="U124" i="11"/>
  <c r="T124" i="11"/>
  <c r="S124" i="11"/>
  <c r="M124" i="11"/>
  <c r="V123" i="11"/>
  <c r="U123" i="11"/>
  <c r="T123" i="11"/>
  <c r="S123" i="11"/>
  <c r="M123" i="11"/>
  <c r="V122" i="11"/>
  <c r="U122" i="11"/>
  <c r="T122" i="11"/>
  <c r="S122" i="11"/>
  <c r="M122" i="11"/>
  <c r="V121" i="11"/>
  <c r="U121" i="11"/>
  <c r="T121" i="11"/>
  <c r="S121" i="11"/>
  <c r="M121" i="11"/>
  <c r="V120" i="11"/>
  <c r="U120" i="11"/>
  <c r="T120" i="11"/>
  <c r="S120" i="11"/>
  <c r="M120" i="11"/>
  <c r="V119" i="11"/>
  <c r="U119" i="11"/>
  <c r="T119" i="11"/>
  <c r="S119" i="11"/>
  <c r="M119" i="11"/>
  <c r="V118" i="11"/>
  <c r="U118" i="11"/>
  <c r="T118" i="11"/>
  <c r="S118" i="11"/>
  <c r="M118" i="11"/>
  <c r="V117" i="11"/>
  <c r="U117" i="11"/>
  <c r="T117" i="11"/>
  <c r="S117" i="11"/>
  <c r="M117" i="11"/>
  <c r="V116" i="11"/>
  <c r="U116" i="11"/>
  <c r="T116" i="11"/>
  <c r="S116" i="11"/>
  <c r="M116" i="11"/>
  <c r="V115" i="11"/>
  <c r="U115" i="11"/>
  <c r="T115" i="11"/>
  <c r="S115" i="11"/>
  <c r="M115" i="11"/>
  <c r="V114" i="11"/>
  <c r="U114" i="11"/>
  <c r="T114" i="11"/>
  <c r="S114" i="11"/>
  <c r="M114" i="11"/>
  <c r="V113" i="11"/>
  <c r="U113" i="11"/>
  <c r="T113" i="11"/>
  <c r="S113" i="11"/>
  <c r="M113" i="11"/>
  <c r="V112" i="11"/>
  <c r="U112" i="11"/>
  <c r="T112" i="11"/>
  <c r="S112" i="11"/>
  <c r="M112" i="11"/>
  <c r="V111" i="11"/>
  <c r="U111" i="11"/>
  <c r="T111" i="11"/>
  <c r="S111" i="11"/>
  <c r="M111" i="11"/>
  <c r="V110" i="11"/>
  <c r="U110" i="11"/>
  <c r="T110" i="11"/>
  <c r="S110" i="11"/>
  <c r="M110" i="11"/>
  <c r="V109" i="11"/>
  <c r="U109" i="11"/>
  <c r="T109" i="11"/>
  <c r="S109" i="11"/>
  <c r="M109" i="11"/>
  <c r="V108" i="11"/>
  <c r="U108" i="11"/>
  <c r="T108" i="11"/>
  <c r="S108" i="11"/>
  <c r="M108" i="11"/>
  <c r="V107" i="11"/>
  <c r="U107" i="11"/>
  <c r="T107" i="11"/>
  <c r="S107" i="11"/>
  <c r="M107" i="11"/>
  <c r="V106" i="11"/>
  <c r="U106" i="11"/>
  <c r="T106" i="11"/>
  <c r="S106" i="11"/>
  <c r="M106" i="11"/>
  <c r="V105" i="11"/>
  <c r="U105" i="11"/>
  <c r="T105" i="11"/>
  <c r="S105" i="11"/>
  <c r="M105" i="11"/>
  <c r="V104" i="11"/>
  <c r="U104" i="11"/>
  <c r="T104" i="11"/>
  <c r="S104" i="11"/>
  <c r="M104" i="11"/>
  <c r="V103" i="11"/>
  <c r="U103" i="11"/>
  <c r="T103" i="11"/>
  <c r="S103" i="11"/>
  <c r="M103" i="11"/>
  <c r="V102" i="11"/>
  <c r="U102" i="11"/>
  <c r="T102" i="11"/>
  <c r="S102" i="11"/>
  <c r="M102" i="11"/>
  <c r="V101" i="11"/>
  <c r="U101" i="11"/>
  <c r="T101" i="11"/>
  <c r="S101" i="11"/>
  <c r="M101" i="11"/>
  <c r="V100" i="11"/>
  <c r="U100" i="11"/>
  <c r="T100" i="11"/>
  <c r="S100" i="11"/>
  <c r="M100" i="11"/>
  <c r="U99" i="11"/>
  <c r="T99" i="11"/>
  <c r="S99" i="11"/>
  <c r="R99" i="11"/>
  <c r="M99" i="11"/>
  <c r="U98" i="11"/>
  <c r="T98" i="11"/>
  <c r="S98" i="11"/>
  <c r="R98" i="11"/>
  <c r="M98" i="11"/>
  <c r="U97" i="11"/>
  <c r="T97" i="11"/>
  <c r="S97" i="11"/>
  <c r="R97" i="11"/>
  <c r="M97" i="11"/>
  <c r="U96" i="11"/>
  <c r="T96" i="11"/>
  <c r="S96" i="11"/>
  <c r="R96" i="11"/>
  <c r="M96" i="11"/>
  <c r="U95" i="11"/>
  <c r="T95" i="11"/>
  <c r="S95" i="11"/>
  <c r="R95" i="11"/>
  <c r="M95" i="11"/>
  <c r="N95" i="11" s="1"/>
  <c r="Q95" i="11" s="1"/>
  <c r="U94" i="11"/>
  <c r="T94" i="11"/>
  <c r="S94" i="11"/>
  <c r="R94" i="11"/>
  <c r="M94" i="11"/>
  <c r="U93" i="11"/>
  <c r="T93" i="11"/>
  <c r="S93" i="11"/>
  <c r="R93" i="11"/>
  <c r="M93" i="11"/>
  <c r="U92" i="11"/>
  <c r="T92" i="11"/>
  <c r="S92" i="11"/>
  <c r="R92" i="11"/>
  <c r="M92" i="11"/>
  <c r="N92" i="11" s="1"/>
  <c r="Q92" i="11" s="1"/>
  <c r="U91" i="11"/>
  <c r="T91" i="11"/>
  <c r="S91" i="11"/>
  <c r="R91" i="11"/>
  <c r="M91" i="11"/>
  <c r="N91" i="11" s="1"/>
  <c r="Q91" i="11" s="1"/>
  <c r="U90" i="11"/>
  <c r="T90" i="11"/>
  <c r="S90" i="11"/>
  <c r="R90" i="11"/>
  <c r="M90" i="11"/>
  <c r="T89" i="11"/>
  <c r="S89" i="11"/>
  <c r="R89" i="11"/>
  <c r="Q89" i="11"/>
  <c r="M89" i="11"/>
  <c r="T88" i="11"/>
  <c r="S88" i="11"/>
  <c r="R88" i="11"/>
  <c r="Q88" i="11"/>
  <c r="M88" i="11"/>
  <c r="N88" i="11" s="1"/>
  <c r="P88" i="11" s="1"/>
  <c r="T87" i="11"/>
  <c r="S87" i="11"/>
  <c r="R87" i="11"/>
  <c r="Q87" i="11"/>
  <c r="M87" i="11"/>
  <c r="N87" i="11" s="1"/>
  <c r="P87" i="11" s="1"/>
  <c r="T86" i="11"/>
  <c r="S86" i="11"/>
  <c r="R86" i="11"/>
  <c r="Q86" i="11"/>
  <c r="M86" i="11"/>
  <c r="T85" i="11"/>
  <c r="S85" i="11"/>
  <c r="R85" i="11"/>
  <c r="Q85" i="11"/>
  <c r="M85" i="11"/>
  <c r="N85" i="11" s="1"/>
  <c r="P85" i="11" s="1"/>
  <c r="T84" i="11"/>
  <c r="S84" i="11"/>
  <c r="R84" i="11"/>
  <c r="Q84" i="11"/>
  <c r="M84" i="11"/>
  <c r="W83" i="11"/>
  <c r="V83" i="11"/>
  <c r="U83" i="11"/>
  <c r="T83" i="11"/>
  <c r="M83" i="11"/>
  <c r="N83" i="11" s="1"/>
  <c r="S83" i="11" s="1"/>
  <c r="W82" i="11"/>
  <c r="V82" i="11"/>
  <c r="U82" i="11"/>
  <c r="T82" i="11"/>
  <c r="M82" i="11"/>
  <c r="W81" i="11"/>
  <c r="V81" i="11"/>
  <c r="U81" i="11"/>
  <c r="T81" i="11"/>
  <c r="M81" i="11"/>
  <c r="N81" i="11" s="1"/>
  <c r="S81" i="11" s="1"/>
  <c r="V80" i="11"/>
  <c r="U80" i="11"/>
  <c r="T80" i="11"/>
  <c r="S80" i="11"/>
  <c r="M80" i="11"/>
  <c r="U79" i="11"/>
  <c r="T79" i="11"/>
  <c r="S79" i="11"/>
  <c r="R79" i="11"/>
  <c r="M79" i="11"/>
  <c r="N79" i="11" s="1"/>
  <c r="Q79" i="11" s="1"/>
  <c r="U78" i="11"/>
  <c r="T78" i="11"/>
  <c r="S78" i="11"/>
  <c r="R78" i="11"/>
  <c r="M78" i="11"/>
  <c r="U77" i="11"/>
  <c r="T77" i="11"/>
  <c r="S77" i="11"/>
  <c r="R77" i="11"/>
  <c r="M77" i="11"/>
  <c r="N77" i="11" s="1"/>
  <c r="Q77" i="11" s="1"/>
  <c r="U76" i="11"/>
  <c r="T76" i="11"/>
  <c r="S76" i="11"/>
  <c r="R76" i="11"/>
  <c r="M76" i="11"/>
  <c r="U75" i="11"/>
  <c r="T75" i="11"/>
  <c r="S75" i="11"/>
  <c r="R75" i="11"/>
  <c r="M75" i="11"/>
  <c r="N75" i="11" s="1"/>
  <c r="Q75" i="11" s="1"/>
  <c r="U74" i="11"/>
  <c r="T74" i="11"/>
  <c r="S74" i="11"/>
  <c r="R74" i="11"/>
  <c r="M74" i="11"/>
  <c r="U73" i="11"/>
  <c r="T73" i="11"/>
  <c r="S73" i="11"/>
  <c r="R73" i="11"/>
  <c r="M73" i="11"/>
  <c r="N73" i="11" s="1"/>
  <c r="Q73" i="11" s="1"/>
  <c r="T72" i="11"/>
  <c r="S72" i="11"/>
  <c r="R72" i="11"/>
  <c r="Q72" i="11"/>
  <c r="M72" i="11"/>
  <c r="T71" i="11"/>
  <c r="S71" i="11"/>
  <c r="R71" i="11"/>
  <c r="Q71" i="11"/>
  <c r="M71" i="11"/>
  <c r="N71" i="11" s="1"/>
  <c r="P71" i="11" s="1"/>
  <c r="T70" i="11"/>
  <c r="S70" i="11"/>
  <c r="R70" i="11"/>
  <c r="Q70" i="11"/>
  <c r="M70" i="11"/>
  <c r="T69" i="11"/>
  <c r="S69" i="11"/>
  <c r="R69" i="11"/>
  <c r="Q69" i="11"/>
  <c r="M69" i="11"/>
  <c r="N69" i="11" s="1"/>
  <c r="P69" i="11" s="1"/>
  <c r="T68" i="11"/>
  <c r="S68" i="11"/>
  <c r="R68" i="11"/>
  <c r="Q68" i="11"/>
  <c r="M68" i="11"/>
  <c r="U67" i="11"/>
  <c r="T67" i="11"/>
  <c r="S67" i="11"/>
  <c r="R67" i="11"/>
  <c r="M67" i="11"/>
  <c r="N67" i="11" s="1"/>
  <c r="Q67" i="11" s="1"/>
  <c r="W66" i="11"/>
  <c r="V66" i="11"/>
  <c r="U66" i="11"/>
  <c r="T66" i="11"/>
  <c r="M66" i="11"/>
  <c r="W65" i="11"/>
  <c r="V65" i="11"/>
  <c r="U65" i="11"/>
  <c r="T65" i="11"/>
  <c r="M65" i="11"/>
  <c r="N65" i="11" s="1"/>
  <c r="S65" i="11" s="1"/>
  <c r="W64" i="11"/>
  <c r="V64" i="11"/>
  <c r="U64" i="11"/>
  <c r="T64" i="11"/>
  <c r="M64" i="11"/>
  <c r="W63" i="11"/>
  <c r="V63" i="11"/>
  <c r="U63" i="11"/>
  <c r="T63" i="11"/>
  <c r="M63" i="11"/>
  <c r="N63" i="11" s="1"/>
  <c r="S63" i="11" s="1"/>
  <c r="W62" i="11"/>
  <c r="V62" i="11"/>
  <c r="U62" i="11"/>
  <c r="T62" i="11"/>
  <c r="M62" i="11"/>
  <c r="W61" i="11"/>
  <c r="V61" i="11"/>
  <c r="U61" i="11"/>
  <c r="T61" i="11"/>
  <c r="M61" i="11"/>
  <c r="N61" i="11" s="1"/>
  <c r="S61" i="11" s="1"/>
  <c r="V60" i="11"/>
  <c r="U60" i="11"/>
  <c r="T60" i="11"/>
  <c r="S60" i="11"/>
  <c r="M60" i="11"/>
  <c r="V59" i="11"/>
  <c r="U59" i="11"/>
  <c r="T59" i="11"/>
  <c r="S59" i="11"/>
  <c r="M59" i="11"/>
  <c r="N59" i="11" s="1"/>
  <c r="R59" i="11" s="1"/>
  <c r="V58" i="11"/>
  <c r="U58" i="11"/>
  <c r="T58" i="11"/>
  <c r="S58" i="11"/>
  <c r="M58" i="11"/>
  <c r="V57" i="11"/>
  <c r="U57" i="11"/>
  <c r="T57" i="11"/>
  <c r="S57" i="11"/>
  <c r="M57" i="11"/>
  <c r="N57" i="11" s="1"/>
  <c r="R57" i="11" s="1"/>
  <c r="V56" i="11"/>
  <c r="U56" i="11"/>
  <c r="T56" i="11"/>
  <c r="S56" i="11"/>
  <c r="M56" i="11"/>
  <c r="V55" i="11"/>
  <c r="U55" i="11"/>
  <c r="T55" i="11"/>
  <c r="S55" i="11"/>
  <c r="M55" i="11"/>
  <c r="N55" i="11" s="1"/>
  <c r="R55" i="11" s="1"/>
  <c r="V54" i="11"/>
  <c r="U54" i="11"/>
  <c r="T54" i="11"/>
  <c r="S54" i="11"/>
  <c r="M54" i="11"/>
  <c r="V53" i="11"/>
  <c r="U53" i="11"/>
  <c r="T53" i="11"/>
  <c r="S53" i="11"/>
  <c r="M53" i="11"/>
  <c r="N53" i="11" s="1"/>
  <c r="R53" i="11" s="1"/>
  <c r="V52" i="11"/>
  <c r="U52" i="11"/>
  <c r="T52" i="11"/>
  <c r="S52" i="11"/>
  <c r="M52" i="11"/>
  <c r="V51" i="11"/>
  <c r="U51" i="11"/>
  <c r="T51" i="11"/>
  <c r="S51" i="11"/>
  <c r="M51" i="11"/>
  <c r="N51" i="11" s="1"/>
  <c r="R51" i="11" s="1"/>
  <c r="V50" i="11"/>
  <c r="U50" i="11"/>
  <c r="T50" i="11"/>
  <c r="S50" i="11"/>
  <c r="M50" i="11"/>
  <c r="V49" i="11"/>
  <c r="U49" i="11"/>
  <c r="T49" i="11"/>
  <c r="S49" i="11"/>
  <c r="M49" i="11"/>
  <c r="N49" i="11" s="1"/>
  <c r="R49" i="11" s="1"/>
  <c r="V48" i="11"/>
  <c r="U48" i="11"/>
  <c r="T48" i="11"/>
  <c r="S48" i="11"/>
  <c r="M48" i="11"/>
  <c r="V47" i="11"/>
  <c r="U47" i="11"/>
  <c r="T47" i="11"/>
  <c r="S47" i="11"/>
  <c r="M47" i="11"/>
  <c r="N47" i="11" s="1"/>
  <c r="R47" i="11" s="1"/>
  <c r="V46" i="11"/>
  <c r="U46" i="11"/>
  <c r="T46" i="11"/>
  <c r="S46" i="11"/>
  <c r="M46" i="11"/>
  <c r="V45" i="11"/>
  <c r="U45" i="11"/>
  <c r="T45" i="11"/>
  <c r="S45" i="11"/>
  <c r="N45" i="11"/>
  <c r="R45" i="11" s="1"/>
  <c r="M45" i="11"/>
  <c r="U44" i="11"/>
  <c r="T44" i="11"/>
  <c r="S44" i="11"/>
  <c r="R44" i="11"/>
  <c r="M44" i="11"/>
  <c r="U43" i="11"/>
  <c r="T43" i="11"/>
  <c r="S43" i="11"/>
  <c r="R43" i="11"/>
  <c r="M43" i="11"/>
  <c r="N43" i="11" s="1"/>
  <c r="Q43" i="11" s="1"/>
  <c r="U42" i="11"/>
  <c r="T42" i="11"/>
  <c r="S42" i="11"/>
  <c r="R42" i="11"/>
  <c r="M42" i="11"/>
  <c r="U41" i="11"/>
  <c r="T41" i="11"/>
  <c r="S41" i="11"/>
  <c r="R41" i="11"/>
  <c r="M41" i="11"/>
  <c r="N41" i="11" s="1"/>
  <c r="Q41" i="11" s="1"/>
  <c r="U40" i="11"/>
  <c r="T40" i="11"/>
  <c r="S40" i="11"/>
  <c r="R40" i="11"/>
  <c r="M40" i="11"/>
  <c r="U39" i="11"/>
  <c r="T39" i="11"/>
  <c r="S39" i="11"/>
  <c r="R39" i="11"/>
  <c r="M39" i="11"/>
  <c r="N39" i="11" s="1"/>
  <c r="Q39" i="11" s="1"/>
  <c r="T38" i="11"/>
  <c r="S38" i="11"/>
  <c r="R38" i="11"/>
  <c r="Q38" i="11"/>
  <c r="M38" i="11"/>
  <c r="T37" i="11"/>
  <c r="S37" i="11"/>
  <c r="R37" i="11"/>
  <c r="Q37" i="11"/>
  <c r="N37" i="11"/>
  <c r="P37" i="11" s="1"/>
  <c r="M37" i="11"/>
  <c r="T36" i="11"/>
  <c r="S36" i="11"/>
  <c r="R36" i="11"/>
  <c r="Q36" i="11"/>
  <c r="M36" i="11"/>
  <c r="T35" i="11"/>
  <c r="S35" i="11"/>
  <c r="R35" i="11"/>
  <c r="Q35" i="11"/>
  <c r="M35" i="11"/>
  <c r="N35" i="11" s="1"/>
  <c r="P35" i="11" s="1"/>
  <c r="T34" i="11"/>
  <c r="S34" i="11"/>
  <c r="R34" i="11"/>
  <c r="Q34" i="11"/>
  <c r="M34" i="11"/>
  <c r="T33" i="11"/>
  <c r="S33" i="11"/>
  <c r="R33" i="11"/>
  <c r="Q33" i="11"/>
  <c r="M33" i="11"/>
  <c r="N33" i="11" s="1"/>
  <c r="P33" i="11" s="1"/>
  <c r="T32" i="11"/>
  <c r="S32" i="11"/>
  <c r="R32" i="11"/>
  <c r="Q32" i="11"/>
  <c r="M32" i="11"/>
  <c r="T31" i="11"/>
  <c r="S31" i="11"/>
  <c r="R31" i="11"/>
  <c r="Q31" i="11"/>
  <c r="M31" i="11"/>
  <c r="N31" i="11" s="1"/>
  <c r="P31" i="11" s="1"/>
  <c r="T30" i="11"/>
  <c r="S30" i="11"/>
  <c r="R30" i="11"/>
  <c r="Q30" i="11"/>
  <c r="M30" i="11"/>
  <c r="T29" i="11"/>
  <c r="S29" i="11"/>
  <c r="R29" i="11"/>
  <c r="Q29" i="11"/>
  <c r="N29" i="11"/>
  <c r="P29" i="11" s="1"/>
  <c r="M29" i="11"/>
  <c r="T28" i="11"/>
  <c r="S28" i="11"/>
  <c r="R28" i="11"/>
  <c r="Q28" i="11"/>
  <c r="M28" i="11"/>
  <c r="T27" i="11"/>
  <c r="S27" i="11"/>
  <c r="R27" i="11"/>
  <c r="Q27" i="11"/>
  <c r="M27" i="11"/>
  <c r="N27" i="11" s="1"/>
  <c r="P27" i="11" s="1"/>
  <c r="T26" i="11"/>
  <c r="S26" i="11"/>
  <c r="R26" i="11"/>
  <c r="Q26" i="11"/>
  <c r="M26" i="11"/>
  <c r="T25" i="11"/>
  <c r="S25" i="11"/>
  <c r="R25" i="11"/>
  <c r="Q25" i="11"/>
  <c r="M25" i="11"/>
  <c r="N25" i="11" s="1"/>
  <c r="P25" i="11" s="1"/>
  <c r="T24" i="11"/>
  <c r="S24" i="11"/>
  <c r="R24" i="11"/>
  <c r="Q24" i="11"/>
  <c r="M24" i="11"/>
  <c r="S23" i="11"/>
  <c r="R23" i="11"/>
  <c r="Q23" i="11"/>
  <c r="P23" i="11"/>
  <c r="M23" i="11"/>
  <c r="N23" i="11" s="1"/>
  <c r="O23" i="11" s="1"/>
  <c r="S22" i="11"/>
  <c r="R22" i="11"/>
  <c r="Q22" i="11"/>
  <c r="P22" i="11"/>
  <c r="M22" i="11"/>
  <c r="S21" i="11"/>
  <c r="R21" i="11"/>
  <c r="Q21" i="11"/>
  <c r="P21" i="11"/>
  <c r="N21" i="11"/>
  <c r="O21" i="11" s="1"/>
  <c r="M21" i="11"/>
  <c r="S20" i="11"/>
  <c r="R20" i="11"/>
  <c r="Q20" i="11"/>
  <c r="P20" i="11"/>
  <c r="M20" i="11"/>
  <c r="S19" i="11"/>
  <c r="R19" i="11"/>
  <c r="Q19" i="11"/>
  <c r="P19" i="11"/>
  <c r="M19" i="11"/>
  <c r="N19" i="11" s="1"/>
  <c r="O19" i="11" s="1"/>
  <c r="S18" i="11"/>
  <c r="R18" i="11"/>
  <c r="Q18" i="11"/>
  <c r="P18" i="11"/>
  <c r="M18" i="11"/>
  <c r="S17" i="11"/>
  <c r="R17" i="11"/>
  <c r="Q17" i="11"/>
  <c r="P17" i="11"/>
  <c r="M17" i="11"/>
  <c r="N17" i="11" s="1"/>
  <c r="O17" i="11" s="1"/>
  <c r="S16" i="11"/>
  <c r="R16" i="11"/>
  <c r="Q16" i="11"/>
  <c r="P16" i="11"/>
  <c r="M16" i="11"/>
  <c r="S15" i="11"/>
  <c r="R15" i="11"/>
  <c r="Q15" i="11"/>
  <c r="P15" i="11"/>
  <c r="M15" i="11"/>
  <c r="N15" i="11" s="1"/>
  <c r="O15" i="11" s="1"/>
  <c r="S14" i="11"/>
  <c r="R14" i="11"/>
  <c r="Q14" i="11"/>
  <c r="P14" i="11"/>
  <c r="M14" i="11"/>
  <c r="S13" i="11"/>
  <c r="R13" i="11"/>
  <c r="Q13" i="11"/>
  <c r="P13" i="11"/>
  <c r="N13" i="11"/>
  <c r="O13" i="11" s="1"/>
  <c r="M13" i="11"/>
  <c r="S12" i="11"/>
  <c r="R12" i="11"/>
  <c r="Q12" i="11"/>
  <c r="P12" i="11"/>
  <c r="M12" i="11"/>
  <c r="S11" i="11"/>
  <c r="R11" i="11"/>
  <c r="Q11" i="11"/>
  <c r="P11" i="11"/>
  <c r="M11" i="11"/>
  <c r="N11" i="11" s="1"/>
  <c r="O11" i="11" s="1"/>
  <c r="S10" i="11"/>
  <c r="R10" i="11"/>
  <c r="Q10" i="11"/>
  <c r="P10" i="11"/>
  <c r="M10" i="11"/>
  <c r="S9" i="11"/>
  <c r="R9" i="11"/>
  <c r="Q9" i="11"/>
  <c r="P9" i="11"/>
  <c r="M9" i="11"/>
  <c r="N9" i="11" s="1"/>
  <c r="O9" i="11" s="1"/>
  <c r="U8" i="11"/>
  <c r="T8" i="11"/>
  <c r="S8" i="11"/>
  <c r="M8" i="11"/>
  <c r="U7" i="11"/>
  <c r="T7" i="11"/>
  <c r="S7" i="11"/>
  <c r="N7" i="11"/>
  <c r="V7" i="11" s="1"/>
  <c r="M7" i="11"/>
  <c r="U6" i="11"/>
  <c r="T6" i="11"/>
  <c r="S6" i="11"/>
  <c r="M6" i="11"/>
  <c r="U5" i="11"/>
  <c r="T5" i="11"/>
  <c r="S5" i="11"/>
  <c r="M5" i="11"/>
  <c r="N5" i="11" s="1"/>
  <c r="V5" i="11" s="1"/>
  <c r="U4" i="11"/>
  <c r="T4" i="11"/>
  <c r="S4" i="11"/>
  <c r="M4" i="11"/>
  <c r="U3" i="11"/>
  <c r="T3" i="11"/>
  <c r="S3" i="11"/>
  <c r="R3" i="11"/>
  <c r="M3" i="11"/>
  <c r="N3" i="11" s="1"/>
  <c r="V430" i="11" l="1"/>
  <c r="U414" i="11"/>
  <c r="U589" i="11"/>
  <c r="N237" i="11"/>
  <c r="R237" i="11" s="1"/>
  <c r="T410" i="11"/>
  <c r="U418" i="11"/>
  <c r="U426" i="11"/>
  <c r="V434" i="11"/>
  <c r="U585" i="11"/>
  <c r="U595" i="11"/>
  <c r="N595" i="11"/>
  <c r="R595" i="11" s="1"/>
  <c r="U239" i="11"/>
  <c r="R239" i="11"/>
  <c r="U243" i="11"/>
  <c r="R243" i="11"/>
  <c r="R235" i="11"/>
  <c r="AC407" i="11"/>
  <c r="T411" i="11"/>
  <c r="U415" i="11"/>
  <c r="U419" i="11"/>
  <c r="U423" i="11"/>
  <c r="U427" i="11"/>
  <c r="V431" i="11"/>
  <c r="V435" i="11"/>
  <c r="T22" i="11"/>
  <c r="N10" i="11"/>
  <c r="O10" i="11" s="1"/>
  <c r="O753" i="11" s="1"/>
  <c r="N12" i="11"/>
  <c r="O12" i="11" s="1"/>
  <c r="N14" i="11"/>
  <c r="O14" i="11" s="1"/>
  <c r="N16" i="11"/>
  <c r="O16" i="11" s="1"/>
  <c r="N18" i="11"/>
  <c r="O18" i="11" s="1"/>
  <c r="N20" i="11"/>
  <c r="O20" i="11" s="1"/>
  <c r="N22" i="11"/>
  <c r="O22" i="11" s="1"/>
  <c r="N24" i="11"/>
  <c r="P24" i="11" s="1"/>
  <c r="N26" i="11"/>
  <c r="P26" i="11" s="1"/>
  <c r="N28" i="11"/>
  <c r="P28" i="11" s="1"/>
  <c r="N30" i="11"/>
  <c r="P30" i="11" s="1"/>
  <c r="N32" i="11"/>
  <c r="P32" i="11" s="1"/>
  <c r="N34" i="11"/>
  <c r="P34" i="11" s="1"/>
  <c r="N36" i="11"/>
  <c r="P36" i="11" s="1"/>
  <c r="N38" i="11"/>
  <c r="P38" i="11" s="1"/>
  <c r="N40" i="11"/>
  <c r="Q40" i="11" s="1"/>
  <c r="Q753" i="11" s="1"/>
  <c r="N42" i="11"/>
  <c r="Q42" i="11" s="1"/>
  <c r="N44" i="11"/>
  <c r="Q44" i="11" s="1"/>
  <c r="N46" i="11"/>
  <c r="R46" i="11" s="1"/>
  <c r="R753" i="11" s="1"/>
  <c r="N48" i="11"/>
  <c r="R48" i="11" s="1"/>
  <c r="N50" i="11"/>
  <c r="R50" i="11" s="1"/>
  <c r="N52" i="11"/>
  <c r="R52" i="11" s="1"/>
  <c r="N54" i="11"/>
  <c r="R54" i="11" s="1"/>
  <c r="N56" i="11"/>
  <c r="R56" i="11" s="1"/>
  <c r="N58" i="11"/>
  <c r="R58" i="11" s="1"/>
  <c r="N60" i="11"/>
  <c r="R60" i="11" s="1"/>
  <c r="N62" i="11"/>
  <c r="S62" i="11" s="1"/>
  <c r="S753" i="11" s="1"/>
  <c r="N64" i="11"/>
  <c r="S64" i="11" s="1"/>
  <c r="N66" i="11"/>
  <c r="S66" i="11" s="1"/>
  <c r="N68" i="11"/>
  <c r="P68" i="11" s="1"/>
  <c r="N70" i="11"/>
  <c r="P70" i="11" s="1"/>
  <c r="N72" i="11"/>
  <c r="P72" i="11" s="1"/>
  <c r="N74" i="11"/>
  <c r="Q74" i="11" s="1"/>
  <c r="N76" i="11"/>
  <c r="Q76" i="11" s="1"/>
  <c r="N78" i="11"/>
  <c r="Q78" i="11" s="1"/>
  <c r="N80" i="11"/>
  <c r="R80" i="11" s="1"/>
  <c r="N82" i="11"/>
  <c r="S82" i="11" s="1"/>
  <c r="N84" i="11"/>
  <c r="P84" i="11" s="1"/>
  <c r="N86" i="11"/>
  <c r="P86" i="11" s="1"/>
  <c r="U234" i="11"/>
  <c r="T9" i="11"/>
  <c r="T11" i="11"/>
  <c r="T13" i="11"/>
  <c r="T15" i="11"/>
  <c r="T17" i="11"/>
  <c r="T19" i="11"/>
  <c r="T21" i="11"/>
  <c r="T23" i="11"/>
  <c r="U25" i="11"/>
  <c r="U27" i="11"/>
  <c r="U29" i="11"/>
  <c r="U31" i="11"/>
  <c r="U33" i="11"/>
  <c r="U35" i="11"/>
  <c r="U37" i="11"/>
  <c r="V39" i="11"/>
  <c r="V41" i="11"/>
  <c r="V43" i="11"/>
  <c r="W45" i="11"/>
  <c r="W47" i="11"/>
  <c r="W49" i="11"/>
  <c r="W51" i="11"/>
  <c r="W53" i="11"/>
  <c r="W55" i="11"/>
  <c r="W57" i="11"/>
  <c r="W59" i="11"/>
  <c r="X61" i="11"/>
  <c r="X63" i="11"/>
  <c r="X65" i="11"/>
  <c r="V67" i="11"/>
  <c r="U69" i="11"/>
  <c r="U71" i="11"/>
  <c r="V73" i="11"/>
  <c r="V75" i="11"/>
  <c r="V77" i="11"/>
  <c r="V79" i="11"/>
  <c r="X81" i="11"/>
  <c r="X83" i="11"/>
  <c r="U85" i="11"/>
  <c r="U238" i="11"/>
  <c r="T674" i="11"/>
  <c r="Y674" i="11"/>
  <c r="U580" i="11"/>
  <c r="N587" i="11"/>
  <c r="R587" i="11" s="1"/>
  <c r="Z668" i="11"/>
  <c r="Y675" i="11"/>
  <c r="U583" i="11"/>
  <c r="U591" i="11"/>
  <c r="N670" i="11"/>
  <c r="P670" i="11" s="1"/>
  <c r="AA672" i="11"/>
  <c r="V757" i="11"/>
  <c r="AP757" i="11"/>
  <c r="Q3" i="11"/>
  <c r="V3" i="11"/>
  <c r="N99" i="11"/>
  <c r="Q99" i="11" s="1"/>
  <c r="N101" i="11"/>
  <c r="R101" i="11" s="1"/>
  <c r="W107" i="11"/>
  <c r="N107" i="11"/>
  <c r="R107" i="11" s="1"/>
  <c r="N113" i="11"/>
  <c r="R113" i="11" s="1"/>
  <c r="N119" i="11"/>
  <c r="R119" i="11" s="1"/>
  <c r="N127" i="11"/>
  <c r="R127" i="11" s="1"/>
  <c r="N133" i="11"/>
  <c r="R133" i="11" s="1"/>
  <c r="N137" i="11"/>
  <c r="R137" i="11" s="1"/>
  <c r="N143" i="11"/>
  <c r="S143" i="11" s="1"/>
  <c r="N151" i="11"/>
  <c r="S151" i="11" s="1"/>
  <c r="X153" i="11"/>
  <c r="N153" i="11"/>
  <c r="S153" i="11" s="1"/>
  <c r="N161" i="11"/>
  <c r="Q161" i="11" s="1"/>
  <c r="N169" i="11"/>
  <c r="Q169" i="11" s="1"/>
  <c r="N171" i="11"/>
  <c r="Q171" i="11" s="1"/>
  <c r="N177" i="11"/>
  <c r="Q177" i="11" s="1"/>
  <c r="N208" i="11"/>
  <c r="R208" i="11" s="1"/>
  <c r="N224" i="11"/>
  <c r="R224" i="11" s="1"/>
  <c r="R586" i="11"/>
  <c r="U586" i="11"/>
  <c r="N90" i="11"/>
  <c r="Q90" i="11" s="1"/>
  <c r="N94" i="11"/>
  <c r="Q94" i="11" s="1"/>
  <c r="N181" i="11"/>
  <c r="R181" i="11" s="1"/>
  <c r="N190" i="11"/>
  <c r="Q190" i="11" s="1"/>
  <c r="N198" i="11"/>
  <c r="R198" i="11" s="1"/>
  <c r="N206" i="11"/>
  <c r="R206" i="11" s="1"/>
  <c r="N214" i="11"/>
  <c r="R214" i="11" s="1"/>
  <c r="N222" i="11"/>
  <c r="R222" i="11" s="1"/>
  <c r="N230" i="11"/>
  <c r="R230" i="11" s="1"/>
  <c r="U240" i="11"/>
  <c r="T404" i="11"/>
  <c r="O404" i="11"/>
  <c r="N406" i="11"/>
  <c r="R406" i="11" s="1"/>
  <c r="N109" i="11"/>
  <c r="R109" i="11" s="1"/>
  <c r="N117" i="11"/>
  <c r="R117" i="11" s="1"/>
  <c r="N123" i="11"/>
  <c r="R123" i="11" s="1"/>
  <c r="N131" i="11"/>
  <c r="R131" i="11" s="1"/>
  <c r="N145" i="11"/>
  <c r="S145" i="11" s="1"/>
  <c r="N149" i="11"/>
  <c r="S149" i="11" s="1"/>
  <c r="N157" i="11"/>
  <c r="S157" i="11" s="1"/>
  <c r="N165" i="11"/>
  <c r="Q165" i="11" s="1"/>
  <c r="N175" i="11"/>
  <c r="Q175" i="11" s="1"/>
  <c r="N184" i="11"/>
  <c r="Q184" i="11" s="1"/>
  <c r="N192" i="11"/>
  <c r="R192" i="11" s="1"/>
  <c r="N4" i="11"/>
  <c r="V4" i="11" s="1"/>
  <c r="N6" i="11"/>
  <c r="V6" i="11" s="1"/>
  <c r="N8" i="11"/>
  <c r="V8" i="11" s="1"/>
  <c r="U88" i="11"/>
  <c r="N89" i="11"/>
  <c r="P89" i="11" s="1"/>
  <c r="V92" i="11"/>
  <c r="N93" i="11"/>
  <c r="Q93" i="11" s="1"/>
  <c r="N96" i="11"/>
  <c r="Q96" i="11" s="1"/>
  <c r="N98" i="11"/>
  <c r="Q98" i="11" s="1"/>
  <c r="N100" i="11"/>
  <c r="R100" i="11" s="1"/>
  <c r="N102" i="11"/>
  <c r="R102" i="11" s="1"/>
  <c r="N104" i="11"/>
  <c r="R104" i="11" s="1"/>
  <c r="N106" i="11"/>
  <c r="R106" i="11" s="1"/>
  <c r="N108" i="11"/>
  <c r="R108" i="11" s="1"/>
  <c r="N110" i="11"/>
  <c r="R110" i="11" s="1"/>
  <c r="N112" i="11"/>
  <c r="R112" i="11" s="1"/>
  <c r="N114" i="11"/>
  <c r="R114" i="11" s="1"/>
  <c r="N116" i="11"/>
  <c r="R116" i="11" s="1"/>
  <c r="N118" i="11"/>
  <c r="R118" i="11" s="1"/>
  <c r="N120" i="11"/>
  <c r="R120" i="11" s="1"/>
  <c r="N122" i="11"/>
  <c r="R122" i="11" s="1"/>
  <c r="N124" i="11"/>
  <c r="R124" i="11" s="1"/>
  <c r="N126" i="11"/>
  <c r="R126" i="11" s="1"/>
  <c r="N128" i="11"/>
  <c r="R128" i="11" s="1"/>
  <c r="N130" i="11"/>
  <c r="R130" i="11" s="1"/>
  <c r="N132" i="11"/>
  <c r="R132" i="11" s="1"/>
  <c r="N134" i="11"/>
  <c r="R134" i="11" s="1"/>
  <c r="N136" i="11"/>
  <c r="R136" i="11" s="1"/>
  <c r="N138" i="11"/>
  <c r="S138" i="11" s="1"/>
  <c r="N140" i="11"/>
  <c r="S140" i="11" s="1"/>
  <c r="N142" i="11"/>
  <c r="S142" i="11" s="1"/>
  <c r="N144" i="11"/>
  <c r="S144" i="11" s="1"/>
  <c r="N146" i="11"/>
  <c r="S146" i="11" s="1"/>
  <c r="N148" i="11"/>
  <c r="S148" i="11" s="1"/>
  <c r="N150" i="11"/>
  <c r="S150" i="11" s="1"/>
  <c r="N152" i="11"/>
  <c r="S152" i="11" s="1"/>
  <c r="N154" i="11"/>
  <c r="S154" i="11" s="1"/>
  <c r="N156" i="11"/>
  <c r="S156" i="11" s="1"/>
  <c r="N158" i="11"/>
  <c r="O158" i="11" s="1"/>
  <c r="N160" i="11"/>
  <c r="Q160" i="11" s="1"/>
  <c r="N162" i="11"/>
  <c r="Q162" i="11" s="1"/>
  <c r="N164" i="11"/>
  <c r="Q164" i="11" s="1"/>
  <c r="N166" i="11"/>
  <c r="Q166" i="11" s="1"/>
  <c r="N168" i="11"/>
  <c r="Q168" i="11" s="1"/>
  <c r="N170" i="11"/>
  <c r="Q170" i="11" s="1"/>
  <c r="N172" i="11"/>
  <c r="Q172" i="11" s="1"/>
  <c r="N174" i="11"/>
  <c r="Q174" i="11" s="1"/>
  <c r="N176" i="11"/>
  <c r="Q176" i="11" s="1"/>
  <c r="N178" i="11"/>
  <c r="Q178" i="11" s="1"/>
  <c r="N182" i="11"/>
  <c r="R182" i="11" s="1"/>
  <c r="N188" i="11"/>
  <c r="Q188" i="11" s="1"/>
  <c r="N196" i="11"/>
  <c r="R196" i="11" s="1"/>
  <c r="N204" i="11"/>
  <c r="R204" i="11" s="1"/>
  <c r="N212" i="11"/>
  <c r="R212" i="11" s="1"/>
  <c r="N220" i="11"/>
  <c r="R220" i="11" s="1"/>
  <c r="N228" i="11"/>
  <c r="R228" i="11" s="1"/>
  <c r="U242" i="11"/>
  <c r="U245" i="11"/>
  <c r="N97" i="11"/>
  <c r="Q97" i="11" s="1"/>
  <c r="N103" i="11"/>
  <c r="R103" i="11" s="1"/>
  <c r="N105" i="11"/>
  <c r="R105" i="11" s="1"/>
  <c r="N111" i="11"/>
  <c r="R111" i="11" s="1"/>
  <c r="N115" i="11"/>
  <c r="R115" i="11" s="1"/>
  <c r="N121" i="11"/>
  <c r="R121" i="11" s="1"/>
  <c r="N125" i="11"/>
  <c r="R125" i="11" s="1"/>
  <c r="N129" i="11"/>
  <c r="R129" i="11" s="1"/>
  <c r="N135" i="11"/>
  <c r="R135" i="11" s="1"/>
  <c r="N139" i="11"/>
  <c r="S139" i="11" s="1"/>
  <c r="N141" i="11"/>
  <c r="S141" i="11" s="1"/>
  <c r="N147" i="11"/>
  <c r="S147" i="11" s="1"/>
  <c r="N155" i="11"/>
  <c r="S155" i="11" s="1"/>
  <c r="N159" i="11"/>
  <c r="Q159" i="11" s="1"/>
  <c r="N163" i="11"/>
  <c r="Q163" i="11" s="1"/>
  <c r="N167" i="11"/>
  <c r="Q167" i="11" s="1"/>
  <c r="N173" i="11"/>
  <c r="Q173" i="11" s="1"/>
  <c r="N180" i="11"/>
  <c r="R180" i="11" s="1"/>
  <c r="N200" i="11"/>
  <c r="R200" i="11" s="1"/>
  <c r="N216" i="11"/>
  <c r="R216" i="11" s="1"/>
  <c r="U87" i="11"/>
  <c r="V91" i="11"/>
  <c r="V95" i="11"/>
  <c r="N179" i="11"/>
  <c r="R179" i="11" s="1"/>
  <c r="N183" i="11"/>
  <c r="R183" i="11" s="1"/>
  <c r="N186" i="11"/>
  <c r="Q186" i="11" s="1"/>
  <c r="U194" i="11"/>
  <c r="N194" i="11"/>
  <c r="R194" i="11" s="1"/>
  <c r="N202" i="11"/>
  <c r="R202" i="11" s="1"/>
  <c r="N210" i="11"/>
  <c r="R210" i="11" s="1"/>
  <c r="N218" i="11"/>
  <c r="R218" i="11" s="1"/>
  <c r="N226" i="11"/>
  <c r="R226" i="11" s="1"/>
  <c r="U232" i="11"/>
  <c r="Z405" i="11"/>
  <c r="N409" i="11"/>
  <c r="O409" i="11" s="1"/>
  <c r="N413" i="11"/>
  <c r="O413" i="11" s="1"/>
  <c r="N417" i="11"/>
  <c r="P417" i="11" s="1"/>
  <c r="N421" i="11"/>
  <c r="P421" i="11" s="1"/>
  <c r="N425" i="11"/>
  <c r="P425" i="11" s="1"/>
  <c r="N429" i="11"/>
  <c r="Q429" i="11" s="1"/>
  <c r="N433" i="11"/>
  <c r="Q433" i="11" s="1"/>
  <c r="N437" i="11"/>
  <c r="Q437" i="11" s="1"/>
  <c r="U233" i="11"/>
  <c r="U236" i="11"/>
  <c r="U241" i="11"/>
  <c r="U244" i="11"/>
  <c r="T403" i="11"/>
  <c r="O403" i="11"/>
  <c r="N185" i="11"/>
  <c r="Q185" i="11" s="1"/>
  <c r="N187" i="11"/>
  <c r="Q187" i="11" s="1"/>
  <c r="N189" i="11"/>
  <c r="Q189" i="11" s="1"/>
  <c r="N191" i="11"/>
  <c r="R191" i="11" s="1"/>
  <c r="N193" i="11"/>
  <c r="R193" i="11" s="1"/>
  <c r="N195" i="11"/>
  <c r="R195" i="11" s="1"/>
  <c r="N197" i="11"/>
  <c r="R197" i="11" s="1"/>
  <c r="N199" i="11"/>
  <c r="R199" i="11" s="1"/>
  <c r="N201" i="11"/>
  <c r="R201" i="11" s="1"/>
  <c r="N203" i="11"/>
  <c r="R203" i="11" s="1"/>
  <c r="N205" i="11"/>
  <c r="R205" i="11" s="1"/>
  <c r="N207" i="11"/>
  <c r="R207" i="11" s="1"/>
  <c r="N209" i="11"/>
  <c r="R209" i="11" s="1"/>
  <c r="N211" i="11"/>
  <c r="R211" i="11" s="1"/>
  <c r="N213" i="11"/>
  <c r="R213" i="11" s="1"/>
  <c r="N215" i="11"/>
  <c r="R215" i="11" s="1"/>
  <c r="N217" i="11"/>
  <c r="R217" i="11" s="1"/>
  <c r="N219" i="11"/>
  <c r="R219" i="11" s="1"/>
  <c r="N221" i="11"/>
  <c r="R221" i="11" s="1"/>
  <c r="N223" i="11"/>
  <c r="R223" i="11" s="1"/>
  <c r="N225" i="11"/>
  <c r="R225" i="11" s="1"/>
  <c r="N227" i="11"/>
  <c r="R227" i="11" s="1"/>
  <c r="N229" i="11"/>
  <c r="R229" i="11" s="1"/>
  <c r="N231" i="11"/>
  <c r="R231" i="11" s="1"/>
  <c r="N439" i="11"/>
  <c r="Q439" i="11" s="1"/>
  <c r="N441" i="11"/>
  <c r="Q441" i="11" s="1"/>
  <c r="N443" i="11"/>
  <c r="R443" i="11" s="1"/>
  <c r="N445" i="11"/>
  <c r="R445" i="11" s="1"/>
  <c r="N447" i="11"/>
  <c r="R447" i="11" s="1"/>
  <c r="N449" i="11"/>
  <c r="R449" i="11" s="1"/>
  <c r="N451" i="11"/>
  <c r="R451" i="11" s="1"/>
  <c r="N453" i="11"/>
  <c r="R453" i="11" s="1"/>
  <c r="N455" i="11"/>
  <c r="R455" i="11" s="1"/>
  <c r="N457" i="11"/>
  <c r="R457" i="11" s="1"/>
  <c r="N459" i="11"/>
  <c r="R459" i="11" s="1"/>
  <c r="T408" i="11"/>
  <c r="T412" i="11"/>
  <c r="U416" i="11"/>
  <c r="U420" i="11"/>
  <c r="U424" i="11"/>
  <c r="V428" i="11"/>
  <c r="V432" i="11"/>
  <c r="V436" i="11"/>
  <c r="N438" i="11"/>
  <c r="Q438" i="11" s="1"/>
  <c r="V438" i="11"/>
  <c r="N440" i="11"/>
  <c r="Q440" i="11" s="1"/>
  <c r="N442" i="11"/>
  <c r="R442" i="11" s="1"/>
  <c r="N444" i="11"/>
  <c r="R444" i="11" s="1"/>
  <c r="N446" i="11"/>
  <c r="R446" i="11" s="1"/>
  <c r="N448" i="11"/>
  <c r="R448" i="11" s="1"/>
  <c r="N450" i="11"/>
  <c r="R450" i="11" s="1"/>
  <c r="W450" i="11"/>
  <c r="N452" i="11"/>
  <c r="R452" i="11" s="1"/>
  <c r="N454" i="11"/>
  <c r="R454" i="11" s="1"/>
  <c r="W454" i="11"/>
  <c r="N456" i="11"/>
  <c r="R456" i="11" s="1"/>
  <c r="N458" i="11"/>
  <c r="R458" i="11" s="1"/>
  <c r="N460" i="11"/>
  <c r="R460" i="11" s="1"/>
  <c r="W461" i="11"/>
  <c r="W462" i="11"/>
  <c r="W463" i="11"/>
  <c r="W464" i="11"/>
  <c r="W465" i="11"/>
  <c r="W466" i="11"/>
  <c r="W467" i="11"/>
  <c r="X468" i="11"/>
  <c r="X469" i="11"/>
  <c r="X470" i="11"/>
  <c r="U471" i="11"/>
  <c r="U472" i="11"/>
  <c r="U473" i="11"/>
  <c r="V474" i="11"/>
  <c r="V475" i="11"/>
  <c r="V476" i="11"/>
  <c r="V477" i="11"/>
  <c r="V478" i="11"/>
  <c r="V479" i="11"/>
  <c r="V480" i="11"/>
  <c r="V481" i="11"/>
  <c r="V482" i="11"/>
  <c r="V483" i="11"/>
  <c r="V484" i="11"/>
  <c r="V485" i="11"/>
  <c r="V486" i="11"/>
  <c r="V487" i="11"/>
  <c r="T488" i="11"/>
  <c r="T489" i="11"/>
  <c r="T490" i="11"/>
  <c r="T491" i="11"/>
  <c r="U492" i="11"/>
  <c r="U493" i="11"/>
  <c r="U494" i="11"/>
  <c r="V495" i="11"/>
  <c r="V496" i="11"/>
  <c r="V497" i="11"/>
  <c r="V498" i="11"/>
  <c r="V499" i="11"/>
  <c r="V500" i="11"/>
  <c r="N502" i="11"/>
  <c r="Q502" i="11" s="1"/>
  <c r="N504" i="11"/>
  <c r="Q504" i="11" s="1"/>
  <c r="N506" i="11"/>
  <c r="Q506" i="11" s="1"/>
  <c r="N508" i="11"/>
  <c r="Q508" i="11" s="1"/>
  <c r="N510" i="11"/>
  <c r="Q510" i="11" s="1"/>
  <c r="N512" i="11"/>
  <c r="R512" i="11" s="1"/>
  <c r="N514" i="11"/>
  <c r="R514" i="11" s="1"/>
  <c r="N516" i="11"/>
  <c r="R516" i="11" s="1"/>
  <c r="N518" i="11"/>
  <c r="S518" i="11" s="1"/>
  <c r="N520" i="11"/>
  <c r="S520" i="11" s="1"/>
  <c r="N522" i="11"/>
  <c r="S522" i="11" s="1"/>
  <c r="N524" i="11"/>
  <c r="S524" i="11" s="1"/>
  <c r="N526" i="11"/>
  <c r="Q526" i="11" s="1"/>
  <c r="N528" i="11"/>
  <c r="Q528" i="11" s="1"/>
  <c r="N530" i="11"/>
  <c r="Q530" i="11" s="1"/>
  <c r="N532" i="11"/>
  <c r="R532" i="11" s="1"/>
  <c r="N534" i="11"/>
  <c r="Q534" i="11" s="1"/>
  <c r="N535" i="11"/>
  <c r="Q535" i="11" s="1"/>
  <c r="N536" i="11"/>
  <c r="Q536" i="11" s="1"/>
  <c r="N537" i="11"/>
  <c r="Q537" i="11" s="1"/>
  <c r="N538" i="11"/>
  <c r="Q538" i="11" s="1"/>
  <c r="N539" i="11"/>
  <c r="Q539" i="11" s="1"/>
  <c r="N540" i="11"/>
  <c r="Q540" i="11" s="1"/>
  <c r="N541" i="11"/>
  <c r="Q541" i="11" s="1"/>
  <c r="N542" i="11"/>
  <c r="Q542" i="11" s="1"/>
  <c r="N543" i="11"/>
  <c r="Q543" i="11" s="1"/>
  <c r="N544" i="11"/>
  <c r="Q544" i="11" s="1"/>
  <c r="N545" i="11"/>
  <c r="Q545" i="11" s="1"/>
  <c r="N546" i="11"/>
  <c r="Q546" i="11" s="1"/>
  <c r="N547" i="11"/>
  <c r="Q547" i="11" s="1"/>
  <c r="N548" i="11"/>
  <c r="Q548" i="11" s="1"/>
  <c r="N549" i="11"/>
  <c r="Q549" i="11" s="1"/>
  <c r="N550" i="11"/>
  <c r="Q550" i="11" s="1"/>
  <c r="N551" i="11"/>
  <c r="Q551" i="11" s="1"/>
  <c r="N552" i="11"/>
  <c r="Q552" i="11" s="1"/>
  <c r="N553" i="11"/>
  <c r="Q553" i="11" s="1"/>
  <c r="N554" i="11"/>
  <c r="Q554" i="11" s="1"/>
  <c r="N555" i="11"/>
  <c r="Q555" i="11" s="1"/>
  <c r="N556" i="11"/>
  <c r="Q556" i="11" s="1"/>
  <c r="N557" i="11"/>
  <c r="Q557" i="11" s="1"/>
  <c r="N558" i="11"/>
  <c r="Q558" i="11" s="1"/>
  <c r="N559" i="11"/>
  <c r="Q559" i="11" s="1"/>
  <c r="N560" i="11"/>
  <c r="Q560" i="11" s="1"/>
  <c r="N561" i="11"/>
  <c r="Q561" i="11" s="1"/>
  <c r="N562" i="11"/>
  <c r="Q562" i="11" s="1"/>
  <c r="N563" i="11"/>
  <c r="Q563" i="11" s="1"/>
  <c r="N564" i="11"/>
  <c r="Q564" i="11" s="1"/>
  <c r="N565" i="11"/>
  <c r="Q565" i="11" s="1"/>
  <c r="N566" i="11"/>
  <c r="Q566" i="11" s="1"/>
  <c r="N567" i="11"/>
  <c r="Q567" i="11" s="1"/>
  <c r="N568" i="11"/>
  <c r="R568" i="11" s="1"/>
  <c r="N569" i="11"/>
  <c r="R569" i="11" s="1"/>
  <c r="N570" i="11"/>
  <c r="R570" i="11" s="1"/>
  <c r="N571" i="11"/>
  <c r="R571" i="11" s="1"/>
  <c r="N572" i="11"/>
  <c r="R572" i="11" s="1"/>
  <c r="N573" i="11"/>
  <c r="R573" i="11" s="1"/>
  <c r="N574" i="11"/>
  <c r="R574" i="11" s="1"/>
  <c r="N575" i="11"/>
  <c r="R575" i="11" s="1"/>
  <c r="N576" i="11"/>
  <c r="R576" i="11" s="1"/>
  <c r="N577" i="11"/>
  <c r="R577" i="11" s="1"/>
  <c r="N578" i="11"/>
  <c r="R578" i="11" s="1"/>
  <c r="N579" i="11"/>
  <c r="R579" i="11" s="1"/>
  <c r="U582" i="11"/>
  <c r="R590" i="11"/>
  <c r="U590" i="11"/>
  <c r="N501" i="11"/>
  <c r="Q501" i="11" s="1"/>
  <c r="N503" i="11"/>
  <c r="Q503" i="11" s="1"/>
  <c r="N505" i="11"/>
  <c r="Q505" i="11" s="1"/>
  <c r="N507" i="11"/>
  <c r="Q507" i="11" s="1"/>
  <c r="N509" i="11"/>
  <c r="Q509" i="11" s="1"/>
  <c r="N511" i="11"/>
  <c r="Q511" i="11" s="1"/>
  <c r="N513" i="11"/>
  <c r="R513" i="11" s="1"/>
  <c r="N515" i="11"/>
  <c r="R515" i="11" s="1"/>
  <c r="N517" i="11"/>
  <c r="R517" i="11" s="1"/>
  <c r="N519" i="11"/>
  <c r="S519" i="11" s="1"/>
  <c r="N521" i="11"/>
  <c r="S521" i="11" s="1"/>
  <c r="N523" i="11"/>
  <c r="S523" i="11" s="1"/>
  <c r="N525" i="11"/>
  <c r="S525" i="11" s="1"/>
  <c r="N527" i="11"/>
  <c r="Q527" i="11" s="1"/>
  <c r="N529" i="11"/>
  <c r="Q529" i="11" s="1"/>
  <c r="N531" i="11"/>
  <c r="Q531" i="11" s="1"/>
  <c r="N533" i="11"/>
  <c r="S533" i="11" s="1"/>
  <c r="U584" i="11"/>
  <c r="U588" i="11"/>
  <c r="U593" i="11"/>
  <c r="U581" i="11"/>
  <c r="U592" i="11"/>
  <c r="R592" i="11"/>
  <c r="R594" i="11"/>
  <c r="R596" i="11"/>
  <c r="R598" i="11"/>
  <c r="R600" i="11"/>
  <c r="R602" i="11"/>
  <c r="R604" i="11"/>
  <c r="R606" i="11"/>
  <c r="R608" i="11"/>
  <c r="R610" i="11"/>
  <c r="R612" i="11"/>
  <c r="R614" i="11"/>
  <c r="R616" i="11"/>
  <c r="R618" i="11"/>
  <c r="R620" i="11"/>
  <c r="R622" i="11"/>
  <c r="R624" i="11"/>
  <c r="R626" i="11"/>
  <c r="R628" i="11"/>
  <c r="R630" i="11"/>
  <c r="R632" i="11"/>
  <c r="R634" i="11"/>
  <c r="Q656" i="11"/>
  <c r="Q658" i="11"/>
  <c r="R660" i="11"/>
  <c r="O661" i="11"/>
  <c r="O662" i="11"/>
  <c r="O663" i="11"/>
  <c r="O664" i="11"/>
  <c r="O665" i="11"/>
  <c r="O666" i="11"/>
  <c r="P667" i="11"/>
  <c r="N669" i="11"/>
  <c r="P669" i="11" s="1"/>
  <c r="N673" i="11"/>
  <c r="R673" i="11" s="1"/>
  <c r="T677" i="11"/>
  <c r="T679" i="11"/>
  <c r="T681" i="11"/>
  <c r="T683" i="11"/>
  <c r="T685" i="11"/>
  <c r="T687" i="11"/>
  <c r="T689" i="11"/>
  <c r="T691" i="11"/>
  <c r="T693" i="11"/>
  <c r="T695" i="11"/>
  <c r="T697" i="11"/>
  <c r="T699" i="11"/>
  <c r="T701" i="11"/>
  <c r="T703" i="11"/>
  <c r="T705" i="11"/>
  <c r="T707" i="11"/>
  <c r="T709" i="11"/>
  <c r="T711" i="11"/>
  <c r="T713" i="11"/>
  <c r="T715" i="11"/>
  <c r="T717" i="11"/>
  <c r="T719" i="11"/>
  <c r="T721" i="11"/>
  <c r="T723" i="11"/>
  <c r="T725" i="11"/>
  <c r="T727" i="11"/>
  <c r="T729" i="11"/>
  <c r="T731" i="11"/>
  <c r="T733" i="11"/>
  <c r="T735" i="11"/>
  <c r="V758" i="11"/>
  <c r="U597" i="11"/>
  <c r="U599" i="11"/>
  <c r="U601" i="11"/>
  <c r="U603" i="11"/>
  <c r="U605" i="11"/>
  <c r="U607" i="11"/>
  <c r="U609" i="11"/>
  <c r="U611" i="11"/>
  <c r="U613" i="11"/>
  <c r="U615" i="11"/>
  <c r="U617" i="11"/>
  <c r="U619" i="11"/>
  <c r="U621" i="11"/>
  <c r="U623" i="11"/>
  <c r="U625" i="11"/>
  <c r="U627" i="11"/>
  <c r="U629" i="11"/>
  <c r="U631" i="11"/>
  <c r="U633" i="11"/>
  <c r="T657" i="11"/>
  <c r="T659" i="11"/>
  <c r="AA671" i="11"/>
  <c r="W676" i="11"/>
  <c r="W678" i="11"/>
  <c r="W680" i="11"/>
  <c r="W682" i="11"/>
  <c r="W684" i="11"/>
  <c r="W686" i="11"/>
  <c r="W688" i="11"/>
  <c r="W690" i="11"/>
  <c r="W692" i="11"/>
  <c r="W694" i="11"/>
  <c r="W696" i="11"/>
  <c r="W698" i="11"/>
  <c r="W700" i="11"/>
  <c r="W702" i="11"/>
  <c r="W704" i="11"/>
  <c r="W706" i="11"/>
  <c r="W708" i="11"/>
  <c r="W710" i="11"/>
  <c r="W712" i="11"/>
  <c r="W714" i="11"/>
  <c r="W716" i="11"/>
  <c r="W718" i="11"/>
  <c r="W720" i="11"/>
  <c r="W722" i="11"/>
  <c r="W724" i="11"/>
  <c r="W726" i="11"/>
  <c r="W728" i="11"/>
  <c r="W730" i="11"/>
  <c r="W732" i="11"/>
  <c r="W734" i="11"/>
  <c r="K11" i="10"/>
  <c r="J11" i="10"/>
  <c r="H11" i="10"/>
  <c r="F11" i="10"/>
  <c r="D11" i="10"/>
  <c r="K10" i="10"/>
  <c r="J10" i="10"/>
  <c r="H10" i="10"/>
  <c r="F10" i="10"/>
  <c r="D10" i="10"/>
  <c r="K9" i="10"/>
  <c r="J9" i="10"/>
  <c r="H9" i="10"/>
  <c r="F9" i="10"/>
  <c r="D9" i="10"/>
  <c r="K6" i="10"/>
  <c r="K8" i="10" s="1"/>
  <c r="L8" i="10" s="1"/>
  <c r="J6" i="10"/>
  <c r="J8" i="10" s="1"/>
  <c r="H6" i="10"/>
  <c r="H8" i="10" s="1"/>
  <c r="F6" i="10"/>
  <c r="F8" i="10" s="1"/>
  <c r="K4" i="10"/>
  <c r="J4" i="10"/>
  <c r="H4" i="10"/>
  <c r="F4" i="10"/>
  <c r="D4" i="10"/>
  <c r="K2" i="10"/>
  <c r="L5" i="10" s="1"/>
  <c r="G5700" i="8"/>
  <c r="G5699" i="8"/>
  <c r="G5685" i="8"/>
  <c r="G5680" i="8"/>
  <c r="G5679" i="8"/>
  <c r="G5678" i="8"/>
  <c r="G5673" i="8"/>
  <c r="G5671" i="8"/>
  <c r="G5670" i="8"/>
  <c r="G5669" i="8"/>
  <c r="G5668" i="8"/>
  <c r="G5666" i="8"/>
  <c r="G5665" i="8"/>
  <c r="G5664" i="8"/>
  <c r="G5662" i="8"/>
  <c r="G5658" i="8"/>
  <c r="G5573" i="8"/>
  <c r="G5571" i="8"/>
  <c r="G5566" i="8"/>
  <c r="G5565" i="8"/>
  <c r="G5563" i="8"/>
  <c r="G5561" i="8"/>
  <c r="G5560" i="8"/>
  <c r="G5559" i="8"/>
  <c r="G5558" i="8"/>
  <c r="G5557" i="8"/>
  <c r="G5556" i="8"/>
  <c r="G5555" i="8"/>
  <c r="G5421" i="8"/>
  <c r="G5386" i="8"/>
  <c r="G5381" i="8"/>
  <c r="G5380" i="8"/>
  <c r="G5335" i="8"/>
  <c r="G5311" i="8"/>
  <c r="G5304" i="8"/>
  <c r="G5277" i="8"/>
  <c r="G5268" i="8"/>
  <c r="G5267" i="8"/>
  <c r="G5266" i="8"/>
  <c r="G5265" i="8"/>
  <c r="G5229" i="8"/>
  <c r="G5228" i="8"/>
  <c r="G5225" i="8"/>
  <c r="G5224" i="8"/>
  <c r="G5223" i="8"/>
  <c r="G5215" i="8"/>
  <c r="G5209" i="8"/>
  <c r="G5204" i="8"/>
  <c r="G5203" i="8"/>
  <c r="G5201" i="8"/>
  <c r="G5198" i="8"/>
  <c r="G5197" i="8"/>
  <c r="G5194" i="8"/>
  <c r="G5185" i="8"/>
  <c r="G5181" i="8"/>
  <c r="G5180" i="8"/>
  <c r="G5179" i="8"/>
  <c r="G5178" i="8"/>
  <c r="G5177" i="8"/>
  <c r="G5155" i="8"/>
  <c r="G5148" i="8"/>
  <c r="G5147" i="8"/>
  <c r="G5126" i="8"/>
  <c r="G5124" i="8"/>
  <c r="G5123" i="8"/>
  <c r="G5118" i="8"/>
  <c r="G5081" i="8"/>
  <c r="G5050" i="8"/>
  <c r="G4592" i="8"/>
  <c r="G4495" i="8"/>
  <c r="G4493" i="8"/>
  <c r="G4492" i="8"/>
  <c r="G4484" i="8"/>
  <c r="G4480" i="8"/>
  <c r="G4464" i="8"/>
  <c r="G4439" i="8"/>
  <c r="G4436" i="8"/>
  <c r="G4428" i="8"/>
  <c r="G4424" i="8"/>
  <c r="G4416" i="8"/>
  <c r="G4406" i="8"/>
  <c r="G4404" i="8"/>
  <c r="G4401" i="8"/>
  <c r="G4396" i="8"/>
  <c r="G4390" i="8"/>
  <c r="G4382" i="8"/>
  <c r="G4379" i="8"/>
  <c r="G4359" i="8"/>
  <c r="G4340" i="8"/>
  <c r="G4224" i="8"/>
  <c r="G4180" i="8"/>
  <c r="G2726" i="8"/>
  <c r="G2357" i="8"/>
  <c r="G2212" i="8"/>
  <c r="G1125" i="8"/>
  <c r="G376" i="8"/>
  <c r="G123" i="8"/>
  <c r="G122" i="8"/>
  <c r="B34" i="6"/>
  <c r="K33" i="6"/>
  <c r="J33" i="6"/>
  <c r="L33" i="6" s="1"/>
  <c r="C33" i="6"/>
  <c r="J32" i="6"/>
  <c r="L32" i="6" s="1"/>
  <c r="C32" i="6"/>
  <c r="M31" i="6"/>
  <c r="L31" i="6"/>
  <c r="N31" i="6" s="1"/>
  <c r="K31" i="6"/>
  <c r="J31" i="6"/>
  <c r="C31" i="6"/>
  <c r="J30" i="6"/>
  <c r="L30" i="6" s="1"/>
  <c r="C30" i="6"/>
  <c r="K29" i="6"/>
  <c r="J29" i="6"/>
  <c r="L29" i="6" s="1"/>
  <c r="C29" i="6"/>
  <c r="D28" i="6"/>
  <c r="F28" i="6" s="1"/>
  <c r="C28" i="6"/>
  <c r="C27" i="6"/>
  <c r="D27" i="6" s="1"/>
  <c r="F26" i="6"/>
  <c r="G26" i="6" s="1"/>
  <c r="D26" i="6"/>
  <c r="E26" i="6" s="1"/>
  <c r="C26" i="6"/>
  <c r="C25" i="6"/>
  <c r="D25" i="6" s="1"/>
  <c r="F25" i="6" s="1"/>
  <c r="H25" i="6" s="1"/>
  <c r="J25" i="6" s="1"/>
  <c r="L25" i="6" s="1"/>
  <c r="N25" i="6" s="1"/>
  <c r="P25" i="6" s="1"/>
  <c r="R25" i="6" s="1"/>
  <c r="T25" i="6" s="1"/>
  <c r="V25" i="6" s="1"/>
  <c r="X25" i="6" s="1"/>
  <c r="Z25" i="6" s="1"/>
  <c r="AB25" i="6" s="1"/>
  <c r="AD25" i="6" s="1"/>
  <c r="AF25" i="6" s="1"/>
  <c r="AG25" i="6" s="1"/>
  <c r="F24" i="6"/>
  <c r="G24" i="6" s="1"/>
  <c r="D24" i="6"/>
  <c r="E24" i="6" s="1"/>
  <c r="C24" i="6"/>
  <c r="C23" i="6"/>
  <c r="D23" i="6" s="1"/>
  <c r="D22" i="6"/>
  <c r="E22" i="6" s="1"/>
  <c r="C22" i="6"/>
  <c r="AG21" i="6"/>
  <c r="AC21" i="6"/>
  <c r="Y21" i="6"/>
  <c r="U21" i="6"/>
  <c r="Q21" i="6"/>
  <c r="M21" i="6"/>
  <c r="I21" i="6"/>
  <c r="E21" i="6"/>
  <c r="C21" i="6"/>
  <c r="D21" i="6" s="1"/>
  <c r="F21" i="6" s="1"/>
  <c r="H21" i="6" s="1"/>
  <c r="J21" i="6" s="1"/>
  <c r="L21" i="6" s="1"/>
  <c r="N21" i="6" s="1"/>
  <c r="P21" i="6" s="1"/>
  <c r="R21" i="6" s="1"/>
  <c r="T21" i="6" s="1"/>
  <c r="V21" i="6" s="1"/>
  <c r="X21" i="6" s="1"/>
  <c r="Z21" i="6" s="1"/>
  <c r="AB21" i="6" s="1"/>
  <c r="AD21" i="6" s="1"/>
  <c r="AF21" i="6" s="1"/>
  <c r="D20" i="6"/>
  <c r="E20" i="6" s="1"/>
  <c r="C20" i="6"/>
  <c r="M19" i="6"/>
  <c r="I19" i="6"/>
  <c r="E19" i="6"/>
  <c r="C19" i="6"/>
  <c r="D19" i="6" s="1"/>
  <c r="F19" i="6" s="1"/>
  <c r="H19" i="6" s="1"/>
  <c r="J19" i="6" s="1"/>
  <c r="L19" i="6" s="1"/>
  <c r="N19" i="6" s="1"/>
  <c r="P19" i="6" s="1"/>
  <c r="R19" i="6" s="1"/>
  <c r="T19" i="6" s="1"/>
  <c r="V19" i="6" s="1"/>
  <c r="X19" i="6" s="1"/>
  <c r="Z19" i="6" s="1"/>
  <c r="AB19" i="6" s="1"/>
  <c r="AD19" i="6" s="1"/>
  <c r="AF19" i="6" s="1"/>
  <c r="AG19" i="6" s="1"/>
  <c r="D18" i="6"/>
  <c r="E18" i="6" s="1"/>
  <c r="C18" i="6"/>
  <c r="C17" i="6"/>
  <c r="D17" i="6" s="1"/>
  <c r="F17" i="6" s="1"/>
  <c r="H17" i="6" s="1"/>
  <c r="J17" i="6" s="1"/>
  <c r="L17" i="6" s="1"/>
  <c r="N17" i="6" s="1"/>
  <c r="P17" i="6" s="1"/>
  <c r="R17" i="6" s="1"/>
  <c r="T17" i="6" s="1"/>
  <c r="V17" i="6" s="1"/>
  <c r="X17" i="6" s="1"/>
  <c r="Z17" i="6" s="1"/>
  <c r="AB17" i="6" s="1"/>
  <c r="AD17" i="6" s="1"/>
  <c r="AF17" i="6" s="1"/>
  <c r="AG17" i="6" s="1"/>
  <c r="D16" i="6"/>
  <c r="E16" i="6" s="1"/>
  <c r="C16" i="6"/>
  <c r="C15" i="6"/>
  <c r="D15" i="6" s="1"/>
  <c r="F15" i="6" s="1"/>
  <c r="H15" i="6" s="1"/>
  <c r="J15" i="6" s="1"/>
  <c r="L15" i="6" s="1"/>
  <c r="N15" i="6" s="1"/>
  <c r="P15" i="6" s="1"/>
  <c r="R15" i="6" s="1"/>
  <c r="T15" i="6" s="1"/>
  <c r="V15" i="6" s="1"/>
  <c r="X15" i="6" s="1"/>
  <c r="Z15" i="6" s="1"/>
  <c r="AB15" i="6" s="1"/>
  <c r="AD15" i="6" s="1"/>
  <c r="AF15" i="6" s="1"/>
  <c r="AG15" i="6" s="1"/>
  <c r="D14" i="6"/>
  <c r="E14" i="6" s="1"/>
  <c r="C14" i="6"/>
  <c r="C13" i="6"/>
  <c r="D13" i="6" s="1"/>
  <c r="E12" i="6"/>
  <c r="D12" i="6"/>
  <c r="F12" i="6" s="1"/>
  <c r="C12" i="6"/>
  <c r="D11" i="6"/>
  <c r="E11" i="6" s="1"/>
  <c r="C11" i="6"/>
  <c r="C10" i="6"/>
  <c r="D10" i="6" s="1"/>
  <c r="F9" i="6"/>
  <c r="C9" i="6"/>
  <c r="D9" i="6" s="1"/>
  <c r="E9" i="6" s="1"/>
  <c r="E8" i="6"/>
  <c r="D8" i="6"/>
  <c r="F8" i="6" s="1"/>
  <c r="C8" i="6"/>
  <c r="D7" i="6"/>
  <c r="C7" i="6"/>
  <c r="C6" i="6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C14" i="5"/>
  <c r="L11" i="10" l="1"/>
  <c r="W446" i="11"/>
  <c r="P753" i="11"/>
  <c r="V99" i="11"/>
  <c r="W458" i="11"/>
  <c r="W442" i="11"/>
  <c r="T188" i="11"/>
  <c r="U222" i="11"/>
  <c r="X143" i="11"/>
  <c r="U28" i="11"/>
  <c r="T190" i="11"/>
  <c r="V169" i="11"/>
  <c r="W119" i="11"/>
  <c r="T20" i="11"/>
  <c r="V501" i="11"/>
  <c r="W460" i="11"/>
  <c r="W456" i="11"/>
  <c r="W452" i="11"/>
  <c r="W448" i="11"/>
  <c r="W444" i="11"/>
  <c r="V440" i="11"/>
  <c r="U226" i="11"/>
  <c r="U220" i="11"/>
  <c r="U206" i="11"/>
  <c r="V177" i="11"/>
  <c r="W133" i="11"/>
  <c r="X62" i="11"/>
  <c r="T12" i="11"/>
  <c r="U237" i="11"/>
  <c r="W50" i="11"/>
  <c r="U38" i="11"/>
  <c r="Z669" i="11"/>
  <c r="U210" i="11"/>
  <c r="W179" i="11"/>
  <c r="U231" i="11"/>
  <c r="U200" i="11"/>
  <c r="V173" i="11"/>
  <c r="V163" i="11"/>
  <c r="X155" i="11"/>
  <c r="X141" i="11"/>
  <c r="W135" i="11"/>
  <c r="W125" i="11"/>
  <c r="W115" i="11"/>
  <c r="W105" i="11"/>
  <c r="V97" i="11"/>
  <c r="U204" i="11"/>
  <c r="V171" i="11"/>
  <c r="V161" i="11"/>
  <c r="X151" i="11"/>
  <c r="W137" i="11"/>
  <c r="W127" i="11"/>
  <c r="W113" i="11"/>
  <c r="W101" i="11"/>
  <c r="V78" i="11"/>
  <c r="X66" i="11"/>
  <c r="W54" i="11"/>
  <c r="W46" i="11"/>
  <c r="U30" i="11"/>
  <c r="T16" i="11"/>
  <c r="W80" i="11"/>
  <c r="W58" i="11"/>
  <c r="U32" i="11"/>
  <c r="T14" i="11"/>
  <c r="Z670" i="11"/>
  <c r="V74" i="11"/>
  <c r="X64" i="11"/>
  <c r="W52" i="11"/>
  <c r="V42" i="11"/>
  <c r="V76" i="11"/>
  <c r="V44" i="11"/>
  <c r="U26" i="11"/>
  <c r="T10" i="11"/>
  <c r="T753" i="11" s="1"/>
  <c r="W183" i="11"/>
  <c r="U207" i="11"/>
  <c r="W180" i="11"/>
  <c r="V167" i="11"/>
  <c r="V159" i="11"/>
  <c r="X147" i="11"/>
  <c r="X139" i="11"/>
  <c r="W129" i="11"/>
  <c r="W121" i="11"/>
  <c r="W111" i="11"/>
  <c r="W103" i="11"/>
  <c r="U86" i="11"/>
  <c r="U72" i="11"/>
  <c r="V40" i="11"/>
  <c r="U24" i="11"/>
  <c r="U587" i="11"/>
  <c r="U70" i="11"/>
  <c r="X82" i="11"/>
  <c r="U68" i="11"/>
  <c r="W56" i="11"/>
  <c r="W48" i="11"/>
  <c r="U36" i="11"/>
  <c r="U84" i="11"/>
  <c r="W60" i="11"/>
  <c r="U34" i="11"/>
  <c r="T18" i="11"/>
  <c r="AB673" i="11"/>
  <c r="X533" i="11"/>
  <c r="V529" i="11"/>
  <c r="X525" i="11"/>
  <c r="X521" i="11"/>
  <c r="W517" i="11"/>
  <c r="W513" i="11"/>
  <c r="V509" i="11"/>
  <c r="V505" i="11"/>
  <c r="U578" i="11"/>
  <c r="U576" i="11"/>
  <c r="U574" i="11"/>
  <c r="U572" i="11"/>
  <c r="U570" i="11"/>
  <c r="U568" i="11"/>
  <c r="T566" i="11"/>
  <c r="T564" i="11"/>
  <c r="T562" i="11"/>
  <c r="T560" i="11"/>
  <c r="T558" i="11"/>
  <c r="T556" i="11"/>
  <c r="T554" i="11"/>
  <c r="T552" i="11"/>
  <c r="T550" i="11"/>
  <c r="T548" i="11"/>
  <c r="T546" i="11"/>
  <c r="T544" i="11"/>
  <c r="T542" i="11"/>
  <c r="T540" i="11"/>
  <c r="T538" i="11"/>
  <c r="T536" i="11"/>
  <c r="T534" i="11"/>
  <c r="V530" i="11"/>
  <c r="V526" i="11"/>
  <c r="X522" i="11"/>
  <c r="X518" i="11"/>
  <c r="W514" i="11"/>
  <c r="V510" i="11"/>
  <c r="V506" i="11"/>
  <c r="V502" i="11"/>
  <c r="W457" i="11"/>
  <c r="W453" i="11"/>
  <c r="W449" i="11"/>
  <c r="W445" i="11"/>
  <c r="V441" i="11"/>
  <c r="V433" i="11"/>
  <c r="U425" i="11"/>
  <c r="U417" i="11"/>
  <c r="T409" i="11"/>
  <c r="U218" i="11"/>
  <c r="U209" i="11"/>
  <c r="T186" i="11"/>
  <c r="U223" i="11"/>
  <c r="U212" i="11"/>
  <c r="U203" i="11"/>
  <c r="W182" i="11"/>
  <c r="V176" i="11"/>
  <c r="V172" i="11"/>
  <c r="V168" i="11"/>
  <c r="V164" i="11"/>
  <c r="V160" i="11"/>
  <c r="X156" i="11"/>
  <c r="X152" i="11"/>
  <c r="X148" i="11"/>
  <c r="X144" i="11"/>
  <c r="X140" i="11"/>
  <c r="W136" i="11"/>
  <c r="W132" i="11"/>
  <c r="W128" i="11"/>
  <c r="W124" i="11"/>
  <c r="W120" i="11"/>
  <c r="W116" i="11"/>
  <c r="W112" i="11"/>
  <c r="W108" i="11"/>
  <c r="W104" i="11"/>
  <c r="W100" i="11"/>
  <c r="V96" i="11"/>
  <c r="U199" i="11"/>
  <c r="T184" i="11"/>
  <c r="V165" i="11"/>
  <c r="X149" i="11"/>
  <c r="W131" i="11"/>
  <c r="W117" i="11"/>
  <c r="AB406" i="11"/>
  <c r="U214" i="11"/>
  <c r="U205" i="11"/>
  <c r="W181" i="11"/>
  <c r="U89" i="11"/>
  <c r="U208" i="11"/>
  <c r="V94" i="11"/>
  <c r="U217" i="11"/>
  <c r="T185" i="11"/>
  <c r="U211" i="11"/>
  <c r="U213" i="11"/>
  <c r="U191" i="11"/>
  <c r="V90" i="11"/>
  <c r="V531" i="11"/>
  <c r="V527" i="11"/>
  <c r="X523" i="11"/>
  <c r="X519" i="11"/>
  <c r="W515" i="11"/>
  <c r="V511" i="11"/>
  <c r="V507" i="11"/>
  <c r="V503" i="11"/>
  <c r="U579" i="11"/>
  <c r="U577" i="11"/>
  <c r="U575" i="11"/>
  <c r="U573" i="11"/>
  <c r="U571" i="11"/>
  <c r="U569" i="11"/>
  <c r="T567" i="11"/>
  <c r="T565" i="11"/>
  <c r="T563" i="11"/>
  <c r="T561" i="11"/>
  <c r="T559" i="11"/>
  <c r="T557" i="11"/>
  <c r="T555" i="11"/>
  <c r="T553" i="11"/>
  <c r="T551" i="11"/>
  <c r="T549" i="11"/>
  <c r="T547" i="11"/>
  <c r="T545" i="11"/>
  <c r="T543" i="11"/>
  <c r="T541" i="11"/>
  <c r="T539" i="11"/>
  <c r="T537" i="11"/>
  <c r="T535" i="11"/>
  <c r="W532" i="11"/>
  <c r="V528" i="11"/>
  <c r="X524" i="11"/>
  <c r="X520" i="11"/>
  <c r="W516" i="11"/>
  <c r="W512" i="11"/>
  <c r="V508" i="11"/>
  <c r="V504" i="11"/>
  <c r="W459" i="11"/>
  <c r="W455" i="11"/>
  <c r="W451" i="11"/>
  <c r="W447" i="11"/>
  <c r="W443" i="11"/>
  <c r="V439" i="11"/>
  <c r="V437" i="11"/>
  <c r="V429" i="11"/>
  <c r="U421" i="11"/>
  <c r="T413" i="11"/>
  <c r="U225" i="11"/>
  <c r="U202" i="11"/>
  <c r="U193" i="11"/>
  <c r="U216" i="11"/>
  <c r="U228" i="11"/>
  <c r="U219" i="11"/>
  <c r="U196" i="11"/>
  <c r="T187" i="11"/>
  <c r="V178" i="11"/>
  <c r="V174" i="11"/>
  <c r="V170" i="11"/>
  <c r="V166" i="11"/>
  <c r="V162" i="11"/>
  <c r="T158" i="11"/>
  <c r="X154" i="11"/>
  <c r="X150" i="11"/>
  <c r="X146" i="11"/>
  <c r="X142" i="11"/>
  <c r="X138" i="11"/>
  <c r="W134" i="11"/>
  <c r="W130" i="11"/>
  <c r="W126" i="11"/>
  <c r="W122" i="11"/>
  <c r="W118" i="11"/>
  <c r="W114" i="11"/>
  <c r="W110" i="11"/>
  <c r="W106" i="11"/>
  <c r="W102" i="11"/>
  <c r="V98" i="11"/>
  <c r="U192" i="11"/>
  <c r="V175" i="11"/>
  <c r="X157" i="11"/>
  <c r="X145" i="11"/>
  <c r="W123" i="11"/>
  <c r="W109" i="11"/>
  <c r="U230" i="11"/>
  <c r="U221" i="11"/>
  <c r="U198" i="11"/>
  <c r="T189" i="11"/>
  <c r="V93" i="11"/>
  <c r="U224" i="11"/>
  <c r="U201" i="11"/>
  <c r="U227" i="11"/>
  <c r="U195" i="11"/>
  <c r="U215" i="11"/>
  <c r="U229" i="11"/>
  <c r="U197" i="11"/>
  <c r="L4" i="10"/>
  <c r="L10" i="10"/>
  <c r="L9" i="10"/>
  <c r="H8" i="6"/>
  <c r="G8" i="6"/>
  <c r="F13" i="6"/>
  <c r="E13" i="6"/>
  <c r="C34" i="6"/>
  <c r="D6" i="6"/>
  <c r="G9" i="6"/>
  <c r="H9" i="6"/>
  <c r="F10" i="6"/>
  <c r="E10" i="6"/>
  <c r="H12" i="6"/>
  <c r="G12" i="6"/>
  <c r="F7" i="6"/>
  <c r="E7" i="6"/>
  <c r="F11" i="6"/>
  <c r="F14" i="6"/>
  <c r="G15" i="6"/>
  <c r="O15" i="6"/>
  <c r="W15" i="6"/>
  <c r="AE15" i="6"/>
  <c r="F16" i="6"/>
  <c r="G17" i="6"/>
  <c r="O17" i="6"/>
  <c r="W17" i="6"/>
  <c r="AE17" i="6"/>
  <c r="F18" i="6"/>
  <c r="G19" i="6"/>
  <c r="O19" i="6"/>
  <c r="W19" i="6"/>
  <c r="AE19" i="6"/>
  <c r="F20" i="6"/>
  <c r="G21" i="6"/>
  <c r="O21" i="6"/>
  <c r="W21" i="6"/>
  <c r="AE21" i="6"/>
  <c r="F22" i="6"/>
  <c r="I15" i="6"/>
  <c r="Q15" i="6"/>
  <c r="Y15" i="6"/>
  <c r="I17" i="6"/>
  <c r="Q17" i="6"/>
  <c r="Y17" i="6"/>
  <c r="Q19" i="6"/>
  <c r="Y19" i="6"/>
  <c r="K15" i="6"/>
  <c r="S15" i="6"/>
  <c r="AA15" i="6"/>
  <c r="K17" i="6"/>
  <c r="S17" i="6"/>
  <c r="AA17" i="6"/>
  <c r="K19" i="6"/>
  <c r="S19" i="6"/>
  <c r="AA19" i="6"/>
  <c r="K21" i="6"/>
  <c r="S21" i="6"/>
  <c r="AA21" i="6"/>
  <c r="E15" i="6"/>
  <c r="M15" i="6"/>
  <c r="U15" i="6"/>
  <c r="AC15" i="6"/>
  <c r="E17" i="6"/>
  <c r="M17" i="6"/>
  <c r="U17" i="6"/>
  <c r="AC17" i="6"/>
  <c r="U19" i="6"/>
  <c r="AC19" i="6"/>
  <c r="F23" i="6"/>
  <c r="E23" i="6"/>
  <c r="E25" i="6"/>
  <c r="M25" i="6"/>
  <c r="U25" i="6"/>
  <c r="AC25" i="6"/>
  <c r="N30" i="6"/>
  <c r="M30" i="6"/>
  <c r="O31" i="6"/>
  <c r="P31" i="6"/>
  <c r="G25" i="6"/>
  <c r="O25" i="6"/>
  <c r="W25" i="6"/>
  <c r="AE25" i="6"/>
  <c r="M29" i="6"/>
  <c r="N29" i="6"/>
  <c r="M33" i="6"/>
  <c r="N33" i="6"/>
  <c r="H24" i="6"/>
  <c r="I25" i="6"/>
  <c r="Q25" i="6"/>
  <c r="Y25" i="6"/>
  <c r="H26" i="6"/>
  <c r="K25" i="6"/>
  <c r="S25" i="6"/>
  <c r="AA25" i="6"/>
  <c r="E27" i="6"/>
  <c r="F27" i="6"/>
  <c r="H28" i="6"/>
  <c r="G28" i="6"/>
  <c r="N32" i="6"/>
  <c r="M32" i="6"/>
  <c r="K32" i="6"/>
  <c r="E28" i="6"/>
  <c r="K30" i="6"/>
  <c r="I24" i="6" l="1"/>
  <c r="J24" i="6"/>
  <c r="P30" i="6"/>
  <c r="O30" i="6"/>
  <c r="G10" i="6"/>
  <c r="H10" i="6"/>
  <c r="P33" i="6"/>
  <c r="O33" i="6"/>
  <c r="R31" i="6"/>
  <c r="Q31" i="6"/>
  <c r="G22" i="6"/>
  <c r="H22" i="6"/>
  <c r="G14" i="6"/>
  <c r="H14" i="6"/>
  <c r="I9" i="6"/>
  <c r="J9" i="6"/>
  <c r="H11" i="6"/>
  <c r="G11" i="6"/>
  <c r="J12" i="6"/>
  <c r="I12" i="6"/>
  <c r="H13" i="6"/>
  <c r="G13" i="6"/>
  <c r="J28" i="6"/>
  <c r="I28" i="6"/>
  <c r="H23" i="6"/>
  <c r="G23" i="6"/>
  <c r="G20" i="6"/>
  <c r="H20" i="6"/>
  <c r="H27" i="6"/>
  <c r="G27" i="6"/>
  <c r="P29" i="6"/>
  <c r="O29" i="6"/>
  <c r="G18" i="6"/>
  <c r="H18" i="6"/>
  <c r="D34" i="6"/>
  <c r="E6" i="6"/>
  <c r="E34" i="6" s="1"/>
  <c r="F6" i="6"/>
  <c r="P32" i="6"/>
  <c r="O32" i="6"/>
  <c r="I26" i="6"/>
  <c r="J26" i="6"/>
  <c r="G16" i="6"/>
  <c r="H16" i="6"/>
  <c r="G7" i="6"/>
  <c r="H7" i="6"/>
  <c r="J8" i="6"/>
  <c r="I8" i="6"/>
  <c r="K26" i="6" l="1"/>
  <c r="L26" i="6"/>
  <c r="F34" i="6"/>
  <c r="H6" i="6"/>
  <c r="G6" i="6"/>
  <c r="G34" i="6" s="1"/>
  <c r="I27" i="6"/>
  <c r="J27" i="6"/>
  <c r="J23" i="6"/>
  <c r="I23" i="6"/>
  <c r="J13" i="6"/>
  <c r="I13" i="6"/>
  <c r="I11" i="6"/>
  <c r="J11" i="6"/>
  <c r="S31" i="6"/>
  <c r="U31" i="6" s="1"/>
  <c r="W31" i="6" s="1"/>
  <c r="Y31" i="6" s="1"/>
  <c r="AA31" i="6" s="1"/>
  <c r="T31" i="6"/>
  <c r="V31" i="6" s="1"/>
  <c r="X31" i="6" s="1"/>
  <c r="Z31" i="6" s="1"/>
  <c r="AB31" i="6" s="1"/>
  <c r="I20" i="6"/>
  <c r="J20" i="6"/>
  <c r="L9" i="6"/>
  <c r="K9" i="6"/>
  <c r="J22" i="6"/>
  <c r="I22" i="6"/>
  <c r="I7" i="6"/>
  <c r="J7" i="6"/>
  <c r="I16" i="6"/>
  <c r="J16" i="6"/>
  <c r="Q29" i="6"/>
  <c r="R29" i="6"/>
  <c r="L28" i="6"/>
  <c r="K28" i="6"/>
  <c r="L12" i="6"/>
  <c r="K12" i="6"/>
  <c r="Q33" i="6"/>
  <c r="R33" i="6"/>
  <c r="R30" i="6"/>
  <c r="Q30" i="6"/>
  <c r="L8" i="6"/>
  <c r="K8" i="6"/>
  <c r="R32" i="6"/>
  <c r="Q32" i="6"/>
  <c r="I18" i="6"/>
  <c r="J18" i="6"/>
  <c r="I14" i="6"/>
  <c r="J14" i="6"/>
  <c r="J10" i="6"/>
  <c r="I10" i="6"/>
  <c r="K24" i="6"/>
  <c r="L24" i="6"/>
  <c r="T33" i="6" l="1"/>
  <c r="V33" i="6" s="1"/>
  <c r="X33" i="6" s="1"/>
  <c r="Z33" i="6" s="1"/>
  <c r="AB33" i="6" s="1"/>
  <c r="S33" i="6"/>
  <c r="U33" i="6" s="1"/>
  <c r="W33" i="6" s="1"/>
  <c r="Y33" i="6" s="1"/>
  <c r="AA33" i="6" s="1"/>
  <c r="K20" i="6"/>
  <c r="L20" i="6"/>
  <c r="K11" i="6"/>
  <c r="L11" i="6"/>
  <c r="L10" i="6"/>
  <c r="K10" i="6"/>
  <c r="N8" i="6"/>
  <c r="M8" i="6"/>
  <c r="N28" i="6"/>
  <c r="M28" i="6"/>
  <c r="K22" i="6"/>
  <c r="L22" i="6"/>
  <c r="L23" i="6"/>
  <c r="K23" i="6"/>
  <c r="H34" i="6"/>
  <c r="J6" i="6"/>
  <c r="I6" i="6"/>
  <c r="I34" i="6" s="1"/>
  <c r="M24" i="6"/>
  <c r="N24" i="6"/>
  <c r="K7" i="6"/>
  <c r="L7" i="6"/>
  <c r="L27" i="6"/>
  <c r="K27" i="6"/>
  <c r="K14" i="6"/>
  <c r="L14" i="6"/>
  <c r="T29" i="6"/>
  <c r="V29" i="6" s="1"/>
  <c r="X29" i="6" s="1"/>
  <c r="Z29" i="6" s="1"/>
  <c r="AB29" i="6" s="1"/>
  <c r="S29" i="6"/>
  <c r="U29" i="6" s="1"/>
  <c r="W29" i="6" s="1"/>
  <c r="Y29" i="6" s="1"/>
  <c r="AA29" i="6" s="1"/>
  <c r="AD31" i="6"/>
  <c r="AC31" i="6"/>
  <c r="T32" i="6"/>
  <c r="V32" i="6" s="1"/>
  <c r="X32" i="6" s="1"/>
  <c r="Z32" i="6" s="1"/>
  <c r="AB32" i="6" s="1"/>
  <c r="S32" i="6"/>
  <c r="U32" i="6" s="1"/>
  <c r="W32" i="6" s="1"/>
  <c r="Y32" i="6" s="1"/>
  <c r="AA32" i="6" s="1"/>
  <c r="T30" i="6"/>
  <c r="V30" i="6" s="1"/>
  <c r="X30" i="6" s="1"/>
  <c r="Z30" i="6" s="1"/>
  <c r="AB30" i="6" s="1"/>
  <c r="S30" i="6"/>
  <c r="U30" i="6" s="1"/>
  <c r="W30" i="6" s="1"/>
  <c r="Y30" i="6" s="1"/>
  <c r="AA30" i="6" s="1"/>
  <c r="N12" i="6"/>
  <c r="M12" i="6"/>
  <c r="M9" i="6"/>
  <c r="N9" i="6"/>
  <c r="K13" i="6"/>
  <c r="L13" i="6"/>
  <c r="M26" i="6"/>
  <c r="N26" i="6"/>
  <c r="K18" i="6"/>
  <c r="L18" i="6"/>
  <c r="K16" i="6"/>
  <c r="L16" i="6"/>
  <c r="M18" i="6" l="1"/>
  <c r="N18" i="6"/>
  <c r="P8" i="6"/>
  <c r="O8" i="6"/>
  <c r="P12" i="6"/>
  <c r="O12" i="6"/>
  <c r="AD32" i="6"/>
  <c r="AC32" i="6"/>
  <c r="AC29" i="6"/>
  <c r="AD29" i="6"/>
  <c r="M27" i="6"/>
  <c r="N27" i="6"/>
  <c r="M20" i="6"/>
  <c r="N20" i="6"/>
  <c r="O24" i="6"/>
  <c r="P24" i="6"/>
  <c r="M16" i="6"/>
  <c r="N16" i="6"/>
  <c r="O26" i="6"/>
  <c r="P26" i="6"/>
  <c r="O9" i="6"/>
  <c r="P9" i="6"/>
  <c r="M14" i="6"/>
  <c r="N14" i="6"/>
  <c r="N7" i="6"/>
  <c r="M7" i="6"/>
  <c r="M23" i="6"/>
  <c r="N23" i="6"/>
  <c r="P28" i="6"/>
  <c r="O28" i="6"/>
  <c r="N10" i="6"/>
  <c r="M10" i="6"/>
  <c r="AD30" i="6"/>
  <c r="AC30" i="6"/>
  <c r="AE31" i="6"/>
  <c r="AF31" i="6"/>
  <c r="AG31" i="6" s="1"/>
  <c r="J34" i="6"/>
  <c r="L6" i="6"/>
  <c r="K6" i="6"/>
  <c r="K34" i="6" s="1"/>
  <c r="N22" i="6"/>
  <c r="M22" i="6"/>
  <c r="M11" i="6"/>
  <c r="N11" i="6"/>
  <c r="N13" i="6"/>
  <c r="M13" i="6"/>
  <c r="AC33" i="6"/>
  <c r="AD33" i="6"/>
  <c r="P13" i="6" l="1"/>
  <c r="O13" i="6"/>
  <c r="O22" i="6"/>
  <c r="P22" i="6"/>
  <c r="P23" i="6"/>
  <c r="O23" i="6"/>
  <c r="O14" i="6"/>
  <c r="P14" i="6"/>
  <c r="Q26" i="6"/>
  <c r="R26" i="6"/>
  <c r="Q24" i="6"/>
  <c r="R24" i="6"/>
  <c r="P27" i="6"/>
  <c r="O27" i="6"/>
  <c r="AF33" i="6"/>
  <c r="AG33" i="6" s="1"/>
  <c r="AE33" i="6"/>
  <c r="P11" i="6"/>
  <c r="O11" i="6"/>
  <c r="P10" i="6"/>
  <c r="O10" i="6"/>
  <c r="AF32" i="6"/>
  <c r="AG32" i="6" s="1"/>
  <c r="AE32" i="6"/>
  <c r="R8" i="6"/>
  <c r="Q8" i="6"/>
  <c r="L34" i="6"/>
  <c r="N6" i="6"/>
  <c r="M6" i="6"/>
  <c r="M34" i="6" s="1"/>
  <c r="Q9" i="6"/>
  <c r="R9" i="6"/>
  <c r="O16" i="6"/>
  <c r="P16" i="6"/>
  <c r="O20" i="6"/>
  <c r="P20" i="6"/>
  <c r="AF29" i="6"/>
  <c r="AG29" i="6" s="1"/>
  <c r="AE29" i="6"/>
  <c r="O18" i="6"/>
  <c r="P18" i="6"/>
  <c r="AF30" i="6"/>
  <c r="AG30" i="6" s="1"/>
  <c r="AE30" i="6"/>
  <c r="R28" i="6"/>
  <c r="Q28" i="6"/>
  <c r="O7" i="6"/>
  <c r="P7" i="6"/>
  <c r="R12" i="6"/>
  <c r="Q12" i="6"/>
  <c r="T12" i="6" l="1"/>
  <c r="S12" i="6"/>
  <c r="T28" i="6"/>
  <c r="S28" i="6"/>
  <c r="S24" i="6"/>
  <c r="T24" i="6"/>
  <c r="Q14" i="6"/>
  <c r="R14" i="6"/>
  <c r="R22" i="6"/>
  <c r="Q22" i="6"/>
  <c r="Q7" i="6"/>
  <c r="R7" i="6"/>
  <c r="Q16" i="6"/>
  <c r="R16" i="6"/>
  <c r="T8" i="6"/>
  <c r="S8" i="6"/>
  <c r="R10" i="6"/>
  <c r="Q10" i="6"/>
  <c r="N34" i="6"/>
  <c r="P6" i="6"/>
  <c r="O6" i="6"/>
  <c r="O34" i="6" s="1"/>
  <c r="T26" i="6"/>
  <c r="S26" i="6"/>
  <c r="Q18" i="6"/>
  <c r="R18" i="6"/>
  <c r="Q20" i="6"/>
  <c r="R20" i="6"/>
  <c r="T9" i="6"/>
  <c r="S9" i="6"/>
  <c r="Q11" i="6"/>
  <c r="R11" i="6"/>
  <c r="Q27" i="6"/>
  <c r="R27" i="6"/>
  <c r="R23" i="6"/>
  <c r="Q23" i="6"/>
  <c r="R13" i="6"/>
  <c r="Q13" i="6"/>
  <c r="P34" i="6" l="1"/>
  <c r="R6" i="6"/>
  <c r="Q6" i="6"/>
  <c r="Q34" i="6" s="1"/>
  <c r="S7" i="6"/>
  <c r="T7" i="6"/>
  <c r="T11" i="6"/>
  <c r="S11" i="6"/>
  <c r="S20" i="6"/>
  <c r="T20" i="6"/>
  <c r="V8" i="6"/>
  <c r="U8" i="6"/>
  <c r="V28" i="6"/>
  <c r="U28" i="6"/>
  <c r="S13" i="6"/>
  <c r="T13" i="6"/>
  <c r="V9" i="6"/>
  <c r="U9" i="6"/>
  <c r="S14" i="6"/>
  <c r="T14" i="6"/>
  <c r="T23" i="6"/>
  <c r="S23" i="6"/>
  <c r="U26" i="6"/>
  <c r="V26" i="6"/>
  <c r="S16" i="6"/>
  <c r="T16" i="6"/>
  <c r="U24" i="6"/>
  <c r="V24" i="6"/>
  <c r="T27" i="6"/>
  <c r="S27" i="6"/>
  <c r="S18" i="6"/>
  <c r="T18" i="6"/>
  <c r="T10" i="6"/>
  <c r="S10" i="6"/>
  <c r="S22" i="6"/>
  <c r="T22" i="6"/>
  <c r="V12" i="6"/>
  <c r="U12" i="6"/>
  <c r="X12" i="6" l="1"/>
  <c r="W12" i="6"/>
  <c r="V10" i="6"/>
  <c r="U10" i="6"/>
  <c r="U27" i="6"/>
  <c r="V27" i="6"/>
  <c r="V23" i="6"/>
  <c r="U23" i="6"/>
  <c r="X9" i="6"/>
  <c r="W9" i="6"/>
  <c r="X28" i="6"/>
  <c r="W28" i="6"/>
  <c r="V22" i="6"/>
  <c r="U22" i="6"/>
  <c r="W24" i="6"/>
  <c r="X24" i="6"/>
  <c r="X26" i="6"/>
  <c r="W26" i="6"/>
  <c r="U14" i="6"/>
  <c r="V14" i="6"/>
  <c r="U18" i="6"/>
  <c r="V18" i="6"/>
  <c r="V13" i="6"/>
  <c r="U13" i="6"/>
  <c r="X8" i="6"/>
  <c r="W8" i="6"/>
  <c r="U11" i="6"/>
  <c r="V11" i="6"/>
  <c r="R34" i="6"/>
  <c r="T6" i="6"/>
  <c r="S6" i="6"/>
  <c r="S34" i="6" s="1"/>
  <c r="U16" i="6"/>
  <c r="V16" i="6"/>
  <c r="U20" i="6"/>
  <c r="V20" i="6"/>
  <c r="V7" i="6"/>
  <c r="U7" i="6"/>
  <c r="W16" i="6" l="1"/>
  <c r="X16" i="6"/>
  <c r="Z8" i="6"/>
  <c r="Y8" i="6"/>
  <c r="Y26" i="6"/>
  <c r="Z26" i="6"/>
  <c r="W22" i="6"/>
  <c r="X22" i="6"/>
  <c r="Z9" i="6"/>
  <c r="Y9" i="6"/>
  <c r="Z12" i="6"/>
  <c r="Y12" i="6"/>
  <c r="W7" i="6"/>
  <c r="X7" i="6"/>
  <c r="W11" i="6"/>
  <c r="X11" i="6"/>
  <c r="W14" i="6"/>
  <c r="X14" i="6"/>
  <c r="Y24" i="6"/>
  <c r="Z24" i="6"/>
  <c r="W20" i="6"/>
  <c r="X20" i="6"/>
  <c r="X13" i="6"/>
  <c r="W13" i="6"/>
  <c r="Z28" i="6"/>
  <c r="Y28" i="6"/>
  <c r="X23" i="6"/>
  <c r="W23" i="6"/>
  <c r="X10" i="6"/>
  <c r="W10" i="6"/>
  <c r="T34" i="6"/>
  <c r="V6" i="6"/>
  <c r="U6" i="6"/>
  <c r="U34" i="6" s="1"/>
  <c r="W18" i="6"/>
  <c r="X18" i="6"/>
  <c r="X27" i="6"/>
  <c r="W27" i="6"/>
  <c r="Z10" i="6" l="1"/>
  <c r="Y10" i="6"/>
  <c r="AB28" i="6"/>
  <c r="AA28" i="6"/>
  <c r="AA9" i="6"/>
  <c r="AB9" i="6"/>
  <c r="Y27" i="6"/>
  <c r="Z27" i="6"/>
  <c r="V34" i="6"/>
  <c r="X6" i="6"/>
  <c r="W6" i="6"/>
  <c r="W34" i="6" s="1"/>
  <c r="AA24" i="6"/>
  <c r="AB24" i="6"/>
  <c r="Y11" i="6"/>
  <c r="Z11" i="6"/>
  <c r="Z22" i="6"/>
  <c r="Y22" i="6"/>
  <c r="Y18" i="6"/>
  <c r="Z18" i="6"/>
  <c r="Z23" i="6"/>
  <c r="Y23" i="6"/>
  <c r="Z13" i="6"/>
  <c r="Y13" i="6"/>
  <c r="AB12" i="6"/>
  <c r="AA12" i="6"/>
  <c r="AB8" i="6"/>
  <c r="AA8" i="6"/>
  <c r="Y20" i="6"/>
  <c r="Z20" i="6"/>
  <c r="Y14" i="6"/>
  <c r="Z14" i="6"/>
  <c r="Y7" i="6"/>
  <c r="Z7" i="6"/>
  <c r="AB26" i="6"/>
  <c r="AA26" i="6"/>
  <c r="Y16" i="6"/>
  <c r="Z16" i="6"/>
  <c r="AA16" i="6" l="1"/>
  <c r="AB16" i="6"/>
  <c r="AA7" i="6"/>
  <c r="AB7" i="6"/>
  <c r="AA20" i="6"/>
  <c r="AB20" i="6"/>
  <c r="AC24" i="6"/>
  <c r="AD24" i="6"/>
  <c r="AB10" i="6"/>
  <c r="AA10" i="6"/>
  <c r="AD12" i="6"/>
  <c r="AC12" i="6"/>
  <c r="AB23" i="6"/>
  <c r="AA23" i="6"/>
  <c r="AA22" i="6"/>
  <c r="AB22" i="6"/>
  <c r="AB27" i="6"/>
  <c r="AA27" i="6"/>
  <c r="AA14" i="6"/>
  <c r="AB14" i="6"/>
  <c r="AA18" i="6"/>
  <c r="AB18" i="6"/>
  <c r="AB11" i="6"/>
  <c r="AA11" i="6"/>
  <c r="AD28" i="6"/>
  <c r="AC28" i="6"/>
  <c r="AC26" i="6"/>
  <c r="AD26" i="6"/>
  <c r="AD8" i="6"/>
  <c r="AC8" i="6"/>
  <c r="AB13" i="6"/>
  <c r="AA13" i="6"/>
  <c r="X34" i="6"/>
  <c r="Z6" i="6"/>
  <c r="Y6" i="6"/>
  <c r="Y34" i="6" s="1"/>
  <c r="AD9" i="6"/>
  <c r="AC9" i="6"/>
  <c r="AF28" i="6" l="1"/>
  <c r="AG28" i="6" s="1"/>
  <c r="AE28" i="6"/>
  <c r="AC27" i="6"/>
  <c r="AD27" i="6"/>
  <c r="AD23" i="6"/>
  <c r="AC23" i="6"/>
  <c r="AF9" i="6"/>
  <c r="AG9" i="6" s="1"/>
  <c r="AE9" i="6"/>
  <c r="AF26" i="6"/>
  <c r="AG26" i="6" s="1"/>
  <c r="AE26" i="6"/>
  <c r="AC14" i="6"/>
  <c r="AD14" i="6"/>
  <c r="AD22" i="6"/>
  <c r="AC22" i="6"/>
  <c r="AE24" i="6"/>
  <c r="AF24" i="6"/>
  <c r="AG24" i="6" s="1"/>
  <c r="AD7" i="6"/>
  <c r="AC7" i="6"/>
  <c r="AF12" i="6"/>
  <c r="AG12" i="6" s="1"/>
  <c r="AE12" i="6"/>
  <c r="AD13" i="6"/>
  <c r="AC13" i="6"/>
  <c r="AC11" i="6"/>
  <c r="AD11" i="6"/>
  <c r="Z34" i="6"/>
  <c r="AB6" i="6"/>
  <c r="AA6" i="6"/>
  <c r="AA34" i="6" s="1"/>
  <c r="AC18" i="6"/>
  <c r="AD18" i="6"/>
  <c r="AC20" i="6"/>
  <c r="AD20" i="6"/>
  <c r="AC16" i="6"/>
  <c r="AD16" i="6"/>
  <c r="AF8" i="6"/>
  <c r="AG8" i="6" s="1"/>
  <c r="AE8" i="6"/>
  <c r="AD10" i="6"/>
  <c r="AC10" i="6"/>
  <c r="AE16" i="6" l="1"/>
  <c r="AF16" i="6"/>
  <c r="AG16" i="6" s="1"/>
  <c r="AE18" i="6"/>
  <c r="AF18" i="6"/>
  <c r="AG18" i="6" s="1"/>
  <c r="AF13" i="6"/>
  <c r="AG13" i="6" s="1"/>
  <c r="AE13" i="6"/>
  <c r="AE7" i="6"/>
  <c r="AF7" i="6"/>
  <c r="AG7" i="6" s="1"/>
  <c r="AE22" i="6"/>
  <c r="AF22" i="6"/>
  <c r="AG22" i="6" s="1"/>
  <c r="AF23" i="6"/>
  <c r="AG23" i="6" s="1"/>
  <c r="AE23" i="6"/>
  <c r="AE10" i="6"/>
  <c r="AF10" i="6"/>
  <c r="AG10" i="6" s="1"/>
  <c r="AE11" i="6"/>
  <c r="AF11" i="6"/>
  <c r="AG11" i="6" s="1"/>
  <c r="AE14" i="6"/>
  <c r="AF14" i="6"/>
  <c r="AG14" i="6" s="1"/>
  <c r="AF27" i="6"/>
  <c r="AG27" i="6" s="1"/>
  <c r="AE27" i="6"/>
  <c r="AE20" i="6"/>
  <c r="AF20" i="6"/>
  <c r="AG20" i="6" s="1"/>
  <c r="AB34" i="6"/>
  <c r="AD34" i="6" s="1"/>
  <c r="AD6" i="6"/>
  <c r="AC6" i="6"/>
  <c r="AC34" i="6" s="1"/>
  <c r="AF6" i="6" l="1"/>
  <c r="AG6" i="6" s="1"/>
  <c r="AE6" i="6"/>
  <c r="AF34" i="6"/>
  <c r="AG34" i="6" s="1"/>
  <c r="AE34" i="6"/>
  <c r="K14" i="4" l="1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C20" i="1"/>
  <c r="S20" i="1"/>
  <c r="T20" i="1"/>
  <c r="U20" i="1"/>
  <c r="V20" i="1"/>
  <c r="W20" i="1"/>
  <c r="X20" i="1"/>
  <c r="Y20" i="1"/>
  <c r="Z20" i="1"/>
  <c r="AA20" i="1"/>
  <c r="AB20" i="1"/>
  <c r="E61" i="13" l="1"/>
  <c r="M61" i="13"/>
  <c r="U61" i="13"/>
  <c r="X61" i="13"/>
  <c r="J61" i="13"/>
  <c r="R61" i="13"/>
  <c r="L61" i="13"/>
  <c r="G61" i="13"/>
  <c r="O61" i="13"/>
  <c r="W61" i="13"/>
  <c r="T61" i="13"/>
  <c r="D61" i="13"/>
  <c r="I61" i="13"/>
  <c r="Q61" i="13"/>
  <c r="Y61" i="13"/>
  <c r="P61" i="13"/>
  <c r="F61" i="13"/>
  <c r="N61" i="13"/>
  <c r="V61" i="13"/>
  <c r="K61" i="13"/>
  <c r="S61" i="13"/>
  <c r="H61" i="13"/>
  <c r="R40" i="15" l="1"/>
  <c r="R43" i="15" s="1"/>
  <c r="Q40" i="15"/>
  <c r="U40" i="15"/>
  <c r="U43" i="15" s="1"/>
  <c r="E62" i="13"/>
  <c r="X40" i="15"/>
  <c r="X43" i="15" s="1"/>
  <c r="O40" i="15"/>
  <c r="S40" i="15"/>
  <c r="S43" i="15" s="1"/>
  <c r="W40" i="15"/>
  <c r="W43" i="15" s="1"/>
  <c r="P40" i="15"/>
  <c r="V40" i="15"/>
  <c r="V43" i="15" s="1"/>
  <c r="M62" i="13"/>
  <c r="D62" i="13"/>
  <c r="U62" i="13"/>
  <c r="O49" i="15"/>
  <c r="O47" i="15"/>
  <c r="O20" i="15"/>
  <c r="O53" i="15" s="1"/>
  <c r="O48" i="15"/>
  <c r="O19" i="15"/>
  <c r="O52" i="15" s="1"/>
  <c r="O50" i="15"/>
  <c r="P49" i="15"/>
  <c r="P47" i="15"/>
  <c r="P48" i="15"/>
  <c r="P20" i="15"/>
  <c r="P53" i="15" s="1"/>
  <c r="P50" i="15"/>
  <c r="P19" i="15"/>
  <c r="P52" i="15" s="1"/>
  <c r="L62" i="13"/>
  <c r="H62" i="13"/>
  <c r="V62" i="13"/>
  <c r="Y62" i="13"/>
  <c r="G62" i="13"/>
  <c r="X62" i="13"/>
  <c r="N62" i="13"/>
  <c r="Q62" i="13"/>
  <c r="T62" i="13"/>
  <c r="S62" i="13"/>
  <c r="F62" i="13"/>
  <c r="I62" i="13"/>
  <c r="W62" i="13"/>
  <c r="R62" i="13"/>
  <c r="K62" i="13"/>
  <c r="P62" i="13"/>
  <c r="O62" i="13"/>
  <c r="J62" i="13"/>
  <c r="R11" i="15" l="1"/>
  <c r="Q11" i="15"/>
  <c r="U11" i="15"/>
  <c r="S11" i="15"/>
  <c r="T40" i="15"/>
  <c r="T43" i="15" s="1"/>
  <c r="X11" i="15"/>
  <c r="W11" i="15"/>
  <c r="V11" i="15"/>
  <c r="O21" i="15"/>
  <c r="O22" i="15" s="1"/>
  <c r="O27" i="15" s="1"/>
  <c r="O46" i="15"/>
  <c r="P46" i="15"/>
  <c r="P21" i="15"/>
  <c r="P22" i="15" s="1"/>
  <c r="P27" i="15" s="1"/>
  <c r="V14" i="15" l="1"/>
  <c r="V47" i="15" s="1"/>
  <c r="V16" i="15"/>
  <c r="V49" i="15" s="1"/>
  <c r="V13" i="15"/>
  <c r="V46" i="15" s="1"/>
  <c r="V15" i="15"/>
  <c r="V48" i="15" s="1"/>
  <c r="V17" i="15"/>
  <c r="V50" i="15" s="1"/>
  <c r="S20" i="15"/>
  <c r="S53" i="15" s="1"/>
  <c r="S14" i="15"/>
  <c r="S47" i="15" s="1"/>
  <c r="S16" i="15"/>
  <c r="S49" i="15" s="1"/>
  <c r="S13" i="15"/>
  <c r="S46" i="15" s="1"/>
  <c r="S15" i="15"/>
  <c r="S48" i="15" s="1"/>
  <c r="S17" i="15"/>
  <c r="S50" i="15" s="1"/>
  <c r="W14" i="15"/>
  <c r="W47" i="15" s="1"/>
  <c r="W16" i="15"/>
  <c r="W49" i="15" s="1"/>
  <c r="W13" i="15"/>
  <c r="W46" i="15" s="1"/>
  <c r="W15" i="15"/>
  <c r="W48" i="15" s="1"/>
  <c r="W17" i="15"/>
  <c r="W50" i="15" s="1"/>
  <c r="U13" i="15"/>
  <c r="U46" i="15" s="1"/>
  <c r="U15" i="15"/>
  <c r="U48" i="15" s="1"/>
  <c r="U17" i="15"/>
  <c r="U50" i="15" s="1"/>
  <c r="U14" i="15"/>
  <c r="U47" i="15" s="1"/>
  <c r="U16" i="15"/>
  <c r="X19" i="15"/>
  <c r="X52" i="15" s="1"/>
  <c r="X13" i="15"/>
  <c r="X46" i="15" s="1"/>
  <c r="X15" i="15"/>
  <c r="X48" i="15" s="1"/>
  <c r="X17" i="15"/>
  <c r="X50" i="15" s="1"/>
  <c r="X14" i="15"/>
  <c r="X47" i="15" s="1"/>
  <c r="X16" i="15"/>
  <c r="X49" i="15" s="1"/>
  <c r="Q13" i="15"/>
  <c r="Q46" i="15" s="1"/>
  <c r="Q15" i="15"/>
  <c r="Q17" i="15"/>
  <c r="Q14" i="15"/>
  <c r="Q47" i="15" s="1"/>
  <c r="Q16" i="15"/>
  <c r="Q49" i="15" s="1"/>
  <c r="R14" i="15"/>
  <c r="R47" i="15" s="1"/>
  <c r="R16" i="15"/>
  <c r="R49" i="15" s="1"/>
  <c r="R13" i="15"/>
  <c r="R46" i="15" s="1"/>
  <c r="R15" i="15"/>
  <c r="R48" i="15" s="1"/>
  <c r="R17" i="15"/>
  <c r="R50" i="15" s="1"/>
  <c r="Q50" i="15"/>
  <c r="R19" i="15"/>
  <c r="R52" i="15" s="1"/>
  <c r="R20" i="15"/>
  <c r="R53" i="15" s="1"/>
  <c r="Q48" i="15"/>
  <c r="Q20" i="15"/>
  <c r="Q53" i="15" s="1"/>
  <c r="Q19" i="15"/>
  <c r="Q52" i="15" s="1"/>
  <c r="S19" i="15"/>
  <c r="S52" i="15" s="1"/>
  <c r="U49" i="15"/>
  <c r="U19" i="15"/>
  <c r="U52" i="15" s="1"/>
  <c r="U20" i="15"/>
  <c r="U53" i="15" s="1"/>
  <c r="T11" i="15"/>
  <c r="W19" i="15"/>
  <c r="W52" i="15" s="1"/>
  <c r="X20" i="15"/>
  <c r="X53" i="15" s="1"/>
  <c r="W20" i="15"/>
  <c r="W53" i="15" s="1"/>
  <c r="V19" i="15"/>
  <c r="V52" i="15" s="1"/>
  <c r="V20" i="15"/>
  <c r="V53" i="15" s="1"/>
  <c r="T13" i="15" l="1"/>
  <c r="T15" i="15"/>
  <c r="T48" i="15" s="1"/>
  <c r="T17" i="15"/>
  <c r="T50" i="15" s="1"/>
  <c r="T14" i="15"/>
  <c r="T16" i="15"/>
  <c r="T49" i="15" s="1"/>
  <c r="R21" i="15"/>
  <c r="R22" i="15" s="1"/>
  <c r="R27" i="15" s="1"/>
  <c r="Q21" i="15"/>
  <c r="Q22" i="15" s="1"/>
  <c r="Q27" i="15" s="1"/>
  <c r="U21" i="15"/>
  <c r="U22" i="15" s="1"/>
  <c r="U27" i="15" s="1"/>
  <c r="T46" i="15"/>
  <c r="S21" i="15"/>
  <c r="S22" i="15" s="1"/>
  <c r="S27" i="15" s="1"/>
  <c r="T19" i="15"/>
  <c r="T52" i="15" s="1"/>
  <c r="T20" i="15"/>
  <c r="T53" i="15" s="1"/>
  <c r="X21" i="15"/>
  <c r="X22" i="15" s="1"/>
  <c r="X27" i="15" s="1"/>
  <c r="W21" i="15"/>
  <c r="W22" i="15" s="1"/>
  <c r="W27" i="15" s="1"/>
  <c r="V21" i="15"/>
  <c r="V22" i="15" s="1"/>
  <c r="V27" i="15" s="1"/>
  <c r="T47" i="15" l="1"/>
  <c r="T21" i="15"/>
  <c r="T22" i="15" s="1"/>
  <c r="T27" i="15" s="1"/>
  <c r="P32" i="15" l="1"/>
  <c r="P28" i="15" s="1"/>
  <c r="P29" i="15" s="1"/>
  <c r="Q32" i="15" l="1"/>
  <c r="Q35" i="15" s="1"/>
  <c r="Q36" i="15" l="1"/>
  <c r="R32" i="15"/>
  <c r="R35" i="15" s="1"/>
  <c r="Q28" i="15" l="1"/>
  <c r="Q29" i="15" s="1"/>
  <c r="Q57" i="15"/>
  <c r="R36" i="15"/>
  <c r="S32" i="15"/>
  <c r="S35" i="15" s="1"/>
  <c r="R28" i="15" l="1"/>
  <c r="R29" i="15" s="1"/>
  <c r="R57" i="15"/>
  <c r="S36" i="15"/>
  <c r="T32" i="15"/>
  <c r="T35" i="15" s="1"/>
  <c r="S28" i="15" l="1"/>
  <c r="S29" i="15" s="1"/>
  <c r="S57" i="15"/>
  <c r="T36" i="15"/>
  <c r="U32" i="15"/>
  <c r="U35" i="15" s="1"/>
  <c r="R58" i="15"/>
  <c r="R59" i="15" s="1"/>
  <c r="T28" i="15" l="1"/>
  <c r="T29" i="15" s="1"/>
  <c r="T57" i="15"/>
  <c r="U36" i="15"/>
  <c r="S58" i="15"/>
  <c r="S59" i="15" s="1"/>
  <c r="V32" i="15"/>
  <c r="V35" i="15" s="1"/>
  <c r="U28" i="15" l="1"/>
  <c r="U29" i="15" s="1"/>
  <c r="U57" i="15"/>
  <c r="U58" i="15" s="1"/>
  <c r="U59" i="15" s="1"/>
  <c r="V36" i="15"/>
  <c r="W32" i="15"/>
  <c r="W35" i="15" s="1"/>
  <c r="T58" i="15"/>
  <c r="T59" i="15" s="1"/>
  <c r="V28" i="15" l="1"/>
  <c r="V29" i="15" s="1"/>
  <c r="V57" i="15"/>
  <c r="W36" i="15"/>
  <c r="X32" i="15"/>
  <c r="X35" i="15" s="1"/>
  <c r="W28" i="15" l="1"/>
  <c r="W29" i="15" s="1"/>
  <c r="W57" i="15"/>
  <c r="X36" i="15"/>
  <c r="V58" i="15"/>
  <c r="V59" i="15" s="1"/>
  <c r="X28" i="15" l="1"/>
  <c r="X29" i="15" s="1"/>
  <c r="X57" i="15"/>
  <c r="X58" i="15" s="1"/>
  <c r="X59" i="15" s="1"/>
  <c r="W58" i="15"/>
  <c r="W59" i="15" s="1"/>
  <c r="O28" i="15"/>
  <c r="O29" i="15" s="1"/>
  <c r="D38" i="15" l="1"/>
  <c r="D43" i="15" s="1"/>
  <c r="D32" i="15"/>
  <c r="D35" i="15" s="1"/>
  <c r="D36" i="15" s="1"/>
  <c r="D57" i="15" l="1"/>
  <c r="D59" i="15" s="1"/>
  <c r="D28" i="15"/>
  <c r="D29" i="15" s="1"/>
  <c r="E32" i="15"/>
  <c r="E35" i="15" s="1"/>
  <c r="E36" i="15" s="1"/>
  <c r="E28" i="15" l="1"/>
  <c r="E29" i="15" s="1"/>
  <c r="E57" i="15"/>
  <c r="E59" i="15" s="1"/>
  <c r="D60" i="15"/>
  <c r="F32" i="15"/>
  <c r="F35" i="15" s="1"/>
  <c r="F36" i="15" s="1"/>
  <c r="F57" i="15" l="1"/>
  <c r="F59" i="15" s="1"/>
  <c r="F28" i="15"/>
  <c r="F29" i="15" s="1"/>
  <c r="G32" i="15"/>
  <c r="G35" i="15" l="1"/>
  <c r="G36" i="15" s="1"/>
  <c r="G57" i="15" l="1"/>
  <c r="G59" i="15" s="1"/>
  <c r="G28" i="15"/>
  <c r="G29" i="15" s="1"/>
  <c r="H32" i="15"/>
  <c r="H35" i="15" l="1"/>
  <c r="I32" i="15" l="1"/>
  <c r="I35" i="15" s="1"/>
  <c r="H36" i="15"/>
  <c r="J32" i="15" l="1"/>
  <c r="I36" i="15"/>
  <c r="H57" i="15"/>
  <c r="H59" i="15" s="1"/>
  <c r="H28" i="15"/>
  <c r="H29" i="15" s="1"/>
  <c r="J35" i="15"/>
  <c r="K32" i="15" l="1"/>
  <c r="K35" i="15" s="1"/>
  <c r="J36" i="15"/>
  <c r="I28" i="15"/>
  <c r="I29" i="15" s="1"/>
  <c r="I57" i="15"/>
  <c r="I59" i="15" s="1"/>
  <c r="L32" i="15" l="1"/>
  <c r="L35" i="15" s="1"/>
  <c r="K36" i="15"/>
  <c r="J57" i="15"/>
  <c r="J59" i="15" s="1"/>
  <c r="J28" i="15"/>
  <c r="J29" i="15" s="1"/>
  <c r="L36" i="15" l="1"/>
  <c r="M32" i="15"/>
  <c r="M35" i="15" s="1"/>
  <c r="K57" i="15"/>
  <c r="K59" i="15" s="1"/>
  <c r="K28" i="15"/>
  <c r="K29" i="15" s="1"/>
  <c r="L57" i="15" l="1"/>
  <c r="L59" i="15" s="1"/>
  <c r="L28" i="15"/>
  <c r="L29" i="15" s="1"/>
  <c r="M36" i="15"/>
  <c r="N32" i="15"/>
  <c r="N35" i="15" s="1"/>
  <c r="E38" i="15"/>
  <c r="E43" i="15" s="1"/>
  <c r="N36" i="15" l="1"/>
  <c r="O32" i="15"/>
  <c r="M28" i="15"/>
  <c r="M29" i="15" s="1"/>
  <c r="M57" i="15"/>
  <c r="M59" i="15" s="1"/>
  <c r="E60" i="15"/>
  <c r="F38" i="15" s="1"/>
  <c r="F43" i="15" s="1"/>
  <c r="N57" i="15" l="1"/>
  <c r="N59" i="15" s="1"/>
  <c r="N28" i="15"/>
  <c r="N29" i="15" s="1"/>
  <c r="F60" i="15"/>
  <c r="G38" i="15" s="1"/>
  <c r="G43" i="15" s="1"/>
  <c r="G60" i="15" l="1"/>
  <c r="H38" i="15" s="1"/>
  <c r="H43" i="15" l="1"/>
  <c r="H60" i="15" s="1"/>
  <c r="I38" i="15" s="1"/>
  <c r="I43" i="15" l="1"/>
  <c r="I60" i="15" s="1"/>
  <c r="J38" i="15" s="1"/>
  <c r="J43" i="15" l="1"/>
  <c r="J60" i="15" s="1"/>
  <c r="K38" i="15" s="1"/>
  <c r="K43" i="15" l="1"/>
  <c r="K60" i="15" s="1"/>
  <c r="L38" i="15" s="1"/>
  <c r="L43" i="15" l="1"/>
  <c r="L60" i="15" s="1"/>
  <c r="M38" i="15" s="1"/>
  <c r="M43" i="15" l="1"/>
  <c r="M60" i="15" s="1"/>
  <c r="N38" i="15" s="1"/>
  <c r="N43" i="15" s="1"/>
  <c r="N60" i="15" s="1"/>
  <c r="O38" i="15" s="1"/>
  <c r="O43" i="15" s="1"/>
  <c r="O60" i="15" s="1"/>
  <c r="P38" i="15" s="1"/>
  <c r="P43" i="15" s="1"/>
  <c r="P60" i="15" s="1"/>
  <c r="Q38" i="15" s="1"/>
  <c r="Q43" i="15" s="1"/>
  <c r="Q58" i="15" s="1"/>
  <c r="Q59" i="15" s="1"/>
</calcChain>
</file>

<file path=xl/comments1.xml><?xml version="1.0" encoding="utf-8"?>
<comments xmlns="http://schemas.openxmlformats.org/spreadsheetml/2006/main">
  <authors>
    <author>nong</author>
  </authors>
  <commentList>
    <comment ref="A10" authorId="0">
      <text>
        <r>
          <rPr>
            <b/>
            <sz val="9"/>
            <color indexed="81"/>
            <rFont val="Tahoma"/>
            <family val="2"/>
          </rPr>
          <t>nong:</t>
        </r>
        <r>
          <rPr>
            <sz val="9"/>
            <color indexed="81"/>
            <rFont val="Tahoma"/>
            <family val="2"/>
          </rPr>
          <t xml:space="preserve">
เฉพาะหลักสูตรเหมาจ่าย
</t>
        </r>
      </text>
    </comment>
    <comment ref="A24" authorId="0">
      <text>
        <r>
          <rPr>
            <b/>
            <sz val="9"/>
            <color indexed="81"/>
            <rFont val="Tahoma"/>
            <family val="2"/>
          </rPr>
          <t>nong:ค่าก่อสร้าง ,ค่าควบคุมงาน , ค่าออกแบบ (417,000,000+7,000,000+5,850,000)</t>
        </r>
      </text>
    </comment>
    <comment ref="A45" authorId="0">
      <text>
        <r>
          <rPr>
            <b/>
            <sz val="9"/>
            <color indexed="81"/>
            <rFont val="Tahoma"/>
            <family val="2"/>
          </rPr>
          <t>nong:</t>
        </r>
        <r>
          <rPr>
            <sz val="9"/>
            <color indexed="81"/>
            <rFont val="Tahoma"/>
            <family val="2"/>
          </rPr>
          <t xml:space="preserve">
ค่าบำรุงมหาวิทยาลัย ค่าบำรุงหอสมุด ค่าบำรุงเครือข่าย ค่าลงทะทเบียน  ค่าบัตรนิสิต
ของหลักสูตรเหมาจ่าย</t>
        </r>
      </text>
    </comment>
  </commentList>
</comments>
</file>

<file path=xl/sharedStrings.xml><?xml version="1.0" encoding="utf-8"?>
<sst xmlns="http://schemas.openxmlformats.org/spreadsheetml/2006/main" count="31549" uniqueCount="6013">
  <si>
    <t>แผนการรับนิสิต  คณะวิทยาการสารสนเทศ  มหาวิทยาลัยบูรพา</t>
  </si>
  <si>
    <t>ปีงบประมาณ</t>
  </si>
  <si>
    <t>รหัส55</t>
  </si>
  <si>
    <t>รหัส56</t>
  </si>
  <si>
    <t>รหัส57</t>
  </si>
  <si>
    <t>รหัส58</t>
  </si>
  <si>
    <t>รหัส59</t>
  </si>
  <si>
    <t>รหัส60</t>
  </si>
  <si>
    <t>รหัส61</t>
  </si>
  <si>
    <t>รหัส62</t>
  </si>
  <si>
    <t>รหัส63</t>
  </si>
  <si>
    <t>รหัส64</t>
  </si>
  <si>
    <t>รหัส65</t>
  </si>
  <si>
    <t>รหัส66</t>
  </si>
  <si>
    <t>รหัส67</t>
  </si>
  <si>
    <t xml:space="preserve">  ระดับปริญญาตรี ภาคปกติ</t>
  </si>
  <si>
    <t>CS</t>
  </si>
  <si>
    <t>IT</t>
  </si>
  <si>
    <t>SE</t>
  </si>
  <si>
    <t>MM</t>
  </si>
  <si>
    <t xml:space="preserve">  ระดับปริญญาตรี ภาคพิเศษ</t>
  </si>
  <si>
    <t xml:space="preserve">  ระดับปริญญาโท ภาคปกติ (เหมาจ่าย)</t>
  </si>
  <si>
    <t xml:space="preserve">  ระดับปริญญาโท ภาคพิเศษ(เหมาจ่าย)</t>
  </si>
  <si>
    <t xml:space="preserve">  ระดับปริญญาเอก</t>
  </si>
  <si>
    <t>รวมจำนวนนิสิต</t>
  </si>
  <si>
    <t>ป.ตรี ภาคปกติ</t>
  </si>
  <si>
    <t>ปี 4</t>
  </si>
  <si>
    <t>ปี 3</t>
  </si>
  <si>
    <t>ปี 2</t>
  </si>
  <si>
    <t>ปี 1</t>
  </si>
  <si>
    <t>ป.ตรี ภาคพิเศษ</t>
  </si>
  <si>
    <t>ป.โท (เหมาจ่าย) ปกติ</t>
  </si>
  <si>
    <t>ป.โท (เหมาจ่าย) พิเศษ</t>
  </si>
  <si>
    <t>ITปี2</t>
  </si>
  <si>
    <t>ITปี1</t>
  </si>
  <si>
    <t xml:space="preserve"> CS/IT/SE/MM ปี2</t>
  </si>
  <si>
    <t xml:space="preserve"> CS/IT/SE/MM ปี1</t>
  </si>
  <si>
    <t>ป.เอก (เหมาจ่าย) ปกติ</t>
  </si>
  <si>
    <t>CSปี3</t>
  </si>
  <si>
    <t>CSปี2</t>
  </si>
  <si>
    <t>CSปี1</t>
  </si>
  <si>
    <t>CSปี 4</t>
  </si>
  <si>
    <t>CSปี 3</t>
  </si>
  <si>
    <t>CSปี 2</t>
  </si>
  <si>
    <t>CSปี 1</t>
  </si>
  <si>
    <t>ITปี 4</t>
  </si>
  <si>
    <t>ITปี 3</t>
  </si>
  <si>
    <t>ITปี 2</t>
  </si>
  <si>
    <t>ITปี 1</t>
  </si>
  <si>
    <t>SE ปี4</t>
  </si>
  <si>
    <t>SE ปี3</t>
  </si>
  <si>
    <t>SE ปี2</t>
  </si>
  <si>
    <t>SE ปี1</t>
  </si>
  <si>
    <t>จำนวนหน่วยกิตที่ลงทะเบียน</t>
  </si>
  <si>
    <t>ฤดูร้อน</t>
  </si>
  <si>
    <t>ปลาย</t>
  </si>
  <si>
    <t>รวม</t>
  </si>
  <si>
    <t>lec</t>
  </si>
  <si>
    <t>lab</t>
  </si>
  <si>
    <t>ค่าธรรมเนียมและค่าบำรุงการศึกษา</t>
  </si>
  <si>
    <t>ค่าลงทะเบียน</t>
  </si>
  <si>
    <t>ภาคปกติ-ต้น/ปลาย</t>
  </si>
  <si>
    <t>ภาคพิเศษ-ต้น/ปลาย</t>
  </si>
  <si>
    <t>ภาคพิเศษ-ฤดูร้อน</t>
  </si>
  <si>
    <t>บรรยาย</t>
  </si>
  <si>
    <t>ปฏิบัติการ</t>
  </si>
  <si>
    <t>ค่าบำรุงคณะ</t>
  </si>
  <si>
    <t>ป.โท (เหมาจ่าย)</t>
  </si>
  <si>
    <t>ค่าบำรุงหอสมุด</t>
  </si>
  <si>
    <t>ค่าบำรุงเครือข่ายมหาวิทยาลัย</t>
  </si>
  <si>
    <t>หลักสูตรใหม่ ปี59</t>
  </si>
  <si>
    <t>แผนอัตราบุคลากรตำแหน่งวิชาการและตำแหน่งสนับสนุนวิชาการ(จ้างจากเงินรายได้ของส่วนงาน)</t>
  </si>
  <si>
    <t>คณะวิทยาการสารสนเทศ  มหาวิทยาลัยบูรพา</t>
  </si>
  <si>
    <t>แผนอัตรากำลังบุคลากร</t>
  </si>
  <si>
    <t>บุคลากรสายวิชาการ</t>
  </si>
  <si>
    <t>ตำแหน่งอาจารย์ (ระดับปริญญาเอก) (ตำแหน่งเดิม) จ่ายสมทบ</t>
  </si>
  <si>
    <t>ตำแหน่งอาจารย์ (ระดับปริญญาเอก) (ตำแหน่งใหม่)</t>
  </si>
  <si>
    <t>ผู้มีความรู้ความสามารถ(ชาวต่างประเทศ)</t>
  </si>
  <si>
    <t>ตำแหน่งอาจารย์ (ระดับปริญญาโท) (ตำแหน่งเดิม) จ่ายสมทบ</t>
  </si>
  <si>
    <t>บุคลากรสายสนับสนุนวิชาการ</t>
  </si>
  <si>
    <t>ระดับปริญญาโท (ตำแหน่งเดิม)</t>
  </si>
  <si>
    <t>ระดับปริญญาตรี (ตำแหน่งเดิม)</t>
  </si>
  <si>
    <t>ต่ำกว่าปริญญาตรี (ตำแหน่งเดิม)</t>
  </si>
  <si>
    <t>รวมจำนวนบุคลากร(จ้างจากเงินรายได้ของส่วนงาน)</t>
  </si>
  <si>
    <t>ปี2558</t>
  </si>
  <si>
    <t>ปี2559</t>
  </si>
  <si>
    <t>ปี2560</t>
  </si>
  <si>
    <t>ปี2561</t>
  </si>
  <si>
    <t>ปี2562</t>
  </si>
  <si>
    <t>ปี2563</t>
  </si>
  <si>
    <t>ปี2564</t>
  </si>
  <si>
    <t>ปี2565</t>
  </si>
  <si>
    <t>ปี2566</t>
  </si>
  <si>
    <t>ปี2567</t>
  </si>
  <si>
    <t>ปี2568</t>
  </si>
  <si>
    <t>ปี2569</t>
  </si>
  <si>
    <t>ปี2570</t>
  </si>
  <si>
    <t>ปี2571</t>
  </si>
  <si>
    <t>ปี2572</t>
  </si>
  <si>
    <t>ปี2573</t>
  </si>
  <si>
    <t>อัตราการเลื่อนขั้น</t>
  </si>
  <si>
    <t>ปรับฐานเงินเดือนตามนโยบาย</t>
  </si>
  <si>
    <t>จำนวน (เดือน)</t>
  </si>
  <si>
    <t>เงินเดือน</t>
  </si>
  <si>
    <t>นางสาวหรรษา  รอดเงิน</t>
  </si>
  <si>
    <t>นายเกรียงศักดิ์  ปานโพธิ์ทอง</t>
  </si>
  <si>
    <t>นางสาวกุลชลี  รัตนคร</t>
  </si>
  <si>
    <t>นายสิทธิพงษ์  ฉิมไทย</t>
  </si>
  <si>
    <t>นายกรสหนันท์  ต่อพงษ์พันธ์</t>
  </si>
  <si>
    <t>นางสาวศิริจันทร์  แซ่ลี้</t>
  </si>
  <si>
    <t>นางสาวกมลวรรณ  แสงระวี</t>
  </si>
  <si>
    <t>นางสาวนิตยา  ติรพงษ์พัฒน์</t>
  </si>
  <si>
    <t>นางสาวปัทมา  วชิรพันธุ์</t>
  </si>
  <si>
    <t>นางสาวอรอนงค์  ร้อยทา</t>
  </si>
  <si>
    <t>นายมาโนชญ์  ใจกว้าง</t>
  </si>
  <si>
    <t>นายสิทธิชัย  สมพันธุ์</t>
  </si>
  <si>
    <t>นายศักดา  บุญภา</t>
  </si>
  <si>
    <t>นางระวีนันท์  ชูสินชินภัทร</t>
  </si>
  <si>
    <t>นางสาวเปรมปรีดา  สลับสี</t>
  </si>
  <si>
    <t>นักวิจัย</t>
  </si>
  <si>
    <t>เจ้าหน้าที่บริหารงานทั่วไป</t>
  </si>
  <si>
    <t>นางสาวสุธาทิพย์  ทรัพย์ประเสริฐ</t>
  </si>
  <si>
    <t>John</t>
  </si>
  <si>
    <t>ทัศนีย์</t>
  </si>
  <si>
    <t>อาจารย์อัตราใหม่ ป.เอก</t>
  </si>
  <si>
    <t>วันที่</t>
  </si>
  <si>
    <t>เดือน/ปี</t>
  </si>
  <si>
    <t>รายการ</t>
  </si>
  <si>
    <t>คำอธิบาย</t>
  </si>
  <si>
    <t>รายรับ</t>
  </si>
  <si>
    <t>ปรับเพีม(ลด)</t>
  </si>
  <si>
    <t>ผูกพัน</t>
  </si>
  <si>
    <t>เงินงบ</t>
  </si>
  <si>
    <t>หมวดรายจ่าย</t>
  </si>
  <si>
    <t>งาน/กิจกรรม</t>
  </si>
  <si>
    <t>เงินเดือน,ค่าครองชีพ ต.ค.53 7 ราย</t>
  </si>
  <si>
    <t>งบบุคลากร</t>
  </si>
  <si>
    <t>งานจัดการศึกษด้านวิทยาศาสตร์และเทคโนโลยี</t>
  </si>
  <si>
    <t>เงินเดือน,ค่าครองชีพ พ.ย.53 6 ราย</t>
  </si>
  <si>
    <t>เงินเดือน,ค่าครองชีพ ธ.ค.53 6 ราย</t>
  </si>
  <si>
    <t>เงินเดือน,ค่าครองชีพ ม.ค.54 6 ราย</t>
  </si>
  <si>
    <t>เงินเดือน,ค่าครองชีพ ก.พ..54 7 ราย</t>
  </si>
  <si>
    <t>เงินเดือน,ค่าครองชีพ มี.ค.54 7 ราย</t>
  </si>
  <si>
    <t>เงินเดือน,ค่าครองชีพ เม.ย..54 7 ราย</t>
  </si>
  <si>
    <t>เงินเดือน,ค่าครอบชีพ พ.ค.54 7 ราย</t>
  </si>
  <si>
    <t>เงินเดือน,ค่าครองชีพ มิ.ย.54 7 ราย</t>
  </si>
  <si>
    <t>เงินเดือน,ค่าครองชีพ ก.ค.54 7 ราย</t>
  </si>
  <si>
    <t xml:space="preserve">เงินเดือน ตกเบิก เม.ย.-มิ.ย.54 </t>
  </si>
  <si>
    <t>เงินเดือน,ค่าครองชีพ ส.ค.54 10 ราย</t>
  </si>
  <si>
    <t>เงินดือน (ตกเบิก) ก.ค.54 น.ส.ศิริจันทร์,นส.กมลวรรณ</t>
  </si>
  <si>
    <t>เงินเดือน,ค่าครองชีพ ก.ย. 54 10 ราย</t>
  </si>
  <si>
    <t>เบิกเกินส่งคืน ค่าครองชีพ 3 เดือน</t>
  </si>
  <si>
    <t>ค่าตอบแทนและเงินประจำตำแหน่ง</t>
  </si>
  <si>
    <t>เงินประจำตำแหน่ง ต.ค.53 6 ราย</t>
  </si>
  <si>
    <t>งบดำเนินงาน</t>
  </si>
  <si>
    <t>ค่าตอบแทนใช้สอยและวัสดุ</t>
  </si>
  <si>
    <t>เงินสมทบกองทุนประกันสังคม</t>
  </si>
  <si>
    <t>เงินสมทบประกันสังคม ต.ค.53 7 ราย</t>
  </si>
  <si>
    <t>ค่าวัสดุ</t>
  </si>
  <si>
    <t>อาร์มแม่เหล็ก 40 อัน - อ.ประจักษ์</t>
  </si>
  <si>
    <t>ค่ารับรอง</t>
  </si>
  <si>
    <t>ค่ารับรองประชุมบุคลากร 20 ต.ค.53 (อาหารเย็น)</t>
  </si>
  <si>
    <t>ค่าเข้าเล่มหลักสูตร 10 เล่ม</t>
  </si>
  <si>
    <t>เงินประจำตำแหน่ง ต.ค.53 1 ราย อ.นวลศรี</t>
  </si>
  <si>
    <t>ค่าเบี้ยประชุม</t>
  </si>
  <si>
    <t>ค่าเบี้ยประชุม 4/53 19 ต.ค.53</t>
  </si>
  <si>
    <t>ค่ารับรองประชุมคณะกรรมการประจำคณะ 4/53 19 ต.ค.53</t>
  </si>
  <si>
    <t>ช้อนกาแฟ 2 โหล 1 รายการ</t>
  </si>
  <si>
    <t>ค่าสาธารณประโยชน์และสาธารณกุศล</t>
  </si>
  <si>
    <t>ค่าสาธารณประโยชน์และสาธารณกุศล-เงินสนับสนุนกฐินพระราชทาน ปี2553</t>
  </si>
  <si>
    <t>ค่าสาธารณประโยชน์และสาธารณกุศล-เงินสนับสนุนกอล์ฟการกุศล</t>
  </si>
  <si>
    <t>ค่าใช้จ่ายระหว่างหน่วยงานอื่น ๆ</t>
  </si>
  <si>
    <t>ค่าเช่าห้องประชุมSD-502 คณะวิทยาศาสตร์</t>
  </si>
  <si>
    <t>ค่าน้ำมันรถพนักงานเดินเอกสาร ต.ค.53</t>
  </si>
  <si>
    <t>ค่าใช้จ่ายในการจัดโครงการ</t>
  </si>
  <si>
    <t>ค่าใช้จ่ายโครงการการปรับปรุงหลักวิทยาศาสตร์บัณฑิต สาขาIT14 ต.ค.53</t>
  </si>
  <si>
    <t>เครื่องไมโครเวฟอีเลคโทรลัค ระบบปรับหมุน1 เครื่อง - สมบูรณ์แอร์ชลบุรี</t>
  </si>
  <si>
    <t>เงินประจำตำแหน่ง พ.ย.53 7 ราย</t>
  </si>
  <si>
    <t>ค่าตอบแทนสาขาขาดแคลน/เงินเพิ่มพิเศษ</t>
  </si>
  <si>
    <t>เงินสมนาคุณสาขาขาดแคลน ต.ค.53 2 ราย</t>
  </si>
  <si>
    <t>เงินสมทบประกันสังคม พ.ย.53 6 ราย</t>
  </si>
  <si>
    <t>ค่าสาธารณกุศล-กระเช้าดอกไม้ทำบุญครบรอบ 1 ปีวิทยาลัยนานาชาติ</t>
  </si>
  <si>
    <t>ค่ารับรอง-อาหารว่างประชุมกรรมการร่างหลักสูตรฯ 5 พ.ย.53</t>
  </si>
  <si>
    <t>น้ำดื่ม น้ำถ้วย 6 ลัง</t>
  </si>
  <si>
    <t>ชุดครุย ชุดคณาจารย์ 2 ชุด งานพระราชทานปริญญาบัตร-ห้องเสื้อปริญญา</t>
  </si>
  <si>
    <t>ค่ารับรองผู้บริหาร-สนับสนุนค่าอาหาร,เครื่องดื่ม,ขนมฯกีฬาบุคลากร ปี53 สีเหลือง</t>
  </si>
  <si>
    <t>ค่าใช้จ่ายเดินทางไปปฏิบัติงานภายในประเทศ</t>
  </si>
  <si>
    <t>ค่าที่พักไปปฏิบัติภารกิจที่ จ.จันทบุรี รร.เบญจมราชูทิศ,วัดไผ่ล้อม-คณบดี,อ.ประจักษ์ 6-7 พ.ย.53</t>
  </si>
  <si>
    <t>น้ำดื่ม 5 ลัง - หจก.คณิศร</t>
  </si>
  <si>
    <t>เก้าอี้พลาสติก CH 50 สีน้ำเงิน 24 ตัว - หจก.เก้าหลักเฟอร์นิเจอร์</t>
  </si>
  <si>
    <t>หนังสือ KPI รายบุคคล 2 เล่ม-คณะแพทยศาสตร์ ม.ศรีนครินทรวิโรฒ</t>
  </si>
  <si>
    <t>ค่ารับรองผู้บริหาร -กระเช้าดอกไม้,ที่พัก รับรองผู้ทรงคุณวุฒิรับปริญญากิตติมศักดิ์</t>
  </si>
  <si>
    <t>ค่าอาหารและเครื่องดื่มโครงการแสดงความยินดีกับผู้ได้รับปริญญากิตติมศักดิ์ 25 พ.ย.53</t>
  </si>
  <si>
    <t>ตรายาง 4 รายการ</t>
  </si>
  <si>
    <t>ค่ารับรองของผู้บริหาร-สินค้าสำหรับจัดกระเช้า 9 กระเช้าอวยพรปีใหม่ผู้บริหาร</t>
  </si>
  <si>
    <t>อาหารว่าง+เครื่องดื่ม รับรองประชุมคณะกรรมการประจำคณะ 5/2554 1 ธ.ค.53</t>
  </si>
  <si>
    <t>ค่าเบี้ยประชุมคณะกรรมการประจำคณะ 5/2554 1 ธ.ค.53</t>
  </si>
  <si>
    <t>เงินประจำตำแหน่งผู้บริหาร ธ.ค.53 7 ราย</t>
  </si>
  <si>
    <t>ค่าตอบแทนสาขาขาดแคลน พ.ย.53 3 ราย</t>
  </si>
  <si>
    <t>เงินสมทบกองทุนประกันสังคม ธ.ค.53 6 ราย-สนง.ประกันสังคม จ.ชลบุรี</t>
  </si>
  <si>
    <t>น้ำมันรถพนักงานเดินเอกสาร พ.ย.53</t>
  </si>
  <si>
    <t>กระดาษชำระซิลค์คอตตอน 24 ม้วน2 แพ็ค</t>
  </si>
  <si>
    <t>ค่าสาธารณกุศล-กระเช้าดอกไม้ทำบุญครบรอบ 1 ปี คณะภูมิสารสนเทศ 9 ธ.ค.53</t>
  </si>
  <si>
    <t>ค่าใช้จ่ายเดินทางไปปฏิบัติงานต่างประเทศ</t>
  </si>
  <si>
    <t xml:space="preserve">หนังสือเดินทางไปลาว คณบดี </t>
  </si>
  <si>
    <t>ค่าใช้จ่ายไปราชการ ลาว 24-25 พ.ย.53 คณบดี - อ.ประจักษ์</t>
  </si>
  <si>
    <t>ค่าใช้จ่ายโครงการอบรมเชิงปฏิบัติการ "การพัฒนาหลักสูตรวิทยาศาสตรมหาบัณฑิตสาขาวิทยาการคอมพิวเตอร์"12ธ.ค.53 อกฤษณะ</t>
  </si>
  <si>
    <t>ค่าใช้จ่ายโครงการอบรมเชิงปฏิบัติการ "การพัฒนาหลักสูตรวิทยาศาสตรบัณฑิตสาขาวิทยาการคอมพิวเตอร์"12ธ.ค.53 อ.กฤษณะ</t>
  </si>
  <si>
    <t>ค่าเบี้ยประกัน</t>
  </si>
  <si>
    <t>ค่าเบี้ยประกันอุบัติเหตุบุคลากร เพิ่มเติม น.ส.สุธาทิพย์</t>
  </si>
  <si>
    <t>น้ำดื่ม น้ำถ้วย 5 ลัง - หจก.คณิศร</t>
  </si>
  <si>
    <t>ค่ารับรองผู้บริหาร-มอบทุนการศึกษาวันเด็ก 10 ทุน ๆละ 500 บาท สระแก้ว</t>
  </si>
  <si>
    <t>ค่ารับรองผู้บริหาร-ของขวัญปีใหม่จัดงาน คณะวิทยาศาสตร์,ศึกษาศาสตร์</t>
  </si>
  <si>
    <t>ค่ารับรองผู้บริหาร-ของขวัญปีใหม่จัดงาน คณะวิศวกรรมศาสตร์</t>
  </si>
  <si>
    <t>ค่ารับรองผู้บริหาร-พวงหรีดแสดงความเสียใจบิดานายสงคราม  คงเมือง</t>
  </si>
  <si>
    <t>ค่าหนังสือ DISCRETE MATHEMATICS 1 เล่ม อ.เสรี</t>
  </si>
  <si>
    <t>ค่ารับรองผู้บริหาร-สนับสนุนจัดซุ้มอาหารงานคริสมาสต์และปีใหม่สำหรับนิสิตฯ</t>
  </si>
  <si>
    <t>ค่าใช้จ่ายด้านการฝึกอบรม</t>
  </si>
  <si>
    <t>ค่าใช้จ่ายโครงการอบรมเชิงปฏิบัติการ "การพัฒนาหลักสูตรวิทยาศาสตรมหาบัณฑิตสาขาเทคโนโลยีสารสนเทศ"22ธ.ค.53 อกฤษณะ</t>
  </si>
  <si>
    <t>น้ำดื่มแก้ว 5 ลัง หจก.คณิศร</t>
  </si>
  <si>
    <t>ค่าตอบแทนการปฏิบัติงานนอกเวลา</t>
  </si>
  <si>
    <t>ค่าตอบแทนปฏิบัติงานนอกเวลา 15-16 ธ.ค.53 4 ราย</t>
  </si>
  <si>
    <t>ค่าสาธารณประโยชน์และสาธารณกุศล-แจกันดอกไม้สดงานวันสถาปนาคณะพยาบาล24ธ.ค.53</t>
  </si>
  <si>
    <t>ค่ารับรองผู้บริหาร-สนับสนุนของรางวัลจัดงานสังสรรค์ปี2554 สโมสรบุคลากร 28 ธ.ค.53</t>
  </si>
  <si>
    <t>น้ำมันรถพนักงานเดินเอกสาร ธ.ค.53</t>
  </si>
  <si>
    <t>โซดาไฟ2 แพ็ค</t>
  </si>
  <si>
    <t>กระป๋องน้ำ</t>
  </si>
  <si>
    <t>หนังสือ 6 เล่ม สำหรับโครงการพัฒนาระบบ Controlling User Management - นายเหมรัศมิ์</t>
  </si>
  <si>
    <t>เงินประจำตำแหน่ง ม.ค.54 7 ราย</t>
  </si>
  <si>
    <t>เงินสมนาคุณสาขาขาดแคลน ธ.ค.53 3 ราย</t>
  </si>
  <si>
    <t>เงินสมทบกองทุนประกันสังคม ม.ค.54 6 ราย-สนง.ประกันสังคม จ.ชลบุรี</t>
  </si>
  <si>
    <t>ผ้า 12 เมตร สำหรับทำบอร์ด,ปูโต๊ะประชุม</t>
  </si>
  <si>
    <t>ค่ารับรองประชุมคณะกรรมการบริหารคณะฯครั้งที่1/2554 6 ม.ค.54</t>
  </si>
  <si>
    <t>ค่าเบี้ยประชุมคณะกรรมการประจำคณะ 1/2554 10 ม.ค.54</t>
  </si>
  <si>
    <t>ค่าใช้จ่ายเดินทางผู้ทรงคุณวุฒิภายนอกประชุมกรรมการประจำคณะ1/2554</t>
  </si>
  <si>
    <t>ค่ารับรอง ประชุมคณะกรรมการประจำคณะ1/2554 10 ม.ค.54</t>
  </si>
  <si>
    <t>ค่าใช้จ่ายในการจัดกิจกรรมสำหรับนิสิต</t>
  </si>
  <si>
    <t>ค่าใช้จ่ายโครงการสัมมนาวิชาการ  ตรรกะกำกวมสำหรับนิสิตคณะวิทยาการสารสนเทศ7ม.ค.54</t>
  </si>
  <si>
    <t>แก้ว,จานรองแก้ว,เก้าอี้3รายการ</t>
  </si>
  <si>
    <t>ตัดโอนค่าประกันกลุ่มสวัสดิการพนักงานมหาวิทยาลัยปีงบประมาณ 2554-กองคลัง</t>
  </si>
  <si>
    <t>ค่ารับรองประชุมคณะกรรมการบริหารคณะฯครั้งที่พิเศษ1/2554 13 ม.ค.54</t>
  </si>
  <si>
    <t>ค่าจ้างเหมาบริการอื่น</t>
  </si>
  <si>
    <t xml:space="preserve">ซักผ้าม่าน,2 รายการ </t>
  </si>
  <si>
    <t>ตรายาง 3 รายการ</t>
  </si>
  <si>
    <t>ถ่าน,ไขควง,คีมหนีบลวด,ช้อนกาแฟ 4 รายการ</t>
  </si>
  <si>
    <t>ค่ารับรองของผู้บริหาร-ซุ้มอาหาร,อั๋งเปางานวันตรุษจีน 21ม.ค.54</t>
  </si>
  <si>
    <t>ค่าตอบแทนนิสิตช่วยงาน</t>
  </si>
  <si>
    <t>ค่าตอบแทนนิสิตช่วยงาน 34 รายวันสอบสัมภาษณ์นิสิต 16 ม.ค.54</t>
  </si>
  <si>
    <t>ค่าสาธารณประโยชน์และสาธารณกุศล-สนับสนุนบัตรเปตอง รร.สาธิต</t>
  </si>
  <si>
    <t>ค่าสาธารณประโยชน์และสาธารณกุศล-กระเข้าดอกไม้วันสถาปนาวิทยาลัยการบริหารรัฐกิจ</t>
  </si>
  <si>
    <t>ค่าจ้างเหมาบริการรถยนต์</t>
  </si>
  <si>
    <t>ค่าเช่ารถตู้16ม.ค.54 ดูสถานที่จัดบูชที่พัทยาอ.ประจักษ์-นายทวีป</t>
  </si>
  <si>
    <t>ค่าเช่ารถตู้16ม.ค.54 ประชุมอบรมครูวิทยาศาสตร์ อ.กฤษณะ-นายทวีป</t>
  </si>
  <si>
    <t>ค่าประกันอุบัติเหตุนิสิตยกเว้นค่าบำรุงและค่าธรรมเนียม 5 คน</t>
  </si>
  <si>
    <t>เงินประจำตำแหน่งทางการบริหาร ก.พ.54 7 ราย</t>
  </si>
  <si>
    <t>ค่าตอบแทนสาขาขาดแคลน ม.ค.54 3 ราย</t>
  </si>
  <si>
    <t>เงินสมทบกองทุนประกันสังคม ก.พ.54 7 ราย-สนง.ประกันสังคม จ.ชลบุรี</t>
  </si>
  <si>
    <t>ค่าใช้จ่ายฝึกอบรม Nobile Application Development Bootczmp 22 ม.ค.54 อ.วิทวัส</t>
  </si>
  <si>
    <t>น้ำมันรถพนักงานเดินเอกสาร ม.ค.54</t>
  </si>
  <si>
    <t>ค่าตอบแทนนิสิตช่วยงาน 7 ก.พ.54 4 ราย ทำโครงการคณะวิทยาการสารสนเทศพบผู้ประกอบการ</t>
  </si>
  <si>
    <t>ค่าตอบแทนนิสิตช่วยงาน 2-3 ก.พ.54 นายวรชาติ</t>
  </si>
  <si>
    <t>ค่ารับรองของผู้บริหาร-พวงหรีดแสดงความเสียงใจ ศ.ดร.ธำรง  บัวศรี</t>
  </si>
  <si>
    <t>ค่าจ้างเหมาบริการระบบประปา-นางชลธิดา มาตรแม้น</t>
  </si>
  <si>
    <t>ค่าวัสดุ-ดอกไม้,ไม้ก้าน,แจกัน</t>
  </si>
  <si>
    <t>ค่ารับรอง-อาหารกลางวันประชุมคณะกรรมการบริหารคณะ2/2554 10 ก.พ.54</t>
  </si>
  <si>
    <t>ค่ารับรอง-อาหารว่างประชุมกรรมการกำหนดราคากลาง 10 ก.พ.54</t>
  </si>
  <si>
    <t>ค่ารับรองประชุมงานประกันคุณภาพ</t>
  </si>
  <si>
    <t>ค่าใช้จ่ายไปราชการ กัมพูชา อ.สุวรรณา,อ.คนึงนิจ 12-14 ก.พ.54</t>
  </si>
  <si>
    <t>ค่าตอบแทนนิสิตช่วยโครงการผู้บริหารพบผู้ประกอบการ 24 ก.พ.54</t>
  </si>
  <si>
    <t>ตัดโอนเงินช่วยเหลือกค่าใช้จ่ายส่วนเกิน นิสิตคณะรัฐศาสตร์ให้กองคลัง</t>
  </si>
  <si>
    <t>ค่าเช่ารถตู้ทำหนังสือเดินทาง 17 ก.พ.54</t>
  </si>
  <si>
    <t>หนังสือออกแบบและติดตั้งระบบโทรศัพท์พร้อมการ์ด1 ชุด</t>
  </si>
  <si>
    <t xml:space="preserve">น้ำมันรถพนักงานเดินเอกสาร ก.พ.54 </t>
  </si>
  <si>
    <t>ค่ารับรอง-อาหารว่างและเครื่องดื่มรับรองประชุมทำแผนยุทธศาสตร์ 1 มี.ค.54</t>
  </si>
  <si>
    <t>เงินประจำตำแหน่งทางการบริหาร มี.ค.54 7 ราย</t>
  </si>
  <si>
    <t>ค่าตอบแทนสาขาขาดแคลน มี.ค.54 3 ราย</t>
  </si>
  <si>
    <t>เงินสมทบกองทุนประกันสังคม มี.ค.54 7 ราย-สนง.ประกันสังคม จ.ชลบุรี</t>
  </si>
  <si>
    <t>ค่าใช้จ่ายโครงการอบรมเชิงปฏิบัติการการจัดทำกรอบมาตรฐานคุณวุฒิ มคอ.3,4 14-15 มี.ค.54</t>
  </si>
  <si>
    <t>ค่าตอบแทนเจ้าหน้าที่ปฏิบัติงานนอกเวลาปกติ 1-7 มี.ค.54 นายสิทธิพงษ์  ฉิมไทย</t>
  </si>
  <si>
    <t>กระเช้าดอกไม้วันสถาปนาสำนักบริการวิชาการ 25 มี.ค.54</t>
  </si>
  <si>
    <t>อาหารกลางวันประชุมบุคลากร ต้น/2554 28 มี.ค.54</t>
  </si>
  <si>
    <t>ค่าใช้จ่ายโครงการอบรมเชิงปฏิบัติการการจัดทำกรอบมาตรฐานคุณวุฒิระดับอุดมศึกษาแห่งชาติ มคอ.3และ มคอ.4 17-19 มี.ค.54 สาขาวิศวกรรมซอฟต์แวร์</t>
  </si>
  <si>
    <t>ค่าตอบแทนการปฏิบัตินอกเวลาจัดกิจกรรม Code fest 25 มี.ค.54</t>
  </si>
  <si>
    <t>ค่าน้ำมันรถพนักงานเดินเอกสาร มี.ค.54</t>
  </si>
  <si>
    <t>ค่าเช่าห้องประชุมSD-502 คณะวิทยาศาสตร์ ประชุมบุคลากร</t>
  </si>
  <si>
    <t>ค่าเช่าห้องประชุมSD-506 คณะวิทยาศาสตร์ กิจกรรม Code Fest</t>
  </si>
  <si>
    <t>ค่ารับรอง-ของฝากกรมประชาสัมพันธ์ NBT บันทึกรายการโทรทัศน์ 31 มี.ค.54</t>
  </si>
  <si>
    <t>เงินสมนาคุณสาขาขาดแคลน มี.ค.54</t>
  </si>
  <si>
    <t>เงินประจำตำแหน่ง เม.ย.54 7 ราย</t>
  </si>
  <si>
    <t>เงินสมทบกองทุนประกันสังคม เม.ย.54 7 ราย - สนง.ประกันสังคม จ.ชลบุรี</t>
  </si>
  <si>
    <t>ค่าประกันอุบัติเหตุบุคลากรเพิ่มเติม</t>
  </si>
  <si>
    <t>ค่าใช้จ่ายโครงการอบรมเชิงปฏิบัติการการพัฒนาหลักสูตรมาตรฐานคุณวุฒิระดับบัณฑิตศึกษา ครั้งที่ 3 2 เม.ย.54</t>
  </si>
  <si>
    <t>ค่าตอบแทนนิสิตช่วยงาน 16-31 มี.ค.54 น.ส.กมลวรรณ  แสงระวี</t>
  </si>
  <si>
    <t>ค่าประกันสุขภาพบุคลากร 16 ก.พ.54-15 ก.พ.55 33 ราย - บ.บูพา</t>
  </si>
  <si>
    <t>ค่าสาธารณกุศล-บริจาคสนับสนุนโครงการคอมพิวเตอร์เครื่องมือสำหรับคนตาบอด</t>
  </si>
  <si>
    <t>ค่าอาหารกลางวันประชุมกรรมการบริหารคณะฯ3/54 5 เม.ย.54</t>
  </si>
  <si>
    <t>ค่าอาหารกลางวันประชุมกรรมการบริหารคณะฯครั้งที่พิเศษ 2/2554 19 เม.ย.54</t>
  </si>
  <si>
    <t>ค่าสาธารณกุศล-ช่วยเหลือผู้ประสบภัยเหตุสึนามิญี่ปุ่น</t>
  </si>
  <si>
    <t>ตัดโอนเงินค่ากระดาษคำตอบ มบ.3  จำนวน 25000  แผ่นให้กองบริการการศึกษา</t>
  </si>
  <si>
    <t>ค่าใช้จ่ายโครงการสัมมนาคณาจารย์ผู้สอนสาขาวิชาเทคโนโลยีสารสนเทศทำมคอ.3-4 20-21 เม.ย.54</t>
  </si>
  <si>
    <t>ค่าลงทะเบียนประชุมวิชาการเรื่องการวัดคุณภาพบัณฑิต อ.สุนิสา , อ.สุวรรณา 22 เม.ย.54</t>
  </si>
  <si>
    <t>ภาพพิมพ์แคนวาสพร้อมตีโครงกรอบ</t>
  </si>
  <si>
    <t>ต้นไม้พร้อมกระถาง</t>
  </si>
  <si>
    <t>ค่าสาธารณประโยชน์และสาธารณกุศล-เงินทำบุญทอดผ้าป่ามณฑลยูนนาน1000หยวน</t>
  </si>
  <si>
    <t>ค่าใชช้จ่ายทอดผ้าป่า,ดูงาน,เจรจาความร่วมมือ ม.การเงินและเศรษฐศาสตร์ยูนนาน-จีน คณบดี 7-13 เม.ย.54</t>
  </si>
  <si>
    <t>น้ำมันพนักงานเดินเอกสาร เม.ย.54</t>
  </si>
  <si>
    <t>เงินประจำตำแหน่ง พ.ค.54</t>
  </si>
  <si>
    <t>ค่าตอบแทนสาขาขาดแคลน เม.ย.54</t>
  </si>
  <si>
    <t>เงินสมทบกองทุนประกันสังคม พ.ค.54</t>
  </si>
  <si>
    <t>ค่าสาธารณกุศล-สนับสนุนงบประมาณสำหรับซื้อรถวิลแชร์</t>
  </si>
  <si>
    <t>ค่ารับรองประชุมคณะกรรมการบริหารคณะฯครั้งพิเศษ3/54 30 เม.ย.54</t>
  </si>
  <si>
    <t>ค่าใช้จ่ายโครงการทำนุบำรุงศิลปะวัฒนธรรม</t>
  </si>
  <si>
    <t>ค่าใช้จ่ายอื่น-เช่าชุด,แต่งหน้าเข้าร่วมกิจกรรมวันสงกรานต์ 6 เม.ย.54</t>
  </si>
  <si>
    <t>ค่ารับรองประชุมปรับปรุงแผนยุทธศาสตร์ 4 พ.ค.54</t>
  </si>
  <si>
    <t>ค่าเบี้ยเลี้ยงเดินทางพานิสิตไปแข่งขันโอลิมปิกวิชาการ 4-6 พ.ค.54อ.วรวิทย์,อ.จักริน</t>
  </si>
  <si>
    <t>ค่าเบี้ยประชุม 10 พ.ค.54</t>
  </si>
  <si>
    <t>ค่าเดินทางผู้ทรงคุณวุฒิประชุม 10 พ.ค. 54</t>
  </si>
  <si>
    <t>ค่ารับรองประชุมคณะกรรมการประจำคณะ 10 พ.ค. 54</t>
  </si>
  <si>
    <t>ค่าตอบแทนนิสิตช่วยงาน 1-30 เม.ย.54 น.ส.กมลวรรณ</t>
  </si>
  <si>
    <t>ค่าใช้จ่ายโครงการฝึกทำโจทย์คอมพิวเตอร์โอลิมปิก 25-30 เม.ย.54</t>
  </si>
  <si>
    <t>ค่ารับรองประชุมคณะกรรมการเขตอุตสาหกรรมซอฟต์แวร์ปาร์ค 10 พ.ค.54</t>
  </si>
  <si>
    <t>ค่าตอบแทนปฏิบัติงานนอกเวลาราชการ 10 พ.ค.54 น.ส.กุลชลี</t>
  </si>
  <si>
    <t>ค่าเช่ารถตู้ 29 เม.ย.54</t>
  </si>
  <si>
    <t xml:space="preserve">กระดูกงู </t>
  </si>
  <si>
    <t>ค่ารับรองผู้บริหาร-ค่าใช้จ่ายเจ้าภาพสวดอภิธรรมศพ ผศ.นวลศรี</t>
  </si>
  <si>
    <t>น้ำมันรถ พขร.เดินเอกสาร พ.ค.54</t>
  </si>
  <si>
    <t>ค่าตอบแทนปฏิบัติงานนอกเวลา พ.ค.54 4 ราย</t>
  </si>
  <si>
    <t>ค่ารับรองผู้บริหาร-เงินทำบุญพระราชทานเพลิงศพ อ.ใหญ่ คณะสหเวช</t>
  </si>
  <si>
    <t xml:space="preserve">เงินสมทบกองทุนประกันสังคม มิ.ย.54 </t>
  </si>
  <si>
    <t>เงินประจำตำแหน่งผู้บริหาร มิ.ย.54 6 ราย</t>
  </si>
  <si>
    <t>ค่าตอบแทนสาขาขาดแคลน พ.ค.54</t>
  </si>
  <si>
    <t>ค่าใช้จ่ายโครงการประชุมอาจารย์ผู้สอนสาขาวิชาวิศวกรรมซอฟต์แวร์22-23พ.ค.54</t>
  </si>
  <si>
    <t>ค่าตอบแทนนิสิตช่วยงาน 1-31 พ.ค.54 น.ส.กมลวรรณ</t>
  </si>
  <si>
    <t>ค่ารับรองประชุมอาจารย์ผู้สอน สาขาIt ป.โท 2 มิ.ย.54</t>
  </si>
  <si>
    <t>ค่าเดินทางอบรมก้าวสู่จุดเปลี่ยน 8 มิ.ย.54 นายณัฐนนท์,นายธนาวุฒิ</t>
  </si>
  <si>
    <t>ค่าจ้างออกแบบวางเฟอร์นิเจอร์โครงการจัดตั้งเขตอุตสาหกรรมซอฟต์แวร์</t>
  </si>
  <si>
    <t>ค่าเช่าห้องประชุม SD506</t>
  </si>
  <si>
    <t>ค่าเบี้ยประกันอุบัติเหตุบุคลากร เพิ่มเติม นายกรสหนันท์</t>
  </si>
  <si>
    <t>ค่ารับรองประชุมเขตอุตสหกรรมซอฟต์แวร์</t>
  </si>
  <si>
    <t>ค่ารับรองประชุมกรรมการบริหารคณะฯ4/2554</t>
  </si>
  <si>
    <t xml:space="preserve">ค่าออกแบบวางผังสำนักงานเขตอุตสาหกรรมซอฟต์แวร์ </t>
  </si>
  <si>
    <t>ค่าสังฆทานทำบุญตักบาตรชมรมพุทธศาสน์</t>
  </si>
  <si>
    <t>กระเช้าดอกไม้ทำบุญคณะศิลปกรรมศาสตร์</t>
  </si>
  <si>
    <t>ค่าเช่าห้องประชุม SD506 25 มิ.ย.54</t>
  </si>
  <si>
    <t>ค่าน้ำมันรถ พนักงานเดินเอกสาร มิ.ย.54</t>
  </si>
  <si>
    <t>ค่ารับรองประชุมกรรมการบริหารคณะณ ครั้งที่พิเศษ 4/2554</t>
  </si>
  <si>
    <t>ค่าใช้จ่ายโครงการสานสัมพันธ์บัณฑิตศึกษา 25 มิ.ย.54</t>
  </si>
  <si>
    <t>ค่าจ้างทำเว็บไซต์เขตอุตสาหกรรมซอฟต์แวร์ปาร์ค</t>
  </si>
  <si>
    <t>ค่าเบี้ยประชุม3/2554 4 ก.ค.54</t>
  </si>
  <si>
    <t>ค่าเดินทางผู้ทรงคุณวุฒิภายนอกประชุมกรรมการประจำคณะฯ 3/2554 4 ก.ค.54</t>
  </si>
  <si>
    <t>ค่ารับรองประชุมกรรมการประจำคณะฯ3/2554 4 ก.ค.54</t>
  </si>
  <si>
    <t>ค่าเบี้ยประกันอุบัติเหตุบุคลากร ปี2554 33 ราย</t>
  </si>
  <si>
    <t>ค่าเลี้ยงรับรองประชุมกรรมการบริหารคณะฯพิเศษ5/2554 1 ก.ค.54</t>
  </si>
  <si>
    <t>เงินสมทบกองทุนประกันสังคม ก.ค.54 - สนง.ประกันสังคม จ.ชลบุรี</t>
  </si>
  <si>
    <t xml:space="preserve">เงินประจำตำแหน่งผู้บริหาร ก.ค.54 </t>
  </si>
  <si>
    <t>ค่าตอบแทนสาขาขาคแคลน มิ.ย.54</t>
  </si>
  <si>
    <t>เงินสมทบกองทุนประกันสังคม ตกเบิก เม.ย.-มิ.ย..54 - สนง.ประกันสังคม จ.ชลบุรี</t>
  </si>
  <si>
    <t>ค่ารับรองประชุมคณะทำงานเขตอุตสาหกรรมซอฟต์แวร์ฯ 11 ก.ค.54</t>
  </si>
  <si>
    <t>ค่ารับรองผู้บริหาร-กระเช้าดอกไม้แสดงความยินดีผู้รับรางวัล วัน 8 กรกฎ</t>
  </si>
  <si>
    <t>ค่ารับรองผู้บริหาร-กระเช้าดอกไม้แสดงความยินดีสำนักคอมงานเปิดป้าย ISO27001</t>
  </si>
  <si>
    <t>ค่าจ้างออกแบ[ตัดรูปตัวละครไทยสำหรับงานโอลิมปิก-น.ส.จตุพร  อึ้งเท้ง</t>
  </si>
  <si>
    <t>หนังสือ 2 เล่ม อ.ณัฐนนท์-ศูนย์หนังสือจุฬา</t>
  </si>
  <si>
    <t>ค่าสาธารณกุศล-กระเช้าดอกไม้งานวันสถาปนาสถาบันวิทยาศาสตร์ทางทะเล</t>
  </si>
  <si>
    <t>ค่าน้ำมัน พนักงานเดินเอกสาร ก.ค. 54</t>
  </si>
  <si>
    <t>ค่าเดินทางไปราชการ น.ส.กุลชลี</t>
  </si>
  <si>
    <t>ค่าเบี้ยประชุมคณะกรรมการประจำคณะ 4/2554 1 ส.ค.54</t>
  </si>
  <si>
    <t>ค่าเดินทางผู้ทรงคุณวุฒิภายนอกประชุมกรรมการประจำคณะฯ4/2554 1 ส.ค.54</t>
  </si>
  <si>
    <t>ค่ารับรองประชุมกรรมการประจำคณะ4/2554 1 ส.ค. 54</t>
  </si>
  <si>
    <t>ค่ารับรองประชุมกรรมการบริหารคณะ 5/2554 1 ส.ค.54</t>
  </si>
  <si>
    <t>ค่าตอบแทนสาขาขาดแคลน ก.ค.54 3 ราย</t>
  </si>
  <si>
    <t>เงินประจำตำแหน่งผู้บริหาร ส.ค.54 6 ราย</t>
  </si>
  <si>
    <t>เงินประจำตำแหน่งผู้บริหาร (ตกเบิก) ก.ค.54 นายประจักษ์</t>
  </si>
  <si>
    <t>เงินสมทบกองทุนประกันสังคม ส.ค.54-สนง.ประกันสังคม จ.ชลบุรี</t>
  </si>
  <si>
    <t>เงินสมทบกองทุนประกันสังคม(ตกเบิก) ก.ค.54-สนง.ประกันสังคม จ.ชลบุรี</t>
  </si>
  <si>
    <t>ค่าจ้างออกแบบBrochure Open Hourse ,ทำแผนผันอาคารชั้น 5,เอกสารแข่งขัน</t>
  </si>
  <si>
    <t>ค่ารับรองผู้บริหาร-พวงหรีดแสดงความเสียใจมารดาคณบดีคณะวิทยาศาสตร์</t>
  </si>
  <si>
    <t>กระเช้าดอกไม้วันสถาปนาคณะการจัดการและการท่องเที่ยว</t>
  </si>
  <si>
    <t>ค่าใช้จ่ายโครงการจัดทำหลักสูตร โท-เอก สาขาSE</t>
  </si>
  <si>
    <t>ค่าจ้างออกแบบป้ายไวนิลงานเปิดบ้านวิทยาการสารสนเทศ ครั้งที่ 1-จตุพร  อึ้งเท้ง</t>
  </si>
  <si>
    <t>โปรแกรม Acrobat Professional 10 Windows International English AOO License 1 ระบบ-เทลเน็ต</t>
  </si>
  <si>
    <t>น้ำยาล้างจาน,ฟองน้ำ,สก๊อตไบรท์,ก้อนดับกลิ่น</t>
  </si>
  <si>
    <t>ถาดคว่ำจาน</t>
  </si>
  <si>
    <t>ค่ารับรองประชุมคณะกรรมการบริหารคณะครั้งที่พิเศษ6/2554 19 ส.ค.54</t>
  </si>
  <si>
    <t>ค่ารับรองประชุมพิจารณาเกณฑ์การประเมินการปฏิบัติงานของช้าราชการ 22 ส.ค.54</t>
  </si>
  <si>
    <t>รับรองประชุมพิจารณาเกณฑ์การประเมินผลการปฏิบัติงานของพนักงานมหาวิทยาลัย</t>
  </si>
  <si>
    <t>รับรองประชุมคณะกรรมการประจำหลักสูตร สาขา IT+CS 24 ส.ค.54</t>
  </si>
  <si>
    <t>รับรองประชุมประเมินผลการปฏิบติงานของข้าราชการ 26 ส.ค.54</t>
  </si>
  <si>
    <t>น้ำมันรถ พนง.เดินเอกสาร ส.ค. 54</t>
  </si>
  <si>
    <t>เงินประจำตำแหน่งผู้บริหาร ก.ย. 54 6 ราย</t>
  </si>
  <si>
    <t>ค่าตอบแทนสาขาขาดแคลน ส.ค. 54 3 ราย</t>
  </si>
  <si>
    <t>ค่าตอบแทนสาขาขาดแคลน ก.ย. 54 3 ราย</t>
  </si>
  <si>
    <t>เงินสมทบกองทุนประกันสังคม ก.ย. 54 - สนง.ประกันสังคม จ.ชลบุรี</t>
  </si>
  <si>
    <t>ค่าจ้างออกแบบและปรับปรุงหน้าเว็บไซต์ ซอฟต์แวร์ปาร์ค-จตุพร</t>
  </si>
  <si>
    <t>หน่วยความจำ DDR 1 GB 100 ตัว - นิวทาวน์</t>
  </si>
  <si>
    <t>กระเช้าดอกไม้ร่วมเป็นเกียรติงานวันคล้ายวันสถาปนาคณะแพทยศาสตร์</t>
  </si>
  <si>
    <t>ค่ารับรองประชุมประเมินผลการปฏิบัติงานของพนักงานและข้าราชการ 1 ก.ย.54</t>
  </si>
  <si>
    <t>ค่าเบี้ยประกันอุบัติเหตุ เพิ่มเติม ปี2554 3 ราย</t>
  </si>
  <si>
    <t xml:space="preserve">น้ำดื่ม </t>
  </si>
  <si>
    <t>ชักโครก 3 ชุด-อรุณวิศวกรรม</t>
  </si>
  <si>
    <t>งานซ่อมฝ้าทาสีเพดานตู้เมนไฟฟ้าชั้น4-นิวทาวน์</t>
  </si>
  <si>
    <t>กระบอกน้ำสแตนเลส,แก้วน้ำ-นิวทาวน์</t>
  </si>
  <si>
    <t>ค่าเช่าห้องประชุม SD502 ประชุมบุคคลากร</t>
  </si>
  <si>
    <t>ค่ารับรองอาหารเย็นประชุมบุคลากร 8 ก.ย. 54</t>
  </si>
  <si>
    <t>แจกันดอกไม้ร่วมเป็นเกียรติพิธีทำบุญครบรอบ 14 ปี วิทยาเขตสระแก้ว</t>
  </si>
  <si>
    <t>ค่าออกแบบสื่อสิ่งพิมพ์ประชาสัมพันธ์-น.ส.จตุพร  อึ้งเท้ง</t>
  </si>
  <si>
    <t>น้ำดื่ม</t>
  </si>
  <si>
    <t>ค่าถ่ายเอกสาร 46,278 แผ่น 21 ก.ค. -6 ก.ย. 54-ริโก้</t>
  </si>
  <si>
    <t>ค่าตอบแทนพนักงานขับรถ,ค่าน้ำมัน,ค่าทางด่วนเช่ารถสาธิตนิสิตSE ดูงาน</t>
  </si>
  <si>
    <t>ค่าใช้จ่ายโครงการสัมมนาทำหลักสูตร โท-เอก สาขา SE ครั้งที่ 2 27 ส.ค. 54</t>
  </si>
  <si>
    <t>ตู้ Wall Rack ติดผนัง ขนาด 6 U*40 CM-นิวทาวน์เทคนิค</t>
  </si>
  <si>
    <t>ขาตั้งตู้ลำโพง 2 ชุด - ร้านนิวทาวน์เทคนิค</t>
  </si>
  <si>
    <t>กระเช้าดอกไม้ร่วมทำบุญสำนักคอมครบรอบ 19 ปี</t>
  </si>
  <si>
    <t>ค่ารับรองประชุมคณะกรรมการบริหารคณะ พิเศษ7/2554 14 ก.ย.54</t>
  </si>
  <si>
    <t>หนังสือ 3 ราย-ณัฐนนท์</t>
  </si>
  <si>
    <t>ค่าเช่าห้องประชุม SD502 15 ก.ย. 54</t>
  </si>
  <si>
    <t>ค่ารับรองประชุมบุคลากร 15 ก.ย. 54</t>
  </si>
  <si>
    <t>งานเดินสายไฟพร้อมติดตั้งปลั๊กไฟฟ้า ห้อง MIT-ร้านนิวทาวน์เทคนิค</t>
  </si>
  <si>
    <t>ท่อน้ำยาเครื่องปรับอากาศส่วนเกินมาตรฐาน การติดตั้ง -ร้านนิวทาวน์เทคนิค</t>
  </si>
  <si>
    <t>ค่าจ้างเดินสายโทรศัพท์ SoftwarePark-ร้านนิวทาวน์เทคนิค</t>
  </si>
  <si>
    <t>Flash Drive 8 GB  25 ชิ้น - สำหรับเป็นของทีระลึกงานเกษียณ</t>
  </si>
  <si>
    <t>ตู้เสริม 2 ลิ้นชัก,ที่วาง CPU - เก้าหลักเฟอร์นิเจอร์</t>
  </si>
  <si>
    <t>ค่าจ้างออกแบบแฟ้มของอเขตอุตสาหกรรมฯ-จตุภรณ์  อึ้งเท้ง</t>
  </si>
  <si>
    <t>แบตเตอรี่เมนบอร์ด</t>
  </si>
  <si>
    <t>ค่าไปรษณีย์</t>
  </si>
  <si>
    <t>ค่าส่งเล่มวิทยานิพนธ์ ให้ ดร.ชุมพล  ครุฑแก้ว กรรมการสอบ ต.ค.53</t>
  </si>
  <si>
    <t>ค่าสาธารณูปโภค</t>
  </si>
  <si>
    <t>ค่าตราไปรษณีย์อากร 100 ดวง</t>
  </si>
  <si>
    <t>ค่าบริการสื่อสารและโทรคมนาคม</t>
  </si>
  <si>
    <t>ค่าเช่าสัญญาณเคเบิล UBC ต.ค.53</t>
  </si>
  <si>
    <t>ค่าโทรศัพท์และโทรสาร</t>
  </si>
  <si>
    <t>ค่าโทรศัพท์ 393240-393249 10 หมายเลข ก.ย.53</t>
  </si>
  <si>
    <t>ค่าไปรษณีย์และโทรเลข ตราไปรษณีย์อากรส่งโบว์ชัว</t>
  </si>
  <si>
    <t>ค่าธรรมเนียมผ่านธนาคาร/ผ่านเคาน์เตอร์เซอร์วิส</t>
  </si>
  <si>
    <t>ค่าธรรมเนียมโอนเงินสั่งซื้อหนังสือ KPI - ธ.ไทยพาณิชย์</t>
  </si>
  <si>
    <t>ค่าโทรศัพท์ 393240-393249 10 หมายเลข ต.ค.53</t>
  </si>
  <si>
    <t>ค่าเช่าสัญญาณเคเบิล UBC พ.ย.53</t>
  </si>
  <si>
    <t>ค่าไปรษณีย์-ส่งจดหมายเชิญวิทยากรอบรมพัฒนาหลักสูตร 12 ,14 ธ.ค.53</t>
  </si>
  <si>
    <t>ค่าไปรษณีย์-ส่งเอกสารบันทึกข้อตกลงความร่วมมือทางวิชาการ 12 ฉบับ</t>
  </si>
  <si>
    <t xml:space="preserve">ค่าไปรษณียากร - ส่ง สคส.ปีใหม่ </t>
  </si>
  <si>
    <t>ค่าเช่าสัญญาณเคเบิล UBC ธ.ค.53</t>
  </si>
  <si>
    <t>ค่าโทรศัพท์ 393240-393249 พ.ย. 53</t>
  </si>
  <si>
    <t>ค่าเช่าสัญญาณเคเบิล UBC ม.ค.54</t>
  </si>
  <si>
    <t>ค่าไปรษณีย์ แสตมป์ 130 ดวง ๆ ละ 3 บาท</t>
  </si>
  <si>
    <t>ค่าไปรษณีย์ แสตมป์ 100 ดวง ๆ ละ 5 บาท</t>
  </si>
  <si>
    <t>ค่าธรรมเนียมโอนเงินค่าลงทะเบียนอบรม นางระวีนันท์</t>
  </si>
  <si>
    <t xml:space="preserve">ค่าส่งจดหมายทางไปรษณีย์ ส่ง MOU 14 มหาลัย </t>
  </si>
  <si>
    <t>ค่าเช่าสัญญาณเคเบิล UBC ก.พ.54</t>
  </si>
  <si>
    <t>ค่าโทรศัพท์ 393240-393249 10 หมายเลข ธ.ค.53</t>
  </si>
  <si>
    <t>ค่าส่งจดหมายเชิญวิทยากร โครงการ มคอ.</t>
  </si>
  <si>
    <t>ค่าธรรมเนียมการโอนเงินผ่านธนาคาร-โอนชำระค่ามัดจำทำป้ายไวนิล</t>
  </si>
  <si>
    <t>ค่าส่งจดหมายโครงการบริการวิชาการ 2 ฉบับ</t>
  </si>
  <si>
    <t>ค่าธรรมเนียมโอนเงินค่ามัดจำค่าใช้จ่ายอบรม มคอ.3และ มคอ.4 สาขาวิชาวิศวกรรมซอฟต์แวร์</t>
  </si>
  <si>
    <t>ค่าโทรศัพท์ 393240-393249 ม.ค.54</t>
  </si>
  <si>
    <t>ค่าโทรศัพท์ 393240-393249  ก.พ.54</t>
  </si>
  <si>
    <t>ค่าสาธารณูปโภคคณะวิทยาศาสตร์</t>
  </si>
  <si>
    <t>ตัดโอนค่าสาธารณูปโกค ประจำปีงบประมาณ 2554 ให้คณะวิทยาศาสตร์</t>
  </si>
  <si>
    <t>ค่าเช่าสัญญาณ UBC มี.ค.54</t>
  </si>
  <si>
    <t xml:space="preserve">ค่าส่งจดหมาย ส่งCD </t>
  </si>
  <si>
    <t>ค่าธรรมเนียมโอนเงิน</t>
  </si>
  <si>
    <t>ค่าธรรมเนียมโอนเงินค่าลงทะเบียนอบรม อ.สุนิสา , อ.สุวรรณา</t>
  </si>
  <si>
    <t>ค่าเช่าสัญญาณ UBC เม.ย.54</t>
  </si>
  <si>
    <t>ค่าส่งจดหมาย 1 ฉบับ</t>
  </si>
  <si>
    <t>ตัดโอนค่าสาธารณูปโภค(เพิ่มเติม) ประจำปีงบประมาณ 2554 ให้คณะวิทยาศาสตร์</t>
  </si>
  <si>
    <t xml:space="preserve">ค่าส่งจดหมาย </t>
  </si>
  <si>
    <t>ค่าเช่าสัญญาณ UBC พ.ค.54</t>
  </si>
  <si>
    <t>ค่าโทรศัพท์ มี.ค.54 363240-393249</t>
  </si>
  <si>
    <t>ค่าโทรศัพท์ เม.ย.54 363240-393249</t>
  </si>
  <si>
    <t>ค่าเช่า UBC มิ.ย.54</t>
  </si>
  <si>
    <t>ค่าส่งจดหมาย</t>
  </si>
  <si>
    <t>ค่าเช่า UBC ก.ค. 54</t>
  </si>
  <si>
    <t>ค่าโทรศัพท์ 393240-393249 พ.ค. 54</t>
  </si>
  <si>
    <t>ค่าโทรศัพท์ 393240-393249 มิ.ย. 54</t>
  </si>
  <si>
    <t>ค่าเช่า UBC ส.ค. 54</t>
  </si>
  <si>
    <t>ค่าส่งจดหมาย 1 รายการ</t>
  </si>
  <si>
    <t>ค่าโทรศัพท์ 393240-393249 ก.ค.54</t>
  </si>
  <si>
    <t>ค่าเช่า UBC ก.ย.54</t>
  </si>
  <si>
    <t>ค่าใช้จ่ายโครงการประกันคุณภาพการศึกษา</t>
  </si>
  <si>
    <t>ค่าใช้จ่ายโครงการฝึกอบรมประกันคุณภาพการศึกษาภายในคณะฯ 24 ก.พ.54</t>
  </si>
  <si>
    <t>งบเงินอุดหนุน</t>
  </si>
  <si>
    <t>เงินอุดหนุนการประกันคุณภาพการศึกษา</t>
  </si>
  <si>
    <t>ค่ารับรองประชุมคณะกรรมการประกันคุณภาพ 19 พ.ค.54</t>
  </si>
  <si>
    <t xml:space="preserve">ถ่ายเอกสารเข้าเล่มรายงานการประเมินตนเอง </t>
  </si>
  <si>
    <t>ค่าใช้จ่ายตรวจประเมินคุณภาพการศึกษาภายในระดับส่วนงาน ปีการศึกษา 2553 6 ก..ค.54</t>
  </si>
  <si>
    <t>ตระแกรง,กล่องทิชู่,หญ้าปลอมจัดบอร์ดงานประกัน</t>
  </si>
  <si>
    <t>พิมพ์ไวนิล จัดบอร์ดงานประกัน</t>
  </si>
  <si>
    <t>ดอกไม้,ลวด,ผ้าคลุมโต๊ะ จัดบอร์ดงานประกัน</t>
  </si>
  <si>
    <t>ดอกไม้ จัดบอร์ดงานประกัน</t>
  </si>
  <si>
    <t>โฟม,กระดาษอังกฤษ,ลวดกำมะหยี่ฯจัดบอร์ดงานประกัน</t>
  </si>
  <si>
    <t>ถ่ายเอกสารเข้าเล่มรายงานผลการตรวจประเมิน</t>
  </si>
  <si>
    <t>ค่าใช้จ่ายโครงการประชาสัมพันธ์</t>
  </si>
  <si>
    <t>โบชัวร์2000 ใบ - บางแสนการพิมพ์</t>
  </si>
  <si>
    <t>เงินอุดหนุนโครงการประชาสัมพันธ์</t>
  </si>
  <si>
    <t xml:space="preserve">โปสเตอร์A3 หลักสูตรวิศวกรรมซอฟต์แวร์ 1000 ใบ - ชลบุรีการพิมพ์ </t>
  </si>
  <si>
    <t>สมุดไดอารี่ 500 เล่ม  สคส 5 แบบ ๆ ละ 200 ใบ-ชลบุรีการพิมพ์</t>
  </si>
  <si>
    <t>ค่าใช้จ่ายโครงการคณะวิทยาการสารสนเทศพบผู้ประกอบการ 4 มี.ค.54</t>
  </si>
  <si>
    <t>ค่าลงโฆษณานิตยาสาร เด็กดีเพื่อประชาสัมพันธ์คณะ</t>
  </si>
  <si>
    <t>ค่าลงโฆษณานิตยาสาร U GuidE MEGAZIN</t>
  </si>
  <si>
    <t>ค่าใช้จ่ายโครงการความร่วมมือในการให้บริการวิชาการในงาน Commart</t>
  </si>
  <si>
    <t>ค่าใช้จ่ายโครงการเปิดบ้านคณะวิทยาการสารสนเทศ ครั้งที่ 17-19 ส.ค.54</t>
  </si>
  <si>
    <t>โล่คริสตัล,ที่เสียบปากกา,ที่วางนามบัตร,นาฬิกา-บ.ไทยเรซิ่น โปรดักส์ จก.</t>
  </si>
  <si>
    <t>เงินอุดหนุนการจัดทำระบบบัญชี 3มิติ</t>
  </si>
  <si>
    <t>ค่าใช้จ่ายระหว่างหน่วยงานอื่นๆ-สนับสนุนจัดทำระบบ3 มิติ</t>
  </si>
  <si>
    <t>ค่าใช้จ่ายโครงการทำบุญคณะ 30 ม.ค.54</t>
  </si>
  <si>
    <t xml:space="preserve">เงินอุดหนุนโครงการทำนุศิลปวัฒนธรรม </t>
  </si>
  <si>
    <t>ค่าใช้จ่ายโครงการไหว้ครู 30 ม.ค.54</t>
  </si>
  <si>
    <t>ค่าใช้จ่ายโครงการจัดทำยุทธศาสตร์</t>
  </si>
  <si>
    <t>ค่าใช้จ่ายโครงการจัดทำแผนยุทธศาสตร์ระยะที่ 2 13ต.ค. 18-20 ต.ค.53</t>
  </si>
  <si>
    <t>เงินอุดหนุนการจัดทำยุทธศาสตร์</t>
  </si>
  <si>
    <t>ค่าใช้จ่ายโครงการถ่ายทอดแผนยุทธศาสตร์สู่หน่วยงานภายในฯ</t>
  </si>
  <si>
    <t>งบกลาง</t>
  </si>
  <si>
    <t>ตัดโอนค่าเช่าห้องปฏิบัติการคอมพิวเตอร์ ภาคปลาย53 ให้วิศวกรรมศาสตร์</t>
  </si>
  <si>
    <t>ค่าธรรมเนียมห้องปฏิบัติการคอมพิวเตอร์26 ต.ค.53-25 ก.พ.54 ให้สำนักคอมพิวเตอร์</t>
  </si>
  <si>
    <t>ตัดโอนเงินค่ากระดาษคำตอบ มบ.3 25000 แผ่น ให้กองบริการการศึกษา</t>
  </si>
  <si>
    <t>ค่าธรรมเนียมการใช้ห้อง 31พ.ค. - 19 ก.ค. 54 วิทยาลัยวิจัยและการปัญญา</t>
  </si>
  <si>
    <t>ค่าซ่อมแซมและบำรุงรักษา</t>
  </si>
  <si>
    <t>ค่าบำรุงรักษาเครื่องสำรองไฟฟ้า ต.ค.-พ.ย.53 - ภาคภูมิโปรเฟสชั่นนัล</t>
  </si>
  <si>
    <t xml:space="preserve">ค่าซ่อมจอคอมพิวเตอร์ 17 นิ้ว 3 เครื่อง-เทลเน็ตเทคโนโลยี </t>
  </si>
  <si>
    <t>ค่าบำรุงรักษาเครื่องสำรองไฟฟ้า ธ.ค.53- ม.ค.54 - ภาคภูมิโปรเฟสชั่นนัล</t>
  </si>
  <si>
    <t>ค่าซ่อมเครื่องปรับอากาศ 3 เครื่อง - ร้านนิวทาวน์เทคนิค</t>
  </si>
  <si>
    <t>ค่าซ่อมจอคอมพิวเตอร์ หลอดภาพ LCD 17นิ้ว - เทลเน็ตเทคโนโลยี</t>
  </si>
  <si>
    <t>ค่าจ้างเหมาดูแลบำรุงรักษาเครื่องสำรองไฟฟ้า ก.พ.-มี.ค.54</t>
  </si>
  <si>
    <t>ค่าตรวจซ่อมเครื่องปรับอากาศ 7 เครื่อง - นิวทาวน์</t>
  </si>
  <si>
    <t>ค่าจ้างเหมาดูแลบำรุงรักษาเครื่องสำรองไฟฟ้า เม.ย.-พ.ค.54</t>
  </si>
  <si>
    <t>ซ่อมหลอดภาพคอมพิวเตอร์ LCD ขนาด 17 นั้ว 6 เครื่อง-เทลเน็ต</t>
  </si>
  <si>
    <t>ค่าซ่อมเครื่องคอมพิวเตอร์ - บ.เทลเน็ตเทคโนโลยี จก.</t>
  </si>
  <si>
    <t>ซ่อมระบบเปิดประตูอัตโนมัติ-ร้านนิวทาวน์เทคนิค</t>
  </si>
  <si>
    <t>ล้างเครื่องปรับอากาศ 2 รายการ - นิวทาวน์เทคนิค</t>
  </si>
  <si>
    <t>ค่าจ้างเหมาดูแลบำรุงรักษาเครื่องสำรองไฟฟ้า งวดที่ 5 มิ.ย.-ก.ค.54-ภาคภูมิ</t>
  </si>
  <si>
    <t>ซ่อมเครื่องทำลายเอกสาร-นิวทาวน์เทคนิค</t>
  </si>
  <si>
    <t>ซ่อมจอเปลี่ยนหลอดภาพ 4 ตัว -บ.เทลเน็ตเทคโนโลยี จก.</t>
  </si>
  <si>
    <t>ซ่อมเครื่องถ่ายเอกสาร - ริโก้</t>
  </si>
  <si>
    <t>ค่าจ้างเหมาดูแลบำรุงรักษาเครื่องสำรองไฟฟ้า ส.ค.-ก.ย.54-บ.ภาคภูมิโปรเฟสชั่นนัล</t>
  </si>
  <si>
    <t>ค่าปรับปรุงสิ่งปลูกสร้าง</t>
  </si>
  <si>
    <t>งานปรับปรุงห้องปฏิบัติการคอมพิวเตอร์ KB201</t>
  </si>
  <si>
    <t>งบลงทุน</t>
  </si>
  <si>
    <t>ปรับปรุงห้องปฏิบัติการคอมพิวเตอร์ KB 201</t>
  </si>
  <si>
    <t>ค่าครุภัณฑ์</t>
  </si>
  <si>
    <t>เครื่องปรับอากาศชนิดแขวนเพดาน 24000 บีทียู-นิวทาวน์เทคนิค</t>
  </si>
  <si>
    <t>ครุภัณฑ์ที่มีราคาต่อหน่วยต่ำกว่า 1 ล้านบาท</t>
  </si>
  <si>
    <t>เครื่องแสกนเอกสาร cannon DR-3010 C- นิวทาวน์เทคนิค</t>
  </si>
  <si>
    <t>ระบบปฏิบัติการเครื่องคอมพิวเตอร์แม่ข่าย</t>
  </si>
  <si>
    <t>เครื่องคอมพิวเตอร์สำหรับประมวลผลระดับสูง 60 เครื่อง-เทลเน็ต</t>
  </si>
  <si>
    <t>อุปกรณ์กระจายสัญญาณWireless Lan D-link 3 ชุด-ร้านนิวทาวน์เทคนิค</t>
  </si>
  <si>
    <t>โปรเจคเตอร์ SAMSUNG 1 เครื่อง-นิวทาวน์</t>
  </si>
  <si>
    <t>โต๊ะทำงาน ผอ. 2 ชุด,ชุดโต๊ะทำงาน 2 ชุด,ชุดโต๊ะประชุม 10-12 ที่นั่ง</t>
  </si>
  <si>
    <t>ขาตั้ง LCD TV 1ชุด - นิวทาวน์</t>
  </si>
  <si>
    <t xml:space="preserve">ตู้ลำโพงขยายเสียงพร้อมไมค์ลอย2ชุด-ร้านนิวทาวน์เทคนิค </t>
  </si>
  <si>
    <t>เครื่องปรับอากาศชนิดแขวนเพดาน 36000บีทียู 1 เครื่อง-ร้านนิวทาวน์เทคนิค</t>
  </si>
  <si>
    <t>ป้ายโครงสร้างเหล็กฐานเทตอหม้อคอนกรีต ขนาด 1.2x 2ม. -ร้าน 789 สตรูดิโอ แอนด์แกลอรี่</t>
  </si>
  <si>
    <t>ค่าใช้จ่ายโครงการอบรมเชิงปฏิบัติการโครงการพัฒนาทักษะการโปรแกรมค่าย1 18-22ต.ค.53</t>
  </si>
  <si>
    <t>เงินอุดหนุนการจัดกิจกรรมสำหรับนิสิต</t>
  </si>
  <si>
    <t>ค่าใช้จ่ายโครงการปลูกป่าชายเลนเฉลิมพระเกียรติปีการศึกษา 2553 10 ธ.ค.53-อ.วรวิทย์</t>
  </si>
  <si>
    <t>ค่าใช้จ่ายโครงการปัจฉิมนิเทศนิสิตชั้นปีที่ 4 19 ก.พ.54</t>
  </si>
  <si>
    <t>ค่าใช้จ่ายโครงการเตรียมความพร้อมก่อนสอบ 15-20 ก.พ.54</t>
  </si>
  <si>
    <t>ค่าใช้จ่ายโครงการพัฒนาทักษะการโปรแกรมค่าย 2 21-24 มี.ค. , 28-31 มี.ค.54</t>
  </si>
  <si>
    <t>ค่าใช้จ่ายโครงการอบรมเชิงปฏิบัติการ Data Mining 23,30เม.ย.1พ.ค.54</t>
  </si>
  <si>
    <t>ค่าใช้จ่ายโครงการสัมมนากิจกรรมสำหรับนิสิต 30เม.ย.-1พ.ค.54</t>
  </si>
  <si>
    <t>ค่าใช้จ่ายโครงการ The First Day 28 พ.ค.54</t>
  </si>
  <si>
    <t>ค่าใช้จ่ายโครงการการเรียนรู้จากผู้มีความเชี่ยวชาญในสาขาวิศวกรรมซอฟต์แวร์</t>
  </si>
  <si>
    <t>ค่าใช้จ่ายโครงการเปิดเชีย 23-27 ก.ค. 54</t>
  </si>
  <si>
    <t>ค่าใช้จ่ายทุนการศึกษา(ของนิสิต)</t>
  </si>
  <si>
    <t>ทุนดีเด่นทางด้านกิจกรรมปีการศึกษา 2553 7 ราย</t>
  </si>
  <si>
    <t>เงินอุดหนุนทุนการศึกษาสำหรับนิสิต</t>
  </si>
  <si>
    <t>ทุนส่งเสริมการศึกษา ปีการศึกษา 2553 5 ราย</t>
  </si>
  <si>
    <t>ค่าเบี้ยเลี้ยงนิสิตกัมพูชา  ต.ค.53 4 ราย</t>
  </si>
  <si>
    <t xml:space="preserve">เงินอุดหนุนทุนการศึกษาสำหรับนิสิตกัมพูชา </t>
  </si>
  <si>
    <t>ค่าเบี้ยประกันสุขภาพนิสิตกัมพูชา 1 ต.ค.53-30 ก.ย.54 4 ราย</t>
  </si>
  <si>
    <t>ค่าเบี้ยเลี้ยงนิสิตกัมพูชา  พ.ย.53 4 ราย</t>
  </si>
  <si>
    <t>ค่าอุปกรณ์การศึกษาเหมาจ่าย ปลาย 53 4 ราย</t>
  </si>
  <si>
    <t>ค่าเบี้ยเลี้ยงนิสิตกัมพูชา ธ.ค.53 4 ราย</t>
  </si>
  <si>
    <t>ค่าเบี้ยเลี้ยงนิสิตกัมพูชา ม.ค.54 4 ราย</t>
  </si>
  <si>
    <t>ค่าเบี้ยเลี้ยงนิสิตกัมพูชา ก.พ.54 4 ราย</t>
  </si>
  <si>
    <t>ค่าใช้จ่ายเตรียมความพร้อมด้านภาษาไทย นิสิตกัมพูชา 1 ราย</t>
  </si>
  <si>
    <t>ค่าเบี้ยเลี้ยงนิสิตกัมพูชา เม.ย.54</t>
  </si>
  <si>
    <t>ค่าเบี้ยเลี้ยงนิสิตกัมพูชา พ.ค.54</t>
  </si>
  <si>
    <t>ค่าเบี้ยเลี้ยง,23-31 พ.ค.54 ,ค่าSettle down Mr.RATNNAK KHOEUN</t>
  </si>
  <si>
    <t>อุปกรณ์การศึกษา ภาคต้น54 นิสิตกัมพูชา 5 ราย ๆ ละ 4000</t>
  </si>
  <si>
    <t>ค่าเบี้ยเลี้ยงนิสิตกัมพูชา มิ.ย.54 5 ราย</t>
  </si>
  <si>
    <t>ค่าเบี้ยเลี้ยงนิสิตกัมพูชา ก.ค.54 5 ราย</t>
  </si>
  <si>
    <t>ค่าธรรมเนียมต่อวีซ่านิสิตกัมพูชา 5 ราย</t>
  </si>
  <si>
    <t>ค่าบี้ยประกันสุขภาพนิสิตกัมพูชา 1 ราย</t>
  </si>
  <si>
    <t>ค่าเบี้ยเลี้ยงนิสิตกัมพูชา ส.ค. 54 5 ราย</t>
  </si>
  <si>
    <t>ค่าเบี้ยเลี้ยงนิสิตกัมพูชา ก.ย. 54 5 ราย</t>
  </si>
  <si>
    <t>ค่าธรรมเนียมของรับการตรวจตราวีซ่านิสิตกัมพูชา 1 ราย</t>
  </si>
  <si>
    <t>ค่าสอน-สอบ</t>
  </si>
  <si>
    <t>ค่าตอบแทนช่วยคุมสอบ 310101 ปกติ 1 ต.ค.53 40 ราย</t>
  </si>
  <si>
    <t>โครงการจัดการศึกษาระดับปริญญาตรี ภาคพิเศษ</t>
  </si>
  <si>
    <t xml:space="preserve">พิมพ์ปก,เข้าเล่ม,หุ้มแล็คซีนฯ 7 เล่ม </t>
  </si>
  <si>
    <t>ผ้าเช็ดของ,ผงซักฟอก,น้ำยาเช็ดกระจกฯลฯ 8 รายการ</t>
  </si>
  <si>
    <t>ค่าตอบแทนคุมสอบ,ค่าเดินทาง 2 ต.ค. 53 อ.ศรายุทธ</t>
  </si>
  <si>
    <t>ค่าตอบแทนผู้ช่วยคุมสอบ 2 ต.ค.53 6 ราย 310101</t>
  </si>
  <si>
    <t>ค่าคุมสอบ+ผู้ช่วยคุมสอบ ต.ค.53 2 ราย</t>
  </si>
  <si>
    <t>ค่าผู้ช่วยคุมสอบ 310101 ต.ค.53 43 ราย</t>
  </si>
  <si>
    <t xml:space="preserve">แก้ไขข้อมูลเล่ม7 เล่ม ,เย็บเล่มหุ้มแล็คซีน 2 เล่ม </t>
  </si>
  <si>
    <t>น้ำดื่ม BUU 2 รายการ</t>
  </si>
  <si>
    <t>ค่าตอบแทนผู้ช่วยคุมสอบ ต.ค.53 4 ราย</t>
  </si>
  <si>
    <t>ค่าตอบแทนผู้ปฏิบัติงานการศึกษาภาคพิเศษ</t>
  </si>
  <si>
    <t>ค่าตอบแทนเจ้าหน้าที่ปฏิบัติงานภาคพิเศษ 1-10 ต.ค.53 3 ราย</t>
  </si>
  <si>
    <t xml:space="preserve">น้ำดื่ม BUU </t>
  </si>
  <si>
    <t>ตรายาง 12 อัน</t>
  </si>
  <si>
    <t>ค่าตอบแทนผู้ปฏิบัติงานภาคพิเศษ 26-31 ต.ค.53 8 ราย</t>
  </si>
  <si>
    <t>ค่าตอบแทนสอน ต.ค.53 น.ส.เสวิตา  บุญเชิด</t>
  </si>
  <si>
    <t>ค่าตอบแทนสอน ต.ค.53 นายเมธิน  ศรีสวัสดิ์</t>
  </si>
  <si>
    <t>ค่าตอบแทนสอน ต.ค.53 นายณรงค์ศักดิ์  ชูสินชินภัทร</t>
  </si>
  <si>
    <t>ค่าตอบแทนสอน ต.ค.53 นายเกรียงศักดิ์  ปานโพธิ์ทอง</t>
  </si>
  <si>
    <t>ค่าตอบแทนสอน ต.ค.53 นางสาวกุลชลี  รัตนคร</t>
  </si>
  <si>
    <t>ค่าตอบแทนสอน ต.ค.53 น.ส.อมรรัตน์  มากบดี</t>
  </si>
  <si>
    <t>ค่าตอบแทนสอน ต.ค.53 น.ส.ยุวธิดา  ยะนินทร</t>
  </si>
  <si>
    <t>ค่าตอบแทนสอน ต.ค.53 น.ส.อุไรวรรณ  บัวตูม</t>
  </si>
  <si>
    <t>ค่าตอบแทนสอน ต.ค.53 นายจักรกฤษณ์  แม้นเหมือน</t>
  </si>
  <si>
    <t>ค่าตอบแทนสอน ต.ค.53 น.ส.วนิดา  โพธิ์ทอง</t>
  </si>
  <si>
    <t>ค่าตอบแทนสอน ต.ค.53 น.ส.ปัทมา  ฤกษ์จำนงค์</t>
  </si>
  <si>
    <t>ค่าตอบแทนสอน ต.ค.53 นายกิตติ  แสนสำราญ</t>
  </si>
  <si>
    <t>ค่าสอนพิเศษ ต.ค.53 น.ส.สุกัลยา  ชาญสมร</t>
  </si>
  <si>
    <t>ค่าสอนพิเศษ ต.ค.53 น.ส.นัฐญดา  กาละพัฒน์</t>
  </si>
  <si>
    <t>ค่าสอนพิเศษ ต.ค.53 น.ส.สุรีย์  นวพรอนันต์</t>
  </si>
  <si>
    <t>ค่าสอนพิเศษ พ.ย.53 น.ส.สุรีย์  นวพรอนันต์</t>
  </si>
  <si>
    <t>ค่าสอนพิเศษ ต.ค.-พ.ย.53 นายธนาวุฒิ  นิลมณี</t>
  </si>
  <si>
    <t>ค่าสอนพิเศษ ต.ค.-พ.ย.53 นายต่อพงษ์  กังสวร</t>
  </si>
  <si>
    <t>ค่าสอนพิเศษ ต.ค.-พ.ย.53 น.ส.ปิยนุช  วรบุตร</t>
  </si>
  <si>
    <t>ค่าสอนพิเศษ ต.ค.-พ.ย.53 นางธรรญชนก  นิลมณี</t>
  </si>
  <si>
    <t>ค่าตอบแทนผู้ปฏิบัติงานภาคพิเศษ พ.ย.53 8 ราย</t>
  </si>
  <si>
    <t>ค่าสอนพิเศษ พ.ย.53 น.ส.กุลชลี  รัตนคร</t>
  </si>
  <si>
    <t>ค่าสอนพิเศษ พ.ย.53 นายณรงค์ศักดิ์  ชูสินชินภัทร</t>
  </si>
  <si>
    <t>ค่าสอนพิเศษ พ.ย.53 นายเกรียงศักดิ์  ปานโพธิ์ทอง</t>
  </si>
  <si>
    <t>ค่าสอนพิเศษ พ.ย.53 นายเหมรัศมิ์  วชิรหัตถพงศ์</t>
  </si>
  <si>
    <t>ค่าสอนพิเศษ ต.ค. - พ.ย.53 น.ส.ภาสพิชญ์  ชูใจ</t>
  </si>
  <si>
    <t>ค่าสอนพิเศษ พ.ย.53 น.ส.ปัทมา  ฤกษ์จำนงค์</t>
  </si>
  <si>
    <t>ค่าสอนพิเศษ พ.ย.53 นายเมธิน  ศรีสวัสดิ์</t>
  </si>
  <si>
    <t>ค่าสอนพิเศษ พ.ย.53 น.ส.เสวิตา  บุญเชิด</t>
  </si>
  <si>
    <t>ค่าสอนพิเศษ พ.ย.53 น.ส.วนิดา  โพธิ์ทอง</t>
  </si>
  <si>
    <t>ค่าสอนพิเศษ พ.ย.53 น.ส.ยุวธิดา  ยะนินทร</t>
  </si>
  <si>
    <t>ค่าสอนพิเศษ พ.ย.53 น.ส.อุไรวรรณ  บัวตูม</t>
  </si>
  <si>
    <t>ค่าสอนพิเศษ พ.ย.53 น.ส.อมรรัตน์  มากบดี</t>
  </si>
  <si>
    <t>ค่าสอนพิเศษ พ.ย.53 นายจักรกฤษณ์ แม้นเหมือน</t>
  </si>
  <si>
    <t>ค่าสอนพิเศษ พ.ย.53 น.ส.พัชรินทร์  บัวเย็น</t>
  </si>
  <si>
    <t>ค่าสอนพิเศษ พ.ย.53 น.ส.สุกัลยา  ชาญสมร</t>
  </si>
  <si>
    <t>ค่าสอนพิเศษ พ.ย.53 น.ส.นัฐญดา  กาละพัฒน์</t>
  </si>
  <si>
    <t>ค่าสอนพิเศษ พ.ย.53 นายกิตติ  แสนสำราญ</t>
  </si>
  <si>
    <t>ค่าสอนพิเศษ พ.ย.53 น.ส.ทัศนีย์  รอดมั่นคง</t>
  </si>
  <si>
    <t>ค่าสอนเกินเกณฑ์ 26 ต.ค. - 29 พ.ย.53 อ.พรวณัฐ</t>
  </si>
  <si>
    <t>ค่าสอนเกินเกณฑ์ 26 ต.ค. - 29 พ.ย.53 อ.วิทวัส</t>
  </si>
  <si>
    <t>ค่าสอนเกินเกณฑ์ 26 ต.ค. - 29 พ.ย.53 อ.ประวิทย์</t>
  </si>
  <si>
    <t>ค่าสอนเกินเกณฑ์ 26 ต.ค. - 29 พ.ย.53 อ.กันทิมา</t>
  </si>
  <si>
    <t>ค่าสอนเกินเกณฑ์ 26 ต.ค. - 29 พ.ย.53 อ.อุรีรัฐ</t>
  </si>
  <si>
    <t>ค่าสอนเกินเกณฑ์ 26 ต.ค. - 29 พ.ย.53 อ.พงษ์วุฒิ</t>
  </si>
  <si>
    <t>ค่าสอนเกินเกณฑ์ 26 ต.ค. - 29 พ.ย.53 อ.วรวิทย์</t>
  </si>
  <si>
    <t>ค่าสอนเกินเกณฑ์ 26 ต.ค. - 29 พ.ย.53 อ.จักริน</t>
  </si>
  <si>
    <t>ค่าสอนเกินเกณฑ์ 26 ต.ค. - 29 พ.ย.53 อ.เบญจภรณ์</t>
  </si>
  <si>
    <t>ค่าสอนเกินเกณฑ์ 26 ต.ค. - 29 พ.ย.53 อ.จิระ</t>
  </si>
  <si>
    <t>ค่าสอนเกินเกณฑ์ 26 ต.ค. - 29 พ.ย.53 อ.สุนิสา</t>
  </si>
  <si>
    <t>ค่าสอนเกินเกณฑ์ 26 ต.ค. - 29 พ.ย.53 อ.อธิตา</t>
  </si>
  <si>
    <t>ค่าสอนเกินเกณฑ์ 26 ต.ค. - 29 พ.ย.53 อ.ธวัชชัย</t>
  </si>
  <si>
    <t>ค่าสอนเกินเกณฑ์ 26 ต.ค. - 29 พ.ย.53 อ.นวลศรี</t>
  </si>
  <si>
    <t>ค่าสอนเกินเกณฑ์ 26 ต.ค. - 29 พ.ย.53 อ.ภูสิต</t>
  </si>
  <si>
    <t>ค่าสอนเกินเกณฑ์ 26 ต.ค. - 29 พ.ย.53 อ.สุวรรณา</t>
  </si>
  <si>
    <t>ค่าสอนเกินเกณฑ์ 26 ต.ค. - 29 พ.ย.53 อ.ประจักษ์</t>
  </si>
  <si>
    <t>ค่าสอนเกินเกณฑ์ 26 ต.ค. - 29 พ.ย.53 อ.คนึงนิจ</t>
  </si>
  <si>
    <t>ค่าสอนเกินเกณฑ์ 26 ต.ค. - 29 พ.ย.53 อ.กฤษณะ</t>
  </si>
  <si>
    <t>ค่าตอบแทนนิสิตช่วยคุมสอบ 310101 ปกติ 17 ธ.ค.53 64 ราย</t>
  </si>
  <si>
    <t>ค่าตอบแทนปฏิบัติงานนอกเวลา นายสุธน,นายเกรียงศักดิ์ 6,10 ธ.ค.53</t>
  </si>
  <si>
    <t>ค่าสอนเกินเกณฑ์ 26 ต.ค. - 29 พ.ย.53 อ.สุรางคนา</t>
  </si>
  <si>
    <t>ค่าสอนเกินเกณฑ์ 30 พ.ย. - 27 ธ.ค.53 อ.วิทวัส</t>
  </si>
  <si>
    <t>ค่าสอนเกินเกณฑ์ 30 พ.ย. - 27 ธ.ค.53 อ.จักริน</t>
  </si>
  <si>
    <t>ค่าสอนเกินเกณฑ์ 30 พ.ย. - 27 ธ.ค.53 อ.กันทิมา</t>
  </si>
  <si>
    <t>ค่าสอนเกินเกณฑ์ 30 พ.ย. - 27 ธ.ค.53 อ.ประวิทย์</t>
  </si>
  <si>
    <t>ค่าสอนเกินเกณฑ์ 30 พ.ย. - 27 ธ.ค.53 อ.คนึงนิจ</t>
  </si>
  <si>
    <t>ค่าสอนเกินเกณฑ์ 30 พ.ย. - 27 ธ.ค.53 อ.ประจักษ์</t>
  </si>
  <si>
    <t>ค่าสอนเกินเกณฑ์ 30 พ.ย. - 27 ธ.ค.53 อ.เบญจภรณ์</t>
  </si>
  <si>
    <t>ค่าสอนเกินเกณฑ์ 30 พ.ย. - 27 ธ.ค.53 อ.สุนิสา</t>
  </si>
  <si>
    <t>ค่าสอนเกินเกณฑ์ 30 พ.ย. - 27 ธ.ค.53 อ.กฤษณะ</t>
  </si>
  <si>
    <t>ค่าสอนเกินเกณฑ์ 30 พ.ย. - 27 ธ.ค.53 อ.สุวรรณา</t>
  </si>
  <si>
    <t>ค่าสอนเกินเกณฑ์ 30 พ.ย. - 27 ธ.ค.53 อ.วรวิทย์</t>
  </si>
  <si>
    <t>ค่าสอนเกินเกณฑ์ 30 พ.ย. - 27 ธ.ค.53 อ.สุรางคนา</t>
  </si>
  <si>
    <t>ค่าสอนเกินเกณฑ์ 30 พ.ย. - 27 ธ.ค.53 อ.พงษ์วุฒิ</t>
  </si>
  <si>
    <t>ค่าตอบแทนสอนพิเศษ ธ.ค.53 นายเหมรัศมิ์</t>
  </si>
  <si>
    <t>ค่าตอบแทนสอนพิเศษ ธ.ค.53 นายเกรียงศักดิ์</t>
  </si>
  <si>
    <t>ค่าตอบแทนช่วยคุมสอบ ป.ตรี ธ.ค.53 8 ราย</t>
  </si>
  <si>
    <t>ค่าสอนเกินเกณฑ์ 30 พ.ย. - 27 ธ.ค.53 อ.ภูสิต</t>
  </si>
  <si>
    <t>ค่าสอนเกินเกณฑ์ 30 พ.ย. - 27 ธ.ค.53 อ.อุรีรัฐ</t>
  </si>
  <si>
    <t>ค่าสอนเกินเกณฑ์ 30 พ.ย. - 27 ธ.ค.53 อ.อธิตา</t>
  </si>
  <si>
    <t>ค่าสอนเกินเกณฑ์ 30 พ.ย. - 27 ธ.ค.53 อ.พรวณัฐ</t>
  </si>
  <si>
    <t>ค่าสอนพิเศษ ธ.ค.53 นายเมธิน  ศรีสวัสดิ์</t>
  </si>
  <si>
    <t>ค่าสอนพิเศษ ธ.ค.53 น.ส.เสวิตา  บุญเชิด</t>
  </si>
  <si>
    <t>ค่าสอนพิเศษ ธ.ค.53 นายณรงค์ศักดิ์  ชูสินชินภัทร</t>
  </si>
  <si>
    <t>ค่าสอนพิเศษ ธ.ค.53 น.ส.กุลชลี  รัตนคร</t>
  </si>
  <si>
    <t>ค่าสอนพิเศษ ธ.ค.53 นายจักรกฤษณ์  แม้นเหมือน</t>
  </si>
  <si>
    <t>ค่าสอนพิเศษ ธ.ค.53 น.ส.อุไรวรรณ  บัวตูม</t>
  </si>
  <si>
    <t>ค่าตอบแทนเจ้าหน้าที่ปฏิบัติงานภาคพิเศษ 1-30 ธ.ค.53</t>
  </si>
  <si>
    <t>ค่าสอนพิเศษ ธ.ค.53 น.ส.ยุวธิดา  ยะนินทร</t>
  </si>
  <si>
    <t>ค่าสอนพิเศษ ธ.ค.53 น.ส.อมรรัตน์  มากบดี</t>
  </si>
  <si>
    <t>ค่าสอนพิเศษ ธ.ค.53 นายธนาวุฒิ  นิลมณี</t>
  </si>
  <si>
    <t>ค่าสอนพิเศษ ธ.ค.53 นายต่อพงษ์  กังสวร</t>
  </si>
  <si>
    <t>ค่าสอนพิเศษ ธ.ค.53 นางธรรญชนก  นิลมณี</t>
  </si>
  <si>
    <t>ค่าสอนพิเศษ ธ.ค.53 น.ส.ภาสพิชญ์  ชูใจ</t>
  </si>
  <si>
    <t>ค่าสอนพิเศษ ธ.ค.53 น.ส.ปัทมา  ฤกษ์จำนงค์</t>
  </si>
  <si>
    <t>ค่าสอนพิเศษ ธ.ค.53 น.ส.วนิดา  โพธิ์ทอง</t>
  </si>
  <si>
    <t>ค่าสอนพิเศษ ธ.ค.53 นายกิตติ  แสนสำราญ</t>
  </si>
  <si>
    <t>ค่าตอบแทนผู้ช่วยคุมสอบกลางภาค ภาคปกติ 310101 ธ.ค.53 11 ราย</t>
  </si>
  <si>
    <t>ค่าตอบแทนผู้ช่วยคุมสอบกลางภาค ภาคพิเศษ 310101 ธ.ค.53 48 ราย</t>
  </si>
  <si>
    <t>ค่าตอบแทนสอนพิเศษ ธ.ค.53 น.ส.สุรีย์  นวพรอนันต์</t>
  </si>
  <si>
    <t>ค่าตอบแทนสอนพิเศษ ธ.ค.53 น.ส.ปิยนุช  วรบุตร</t>
  </si>
  <si>
    <t>ค่าตอบแทนสอนเกินเกณฑ์ 30 พ.ย.-27 ธ.ค.53 นายจิระ จตุรานนท์</t>
  </si>
  <si>
    <t>ค่าสอนพิเศษ ธ.ค.53 น.ส.พัชรินทร์  บัวเย็น</t>
  </si>
  <si>
    <t>ค่าสอนพิเศษ ธ.ค.53 น.ส.ทัศนีย์  รอดมั่นคง</t>
  </si>
  <si>
    <t>ค่าสอนพิเศษ ธ.ค.53 น.ส.สุกัลยา  ชาญสมร</t>
  </si>
  <si>
    <t>ค่าคุมสอบ ธ.ค.53 น.ส.สุกัลยา  ชาญสมร</t>
  </si>
  <si>
    <t>ค่าสอนพิเศษ ธ.ค.53 น.ส.นัฐญดา  กาละพัฒน์</t>
  </si>
  <si>
    <t>ค่าคุมสอบ ธ.ค.53 น.ส.นัฐญดา  กาละพัฒน์</t>
  </si>
  <si>
    <t>ค่าลงทะเบียนอบรมสร้างและบริหารระบบโทรศัพท์8-9 ม.ค.54 นายเกรียงศักดิ์</t>
  </si>
  <si>
    <t>ค่าสอนเกินเกณฑ์ 30 พ.ย.53-3ม.ค.54 อ.นวลศรี</t>
  </si>
  <si>
    <t>ตัดโอนค่าสอนภาคปลาย 2553 ให้คณะวิทยาศาสตร์</t>
  </si>
  <si>
    <t>ค่าตอบแทนผู้ปฏิบัติงานภาคพิเศษ ม.ค.54 7 ราย</t>
  </si>
  <si>
    <t>ค่าตอบแทนสอนเกินเกณฑ์ 28 ธ.ค.53-31 ม.ค.54 อ.พรวณัฐ</t>
  </si>
  <si>
    <t>ค่าตอบแทนสอนเกินเกณฑ์ 28 ธ.ค.53-31 ม.ค.54 อ.วรวิทย์</t>
  </si>
  <si>
    <t>ค่าตอบแทนสอนเกินเกณฑ์ 28 ธ.ค.53-31 ม.ค.54 อ.เบญจภรณ์</t>
  </si>
  <si>
    <t>ค่าตอบแทนสอนเกินเกณฑ์ 28 ธ.ค.53-31 ม.ค.54 อ.กฤษณะ</t>
  </si>
  <si>
    <t>ค่าตอบแทนสอนเกินเกณฑ์ 28 ธ.ค.53-31 ม.ค.54 อ.กันทิมา</t>
  </si>
  <si>
    <t>ค่าตอบแทนสอนเกินเกณฑ์ 28 ธ.ค.53-31 ม.ค.54 อ.จักริน</t>
  </si>
  <si>
    <t>ค่าตอบแทนสอนเกินเกณฑ์ 28 ธ.ค.53-31 ม.ค.54 อ.ประวิทย์</t>
  </si>
  <si>
    <t>ค่าตอบแทนสอนเกินเกณฑ์ 28 ธ.ค.53-31 ม.ค.54 อ.ประจักษ์</t>
  </si>
  <si>
    <t>ค่าตอบแทนสอนเกินเกณฑ์ 28 ธ.ค.53-31 ม.ค.54 อ.วิทวัส</t>
  </si>
  <si>
    <t>ค่าตอบแทนสอนเกินเกณฑ์ 28 ธ.ค.53-31 ม.ค.54 อ.อธิตา</t>
  </si>
  <si>
    <t>ค่าตอบแทนสอนเกินเกณฑ์ 1-31 ม.ค.54 อ.นวลศรี</t>
  </si>
  <si>
    <t>ค่าตอบแทนสอนเกินเกณฑ์ 28 ธ.ค.53-31 ม.ค.54 อ.อุรีรัฐ</t>
  </si>
  <si>
    <t>ค่าตอบแทนสอนเกินเกณฑ์ 28 ธ.ค.53-31 ม.ค.54 อ.สุนิสา</t>
  </si>
  <si>
    <t>ค่าตอบแทนสอนเกินเกณฑ์ 28 ธ.ค.53-31 ม.ค.54 อ.ภูสิต</t>
  </si>
  <si>
    <t>ค่าตอบแทนสอนเกินเกณฑ์ 28 ธ.ค.53-31 ม.ค.54 อ.สุวรรณา</t>
  </si>
  <si>
    <t>ค่าตอบแทนสอนเกินเกณฑ์ 28 ธ.ค.53-31 ม.ค.54 อ.คนึงนิจ</t>
  </si>
  <si>
    <t>ค่าตอบแทนสอนเกินเกณฑ์ 28 ธ.ค.53-31 ม.ค.54 อ.พงษ์วุฒิ</t>
  </si>
  <si>
    <t>ค่าตอบแทนสอนเกินเกณฑ์ 28 ธ.ค.53-31 ม.ค.54 อ.จิระ</t>
  </si>
  <si>
    <t>ค่าสอนพิเศษ ม.ค.54 น.ส.กุลชลี</t>
  </si>
  <si>
    <t>ค่าสอนพิเศษ ม.ค.54 นายเหมรัศมิ์</t>
  </si>
  <si>
    <t>ค่าสอนพิเศษ ม.ค.54 น.ส.สุรีย์  นวพรอนันต์</t>
  </si>
  <si>
    <t>ค่าสอนพิเศษ ม.ค.54 นายเกรียงศักดิ์</t>
  </si>
  <si>
    <t>ค่าสอนพิเศษ ม.ค.54 นายณรงค์ศักดิ์  ชูสินชินภัทร</t>
  </si>
  <si>
    <t>ค่าสอนพิเศษ ม.ค.54 น.ส.ยุวธิดา  ยะนินทร</t>
  </si>
  <si>
    <t>ค่าสอนพิเศษ ม.ค.54 น.ส.อุไรวรรณ  บัวตูม</t>
  </si>
  <si>
    <t>ค่าสอนพิเศษ ม.ค.54 นายจักรกฤษณ์  แม้นเหมือน</t>
  </si>
  <si>
    <t>ค่าสอนพิเศษ ม.ค.54 น.ส.วนิดา  โพธิ์ทอง</t>
  </si>
  <si>
    <t>ค่าสอนพิเศษ ม.ค.54 นายเมธิน  ศรีสวัสดิ์</t>
  </si>
  <si>
    <t>ค่าสอนพิเศษ ม.ค.54 น.ส.เสวิตา  บุญเชิด</t>
  </si>
  <si>
    <t>ค่าสอนพิเศษ ม.ค.54 น.ส.ปัทมา  ฤกษ์จำนงค์</t>
  </si>
  <si>
    <t>ค่าสอนพิเศษ ม.ค.54 น.ส.อมรรัตน์  มากบดี</t>
  </si>
  <si>
    <t>ค่าตอบแทนสอนเกินเกณฑ์ 30พ.ย.-27ธ.ค.53 อ.ธวัชชัย</t>
  </si>
  <si>
    <t>ค่าตอบแทนสอนเกินเกณฑ์ 28 ธ.ค.53-31 ม.ค.54 อ.ธวัชชัย</t>
  </si>
  <si>
    <t>ค่าสอนพิเศษ ม.ค.54 น.ส.สุกัลยา  ชาญสมร</t>
  </si>
  <si>
    <t>ค่าสอนเกินเกณฑ์ 28ธ.ค.53-31 ม.ค.54 อ.สุรางคนา</t>
  </si>
  <si>
    <t>ค่าตอบแทนผู้ช่วยสอน ม.ค.54 นายต่อพงษ์  กังสวร</t>
  </si>
  <si>
    <t>ค่าสอนพิเศษ ม.ค.54 น.ส.นัฐญดา  กาละพัฒน์</t>
  </si>
  <si>
    <t>ค่าสอนชดเชย ธ.ค.53 น.ส.พัชรินทร์  บัวเย็น</t>
  </si>
  <si>
    <t>ค่าสอนพิเศษ ม.ค.54 น.ส.พัชรินทร์  บัวเย็น</t>
  </si>
  <si>
    <t>ค่าสอนพิเศษ ม.ค.54 นายกิตติ  แสนสำราญ</t>
  </si>
  <si>
    <t>ค่าสอนพิเศษ ม.ค.54 นายธนาวุฒิ  นิลมณี</t>
  </si>
  <si>
    <t>ค่าสอนพิเศษ ม.ค.54 นางธรรญชนก  นิลมณี</t>
  </si>
  <si>
    <t>ค่าสอนพิเศษ ม.ค.54 น.ส.ปิยนุช  วรบุตร</t>
  </si>
  <si>
    <t>ค่าสอนพิเศษ ม.ค.54 น.ส.ภาสพิชญ์  ชูใจ</t>
  </si>
  <si>
    <t>ค่าสอนพิเศษ ม.ค.54 น.ส.ทัศนีย์  รอดมั่นคง</t>
  </si>
  <si>
    <t>ค่าสอนพิเศษ ก.พ.54 น.ส.พัชรินทร์  บัวเย็น</t>
  </si>
  <si>
    <t>ค่าสอนพิเศษ ก.พ.54 นายกิตติ  แสนสำราญ</t>
  </si>
  <si>
    <t>ค่าสอนพิเศษ ก.พ.54 นางสาวสุรีย์  นวพรอนันต์</t>
  </si>
  <si>
    <t>ค่าสอนพิเศษ ก.พ.54 น.ส.กุลชลี  รัตนคร</t>
  </si>
  <si>
    <t>ค่าสอนพิเศษ ก.พ.54 นายณรงค์ศักดิ์  ชูสินชินภัทร</t>
  </si>
  <si>
    <t>ค่าสอนพิเศษ ก.พ.54 น.ส.นัฐญดา  กาละพัฒน์</t>
  </si>
  <si>
    <t>ค่าสอนพิเศษ ก.พ.54 นางยเมธิน  ศรีสวัสดิ์</t>
  </si>
  <si>
    <t>ค่าสอนพิเศษ ก.พ.54 น.ส.วนิดา  โพธิ์ทอง</t>
  </si>
  <si>
    <t>ค่าสอนพิเศษ ก.พ.54 น.ส.ปัทมา  ฤกษ์จำนง</t>
  </si>
  <si>
    <t>ค่าตอบแทนสอนเกินเกณฑ์ 1-21 ก.พ.54 อ.พรวณัฐ</t>
  </si>
  <si>
    <t>ค่าสอนพิเศษ ก.พ.54 น.ส.ยุวธิดา  ยะนินทร</t>
  </si>
  <si>
    <t>ค่าสอนพิเศษ ก.พ.54 น.ส.อุไรวรรณ  บัวตูม</t>
  </si>
  <si>
    <t>ค่าสอนพิเศษ ก.พ.54 น.ส.อมรรัตน์  มากบดี</t>
  </si>
  <si>
    <t>ค่าสอนพิเศษ ก.พ.54 นายจักรกฤษณ์  แม้นเหมือน</t>
  </si>
  <si>
    <t>ค่าสอนพิเศษ ก.พ.54 นายธนาวุฒิ  นิลมณี</t>
  </si>
  <si>
    <t>ค่าสอนพิเศษ ก.พ.54 นางธรรญชนก  นิลมณี</t>
  </si>
  <si>
    <t>ค่าสอนพิเศษ ก.พ.54 นายต่อพงษ์  กังสวร</t>
  </si>
  <si>
    <t>ค่าสอนพิเศษ ก.พ.54 น.ส.ปิยนุช  วรบุตร</t>
  </si>
  <si>
    <t>ค่าสอนพิเศษ ก.พ.54 นายเหมรัศมิ์  วชิรหัตถพงศ์</t>
  </si>
  <si>
    <t>ค่าสอนพิเศษ ก.พ.54 นายเกรียงศักดิ์  ปานโพธิ์ทอง</t>
  </si>
  <si>
    <t>ค่าสอนพิเศษ ก.พ.54 น.ส.เสวิตา  บุญเชิด</t>
  </si>
  <si>
    <t>ค่าสอนพิเศษ ก.พ.54 น.ส.สุกัลยา  ชาญสมร</t>
  </si>
  <si>
    <t>ค่าตอบแทนผู้ช่วยคุมสอบ 310101 ภาคปกติ 65 ราย</t>
  </si>
  <si>
    <t>ตัดโอนค่าสอน-สอบ ภาคปลาย 2553 ให้คณะศึกษาศาสตร์</t>
  </si>
  <si>
    <t>ค่าสอนเกินเกณฑ์ 1-28 ก.พ.54 อ.ประจักษ์</t>
  </si>
  <si>
    <t>ค่าสอนเกินเกณฑ์ 1-28 ก.พ.54 อ.อ.จักริน</t>
  </si>
  <si>
    <t>ค่าสอนเกินเกณฑ์ 1-28 ก.พ.54 อ.นวลศรี</t>
  </si>
  <si>
    <t>ค่าสอนเกินเกณฑ์ 1-28 ก.พ.54 อ.อ.อธิตา</t>
  </si>
  <si>
    <t>ค่าสอนเกินเกณฑ์ 1-28 ก.พ.54 อ.อ.จิระ</t>
  </si>
  <si>
    <t>ค่าสอนเกินเกณฑ์ 1-28 ก.พ.54 อ.ประวิทย์</t>
  </si>
  <si>
    <t>ค่าสอนเกินเกณฑ์ 1-28 ก.พ.54 อ.อุรีรัฐ</t>
  </si>
  <si>
    <t>ค่าสอนเกินเกณฑ์ 1-28 ก.พ.54 อ.กันทิมา</t>
  </si>
  <si>
    <t>ค่าสอนเกินเกณฑ์ 1-28 ก.พ.54 อ.พงษ์วุฒิ</t>
  </si>
  <si>
    <t>ค่าสอนเกินเกณฑ์ 1-28 ก.พ.54 อ.อ.เบญจภรณ์</t>
  </si>
  <si>
    <t>ค่าสอนเกินเกณฑ์ 1-28 ก.พ.54 อ.วรวิทย์</t>
  </si>
  <si>
    <t>ค่าสอนเกินเกณฑ์ 1-28 ก.พ.54 อ.อ.ภูสิต</t>
  </si>
  <si>
    <t>ค่าสอนเกินเกณฑ์ 1-28 ก.พ.54 อ.อ.วิทวัส</t>
  </si>
  <si>
    <t>ค่าสอนเกินเกณฑ์ 1-28 ก.พ.54 อ.กฤษณะ</t>
  </si>
  <si>
    <t>ค่าสอนเกินเกณฑ์ 1-28 ก.พ.54 อ.สุวรรณา</t>
  </si>
  <si>
    <t>ค่าสอนเกินเกณฑ์ 1-28 ก.พ.54 อ.สุนิสา</t>
  </si>
  <si>
    <t>ค่าตอบแทนเจ้าหน้าที่ปฏิบัติงานภาคพิเศษ ก.พ.54 7 ราย</t>
  </si>
  <si>
    <t>ค่าสอนเกินเกณฑ์ 1-28 ก.พ.54 อ.คนึงนิจ</t>
  </si>
  <si>
    <t>ค่าสอนพิเศษ ก.พ.54 น.ส.ภาสพิชย์  ชูใจ</t>
  </si>
  <si>
    <t>ค่าสอนเกินเกณฑ์ 1-28 ก.พ.54 อ.สุรางคนา</t>
  </si>
  <si>
    <t>ค่าเบี้ยเลี้ยงนิสิตกัมพูชา มี.ค.54 4 ราย</t>
  </si>
  <si>
    <t>ค่าตอบแทนอนุกรรมการภาคพิเศษ 2/2553 4 ราย</t>
  </si>
  <si>
    <t>ค่าสอนเกินเกณฑ์ 1-28 ก.พ.54 อ.ธวัชชัย</t>
  </si>
  <si>
    <t>ค่าช่วยคุมสอบ 310101 ปกติ 25 ก.พ.54 12 ราย</t>
  </si>
  <si>
    <t>ค่าช่วยคุมสอบ 310101 พิเศษ  26 ก.พ.54 49 ราย</t>
  </si>
  <si>
    <t>ค่าตอบแทนช่วยคุมสอบ 7 ราย</t>
  </si>
  <si>
    <t>ค่าตอบแทนเจ้าหน้าที่ปฏิบัติงานภาคพิเศษ 1-7 มี.ค.54 7 ราย</t>
  </si>
  <si>
    <t>ค่าสอนพิเศษ น.ส.ทัศนีย์  รอดมั่นคง ก.พ.54</t>
  </si>
  <si>
    <t>ค่าตอบแทนผู้ปฏิบัติงานภาคพิเศษ 21-31 มี.ค.54</t>
  </si>
  <si>
    <t>ค่าตอบแทนผู้ปฏิบัติงานภาคพิเศษ เม.ย.54 8 ราย</t>
  </si>
  <si>
    <t>ค่าตอบแทนการปฏิบัติงานนอกเวลา 28 เม.ย.54 น.ส.กุลชลี</t>
  </si>
  <si>
    <t>ค่าตอบแทนสอน-สอบ ฤดูร้อน 54 อ.นพรัตน์</t>
  </si>
  <si>
    <t>ค่าตอบแทนสอน-สอบ ฤดูร้อน 54 อ.สหัทยา</t>
  </si>
  <si>
    <t>ค่าตอบแทนช่วยคุมสอบกลางภาค ฤดูร้อน 54 13 ราย</t>
  </si>
  <si>
    <t>ค่าตอบแทนช่วยคุมสอบ ปลายภาค ฤดูร้อน 54 13 ราย</t>
  </si>
  <si>
    <t>ค่าสอนพิเศษ ฤดูร้อน 54 อ.จิระ</t>
  </si>
  <si>
    <t>ค่าสอนพิเศษ ฤดูร้อน 54 อ.อุรีรัฐ</t>
  </si>
  <si>
    <t>ค่าสอนพิเศษ ฤดูร้อน 54 อ.ภูสิต</t>
  </si>
  <si>
    <t>ค่าสอนพิเศษ ฤดูร้อน 54 อ.กันทิมา</t>
  </si>
  <si>
    <t>ค่าสอนพิเศษ ฤดูร้อน 54 อ.วิชัย</t>
  </si>
  <si>
    <t>ค่าสอนพิเศษ ฤดูร้อน 54 อ.พงษ์วุฒิ</t>
  </si>
  <si>
    <t>ค่าสอนพิเศษ ฤดูร้อน 54 อ.พรทิพา  นิสสะ</t>
  </si>
  <si>
    <t>ค่าสอนพิเศษ ฤดูร้อน 54 อ.สิริวรรณ  วงษ์ทัต</t>
  </si>
  <si>
    <t>ค่าสอนพิเศษ ฤดูร้อน 54 อ.ชนิกานต์  กู้เกียรติ</t>
  </si>
  <si>
    <t>ค่าสอนพิเศษ ฤดูร้อน 54 อ.เยาวลักษณ์  แสงจันทร์</t>
  </si>
  <si>
    <t>ค่าสอนพิเศษ ฤดูร้อน 54 อ.ศิริลักษณ์  บัตรประโคน</t>
  </si>
  <si>
    <t>ค่าสอนพิเศษ ฤดูร้อน 54 อ.สมคิด  อินเทพ</t>
  </si>
  <si>
    <t>ค่าสอนพิเศษ ฤดูร้อน 54 นายณรงค์ศักดิ์  ประสิว</t>
  </si>
  <si>
    <t>ค่าสอนพิเศษ ฤดูร้อน 54 นางบุญเดิม  พันรอบ</t>
  </si>
  <si>
    <t>ค่าคุมสอบ อ.เสาวรส</t>
  </si>
  <si>
    <t>ค่าสอนพิเศษ ฤดูร้อน 54 นางตันหยง  ประทับสิงห์</t>
  </si>
  <si>
    <t>ค่าสอนพิเศษ ฤดูร้อน 54 นางภุมรี  อบมลี</t>
  </si>
  <si>
    <t>ค่าตอบแทนผู้ปฏิบัติงานภาคพิเศษ 1-22 พ.ค.54 8 ราย</t>
  </si>
  <si>
    <t>ค่าสอนพิเศษ ฤดูร้อน 54 น.ส.ภัสนันท์  พ่วงเถื่อน</t>
  </si>
  <si>
    <t>ค่าตอบแทนอนุกรรมการภาคพิเศษ ฤดูร้อน54 5 ราย</t>
  </si>
  <si>
    <t>ค่าสอนฤดูร้อน 54 อ.โชติสา  ขาวสนิท</t>
  </si>
  <si>
    <t>ค่าสอนฤดูร้อน 54 อ.รักพร  ดอกจันทร์</t>
  </si>
  <si>
    <t>ค่าสอนฤดูร้อน 54 อ.สุพรรณิการ์  กำลังหาญ</t>
  </si>
  <si>
    <t>ตัดโอนค่าสอน ภาคปลาย2553 ให้คณะมนุษยศาสตร์(ภาควิชาภาษาตะวันตก)</t>
  </si>
  <si>
    <t>ค่าสอนฤดูร้อน 54 น.ส.รุ้งนภา ยืนยงเกษมสุข</t>
  </si>
  <si>
    <t>ค่าตอบแทนเจ้าหน้าที่ปฏิบัติงานนอกเวลา 8-23 มิ.ย.54 5 ราย</t>
  </si>
  <si>
    <t>ค่าตอบแทนนิสิตช่วยงาน 1-30 มิ.ย.54 น.ส.กมลวรรณ</t>
  </si>
  <si>
    <t>ค่าตอบแทนผู้ปฏิบัติกงานภาคพิเศษ 30พ.ค.-30 มิ.ย.54 8 ราย</t>
  </si>
  <si>
    <t>ค่าสอนเกินเกณฑ์ ต้น 54 งวดที่ 1 มิ.ย.54 อ.จิระ</t>
  </si>
  <si>
    <t>ค่าสอนเกินเกณฑ์ ต้น 54 งวดที่ 1 มิ.ย.54 อ.ภูสิต</t>
  </si>
  <si>
    <t>ค่าสอนเกินเกณฑ์ ต้น 54 งวดที่ 1 มิ.ย.54 อ.วิทวัส</t>
  </si>
  <si>
    <t>ค่าสอนพิเศษ พ.ค.-มิ.ย.54 น.ส.อรุณี พุทธสุวรรณ</t>
  </si>
  <si>
    <t>ค่าสอนเกินเกณฑ์ ต้น 54 งวดที่ 1 มิ.ย.54 อ.วรวิทย์</t>
  </si>
  <si>
    <t>ค่าสอนเกินเกณฑ์ ต้น 54 งวดที่ 1 มิ.ย.54 อ.เสรี</t>
  </si>
  <si>
    <t>ค่าสอนเกินเกณฑ์ ต้น 54 งวดที่ 1 มิ.ย.54 อ.จักริน</t>
  </si>
  <si>
    <t>ค่าสอนเกินเกณฑ์ ต้น 54 งวดที่ 1 มิ.ย.54 อ.อุรีรัฐ</t>
  </si>
  <si>
    <t>ค่าสอนเกินเกณฑ์ ต้น 54 งวดที่ 1 มิ.ย.54 อ.กันทิมา</t>
  </si>
  <si>
    <t>ค่าสอนเกินเกณฑ์ ต้น 54 งวดที่ 1 มิ.ย.54 อ.อธิตา</t>
  </si>
  <si>
    <t>ค่าสอนเกินเกณฑ์ ต้น 54 งวดที่ 1 มิ.ย.54 อ.พงษ์วุฒิ</t>
  </si>
  <si>
    <t>ค่าสอนเกินเกณฑ์ ต้น 54 งวดที่ 1 มิ.ย.54 อ.ณัฐนนท์</t>
  </si>
  <si>
    <t>ค่าสอนเกินเกณฑ์ ต้น 54 งวดที่ 1 มิ.ย.54 อ.พรวณัฐ</t>
  </si>
  <si>
    <t>ค่าสอนเกินเกณฑ์ ต้น 54 งวดที่ 1 มิ.ย.54 อ.เบญจภรณ์</t>
  </si>
  <si>
    <t>ค่าสอนเกินเกณฑ์ ต้น 54 งวดที่ 1 มิ.ย.54 อ.กฤษณะ</t>
  </si>
  <si>
    <t>ค่าสอนเกินเกณฑ์ ต้น 54 งวดที่ 1 มิ.ย.54 อ.สุวรรณา</t>
  </si>
  <si>
    <t>ค่าสอนเกินเกณฑ์ ต้น 54 งวดที่ 1 มิ.ย.54 อ.ประวิทย์</t>
  </si>
  <si>
    <t>ค่าสอนเกินเกณฑ์ ต้น 54 งวดที่ 1 มิ.ย.54 อ.ประจักษ์</t>
  </si>
  <si>
    <t>ค่าสอนเกินเกณฑ์ ต้น 54 งวดที่ 1 มิ.ย.54 อ.คนึงนิจ</t>
  </si>
  <si>
    <t>ค่าสอน,ค่าเดินทางสอน พ.ค.-มิ.ย.54 น.ส.พัชรินทร์  บัวเย็น</t>
  </si>
  <si>
    <t>ค่าสอน,ค่าเดินทางสอน มิ.ย.54 อ.ศรายุทธ</t>
  </si>
  <si>
    <t>ค่าสอนพิเศษ พ.ค.-มิ.ย.54 นายโกเมศ  อัมพวัน</t>
  </si>
  <si>
    <t>ค่าสอนเกินเกณฑ์ ต้น 54 งวดที่ 1 มิ.ย.54 อ.นวลศรี</t>
  </si>
  <si>
    <t>ค่าสอนพิเศษ พ.ค.-มิ.ย.54 นายเหมรัศมิ์</t>
  </si>
  <si>
    <t>ค่าสอนพิเศษ พ.ค.-มิ.ย.54 นายเกรียงศักดิ์</t>
  </si>
  <si>
    <t>ค่าสอนเกินเกณฑ์ ต้น 54 งวดที่ 1 มิ.ย.54 อ.ธวัชชัย</t>
  </si>
  <si>
    <t>ค่าสอนพิเศษ พ.ค.-มิ.ย.54 นายสิทธิพงษ์</t>
  </si>
  <si>
    <t>ค่าสอนพิเศษ พ.ค.-มิ.ย.54 น.ส.กุลชลี</t>
  </si>
  <si>
    <t>ค่าสอนพิเศษ มิ.ย.54 นายณรงค์ศักดิ์</t>
  </si>
  <si>
    <t>ค่าสอนพิเศษ พ.ค.-มิ.ย.54 น.ส.ปัทมา</t>
  </si>
  <si>
    <t>ค่าสอนพิเศษ พ.ค.-มิ.ย.54 น.ส.วนิดา</t>
  </si>
  <si>
    <t>ค่าสอนพิเศษ มิ.ย.54 น.ส.อุไรวรรณ</t>
  </si>
  <si>
    <t>ค่าสอนพิเศษ มิ.ย.54 น.ส.อมรรัตน์</t>
  </si>
  <si>
    <t>ค่าสอนพิเศษ พ.ค. - มิ.ย. 54 น.ส.สุกัลยา</t>
  </si>
  <si>
    <t>ค่าสอนพิเศษ มิ.ย. 54 นายเมธิน</t>
  </si>
  <si>
    <t>ค่าสอนพิเศษ มิ.ย. 54 น.ส.เสวิตา</t>
  </si>
  <si>
    <t>ค่าสอนพิเศษ มิ.ย. 54 น.ส.ยุวธิดา</t>
  </si>
  <si>
    <t>ค่าตอบแทนผู้ช่วยสอน พ.ค.-มิ.ย. 54  น.ส.ปิยนุช</t>
  </si>
  <si>
    <t>ค่าตอบแทนผู้ช่วยสอน พ.ค.-มิ.ย. 54 นายอนุวัตร</t>
  </si>
  <si>
    <t>ค่าตอบแทนผู้ช่วยสอน พ.ค.-มิ.ย. 54 นายทศพล</t>
  </si>
  <si>
    <t>ค่าตอบแทนผู้ช่วยสอน มิ.ย. 54 นายวัฒนา</t>
  </si>
  <si>
    <t>ค่าตอบแทนผู้ช่วยสอน มิ.ย. 54 นายธีรพงษ์</t>
  </si>
  <si>
    <t>ค่าตอบแทนผู้ช่วยสอน มิ.ย. 54 นายธีรศักดิ์</t>
  </si>
  <si>
    <t>ค่าตอบแทนผู้ช่วยสอน มิ.ย. 54 น.ส.อุษานาฎ</t>
  </si>
  <si>
    <t>ค่าตอบแทนผู้ช่วยสอน มิ.ย. 54 น.ส.สุภาวดี</t>
  </si>
  <si>
    <t>ค่าตอบแทนผู้ช่วยสอน มิ.ย. 54 น.ส.ภาสพิชญ์</t>
  </si>
  <si>
    <t>ค่าตอบแทนผู้ช่วยสอน มิ.ย. 54 นางธรรญชนก</t>
  </si>
  <si>
    <t>ค่าตอบแทนผู้ช่วยสอน มิ.ย. 54 นายธนาวุฒิ</t>
  </si>
  <si>
    <t>ค่าตอบแทนผู้ช่วยสอน มิ.ย. 54 นายต่อพงษ์</t>
  </si>
  <si>
    <t>ค่าสอนพิเศษ มิ.ย.54 น.ส.ชญาณ์นันท์  นวพรอนันต์</t>
  </si>
  <si>
    <t>ค่าสอนเกินเกณฑ์ ต้น 54 งวดที่ 1 มิ.ย. 54 อ.สุรางคนา</t>
  </si>
  <si>
    <t>ค่าตอบแทนผู้ช่วยสอน ก.ค.54 นายอธิบ</t>
  </si>
  <si>
    <t>ค่าตอบแทนผู้ช่วยสอน ก.ค.54 น.ส.อุษานาฎ</t>
  </si>
  <si>
    <t xml:space="preserve">ค่าตอบแทนผู้ช่วยสอน ก.ค.54 นายธีรพงษ์  </t>
  </si>
  <si>
    <t>ค่าตอบแทนผู้ช่วยสอน ก.ค.54 นางธรรญชนก</t>
  </si>
  <si>
    <t>ค่าตอบแทนผู้ช่วยสอน ก.ค.54 น.ส.ปิยนุช</t>
  </si>
  <si>
    <t>ค่าตอบแทนผู้ช่วยสอน ก.ค.54 นายธนาวุฒิ</t>
  </si>
  <si>
    <t>ค่าตอบแทนผู้ช่วยสอน ก.ค.54 น.ส.สุภาวดี</t>
  </si>
  <si>
    <t>ค่าตอบแทนผู้ช่วยสอน ก.ค.54 นายธีรศักดิ์</t>
  </si>
  <si>
    <t>ค่าตอบแทนช่วยคุมสอบ  885101 ภาคปกติ</t>
  </si>
  <si>
    <t>ค่าสอนเกิน ต้น54 งวด2 ก.ค. 54 อ.พรวณัฐ</t>
  </si>
  <si>
    <t>ค่าสอนเกิน ต้น54 งวด2 ก.ค. 54 อ.จิระ</t>
  </si>
  <si>
    <t>ค่าสอนเกิน ต้น54 งวด2 ก.ค. 54 อ.ประวิทย์</t>
  </si>
  <si>
    <t>ค่าสอนเกิน ต้น54 งวด2 ก.ค. 54 อ.วิทวัส</t>
  </si>
  <si>
    <t>ค่าสอนพิเศษ ก.ค. 54 นายเหมรัศมิ์</t>
  </si>
  <si>
    <t>ค่าสอนพิเศษ ก.ค. 54 นายสิทธิพงษ์</t>
  </si>
  <si>
    <t>ค่าสอนเกิน ต้น54 งวด2 ก.ค. 54 อ.อุรีรัฐ</t>
  </si>
  <si>
    <t>ค่าสอนเกิน ต้น54 งวด2 ก.ค. 54 อ.ประจักษ์</t>
  </si>
  <si>
    <t>ค่าสอนเกิน ต้น54 งวด2 ก.ค. 54 อ.จักริน</t>
  </si>
  <si>
    <t>ค่าสอนเกิน ต้น54 งวด2 ก.ค. 54 อ.วรวิทย์</t>
  </si>
  <si>
    <t>ค่าสอนพิเศษ ก.ค.54 น.ส.อมรรัตน์</t>
  </si>
  <si>
    <t>ค่าสอนพิเศษ ก.ค.54 น.ส.กุลชลี</t>
  </si>
  <si>
    <t>ค่าสอนพิเศษ ก.ค.54 น.ส.วนิดา</t>
  </si>
  <si>
    <t>ค่าสอนพิเศษ ก.ค.54 น.ส.ปัทมา</t>
  </si>
  <si>
    <t>ค่าสอนพิเศษ ก.ค. 54 น.ส.ยุวธิดา</t>
  </si>
  <si>
    <t>ค่าสอนพิเศษ ก.ค. 54 นายเกรียงศักดิ์</t>
  </si>
  <si>
    <t>ค่าสอนพิเศษ ก.ค. 54 น.ส.เสวิตา</t>
  </si>
  <si>
    <t>ค่าสอนเกิน ต้น54 งวด2 ก.ค. 54 อ.กฤษณะ</t>
  </si>
  <si>
    <t>ค่าสอนเกิน ต้น54 งวด2 ก.ค. 54 อ.สุวรรณา</t>
  </si>
  <si>
    <t>ค่าสอนเกิน ต้น54 งวด2 ก.ค. 54 อ.อธิตา</t>
  </si>
  <si>
    <t>ค่าสอนเกิน ต้น54 งวด2 ก.ค. 54 อ.นวลศรี</t>
  </si>
  <si>
    <t>ค่าสอนเกิน ต้น54 งวด2 ก.ค. 54 อ.ณัฐนนท์</t>
  </si>
  <si>
    <t>ค่าสอนเกิน ต้น54 งวด2 ก.ค. 54 อ.เสรี</t>
  </si>
  <si>
    <t>ค่าสอนเกิน ต้น54 งวด2 ก.ค. 54 อ.ภูสิต</t>
  </si>
  <si>
    <t>ค่าสอนเกิน ต้น54 งวด2 ก.ค. 54 อ.เบญจภรณ์</t>
  </si>
  <si>
    <t>ค่าสอนเกิน ต้น54 งวด2 ก.ค. 54 อ.กันทิมา</t>
  </si>
  <si>
    <t>ค่าสอนเกิน ต้น54 งวด2 ก.ค. 54 อ.ธวัชชัย</t>
  </si>
  <si>
    <t>ค่าสอนเกิน ต้น54 งวด2 ก.ค. 54 อ.พงษ์วุฒิ</t>
  </si>
  <si>
    <t>ค่าตอบแทนผู้ช่วยสอน ก.ค. 54 น.ส.ภาสพิชญ์</t>
  </si>
  <si>
    <t>ค่าตอบแทนผู้ช่วยสอน ก.ค. 54 นายต่อพงษ์</t>
  </si>
  <si>
    <t>ค่าสอนพิเศษ ก.ค. 54 น.ส.อรุณี</t>
  </si>
  <si>
    <t>ค่าสอนเกิน ต้น54 งวด2 ก.ค. 54 อ.คนึงนิจ</t>
  </si>
  <si>
    <t>ค่าตอบแทนผู้ปฏิบัติงานภาคพิเศษ ก.ค.54</t>
  </si>
  <si>
    <t>ค่าสอนพิเศษ ก.ค.54 นายเมธิน</t>
  </si>
  <si>
    <t>ค่าสอนพิเศษ ก.ค.54 น.ส.อุไรวรรณ</t>
  </si>
  <si>
    <t>ค่าคุมสอบ 885101 นายพัทธนัย</t>
  </si>
  <si>
    <t>ค่าคุมสอบ ภาคติ + พิเศษ885101 44 ราย</t>
  </si>
  <si>
    <t>ค่าสอนเกินเกณฑ์ ต้น 54 งวดที่ 2 ก.ค. 54 อ.สุรางคนา</t>
  </si>
  <si>
    <t>ผู้ช่วยสอน 888142 ก.ค. 54 นายทศพล  ชมสระน้อย</t>
  </si>
  <si>
    <t>ผู้ช่วยสอน 888142 ก.ค. 54 นายอนุวัตร  รัตนขันติชัย</t>
  </si>
  <si>
    <t>ค่าสอน,ค่าเดินทาง ก.ค. 54 นายศรายุทธ</t>
  </si>
  <si>
    <t>ค่าสอน,ค่าเดินทาง ก.ค. 54 น.ส.พัชรินทร์</t>
  </si>
  <si>
    <t>ค่าสอนพิเศษ ก.ค. 54 น.ส.สุกัลยา</t>
  </si>
  <si>
    <t>ค่าสอนพิเศษ ก.ค.54 นายโกเมศ</t>
  </si>
  <si>
    <t>ค่าตอบแทนปฏิบัติงานนอกเวลา 1-27 ก.ค. 54 5 ราย</t>
  </si>
  <si>
    <t>ค่าตอบแทนช่วยคุมสอบ 885101 พิเศษ 55 ราย</t>
  </si>
  <si>
    <t>ค่าคุมสอบ ป.เอก นอกคณะฯ อ.นวลศรี กลางภาค</t>
  </si>
  <si>
    <t>ค่าช่วยคุมสอบกลางภาค 27 ราย</t>
  </si>
  <si>
    <t>ค่าคุมสอบกลางภาค 17 ราย</t>
  </si>
  <si>
    <t>ค่าสอน+ค่าเดินทาง ก.ค. 54 น.ส.ชญาณ์นันท์</t>
  </si>
  <si>
    <t>ค่าตอบแทนนิสิตช่วยงาน นายปิยะฉัตร มิ.ย.54</t>
  </si>
  <si>
    <t>ค่าตอบแทนนิสิตช่วยงาน นายปิยะฉัตร ก.ค.54</t>
  </si>
  <si>
    <t xml:space="preserve">ค่าตอบแทนผู้ปฏิบัติงานภาคพิเศษ ส.ค. 54 </t>
  </si>
  <si>
    <t>ค่าสอนเกินเกณฑ์ งวดที่ 3 ส.ค. 54 อ.ประจักษ์</t>
  </si>
  <si>
    <t>ค่าสอนเกินเกณฑ์ งวดที่ 3 ส.ค. 54 อ.สุวรรณา</t>
  </si>
  <si>
    <t>ค่าสอนเกินเกณฑ์ งวดที่ 3 ส.ค. 54 อ.กฤษณะ</t>
  </si>
  <si>
    <t>ค่าสอนเกินเกณฑ์ งวดที่ 3 ส.ค. 54 อ.ประวิทย์</t>
  </si>
  <si>
    <t>ค่าสอนเกินเกณฑ์ งวดที่ 3 ส.ค. 54 อ.กันทิมา</t>
  </si>
  <si>
    <t>ค่าสอนเกินเกณฑ์ งวดที่ 3 ส.ค. 54 อ.พรวณัฐ</t>
  </si>
  <si>
    <t>ค่าสอนเกินเกณฑ์ งวดที่ 3 ส.ค. 54 อ.พงษ์วุฒิ</t>
  </si>
  <si>
    <t>ค่าสอนเกินเกณฑ์ งวดที่ 3 ส.ค. 54 อ.คนึงนิจ</t>
  </si>
  <si>
    <t>ค่าสอนเกินเกณฑ์ งวดที่ 3 ส.ค. 54 อ.ภูสิต</t>
  </si>
  <si>
    <t>ค่าสอนเกินเกณฑ์ งวดที่ 3 ส.ค. 54 อ.สุรางคนา</t>
  </si>
  <si>
    <t>ค่าสอนเกินเกณฑ์ งวดที่ 3 ส.ค. 54 อ.วิทวัส</t>
  </si>
  <si>
    <t>ค่าสอนเกินเกณฑ์ งวดที่ 3 ส.ค. 54 อ.จักริน</t>
  </si>
  <si>
    <t>ค่าสอนเกินเกณฑ์ งวดที่ 3 ส.ค. 54 อ.อุรีรัฐ</t>
  </si>
  <si>
    <t>ค่าสอนเกินเกณฑ์ งวดที่ 3 ส.ค. 54 อ.เบญจภรณ์</t>
  </si>
  <si>
    <t>ค่าสอนเกินเกณฑ์ งวดที่ 3 ส.ค. 54 อ.ณัฐนนท์</t>
  </si>
  <si>
    <t>ค่าสอนเกินเกณฑ์ งวดที่ 3 ส.ค. 54 อ.วรวิทย์</t>
  </si>
  <si>
    <t>ค่าสอนเกินเกณฑ์ งวดที่ 3 ส.ค. 54 อ.จิระ</t>
  </si>
  <si>
    <t>ค่าสอนเกินเกณฑ์ งวดที่ 3 ส.ค. 54 อ.อธิตา</t>
  </si>
  <si>
    <t>ค่าสอนพิเศษ ส.ค. 54 น.ส.กุลชลี</t>
  </si>
  <si>
    <t>ค่าสอนพิเศษ ส.ค. 54 นายณรงค์ศักดิ์</t>
  </si>
  <si>
    <t>ค่าสอนพิเศษ ส.ค. 54 นายเหมรัศมิ์</t>
  </si>
  <si>
    <t>ค่าสอนพิเศษ ส.ค. 54 นายโกเมศ</t>
  </si>
  <si>
    <t>ค่าสอนเกินเกณฑ์ งวดที่ 3 ส.ค. 54 นายธวัชชัย</t>
  </si>
  <si>
    <t>ค่าสอนพิเศษ ส.ค. 54 นายสิทธิพงษ์</t>
  </si>
  <si>
    <t>ค่าสอนพิเศษ ส.ค. 54 นายเกรียงศักดิ์</t>
  </si>
  <si>
    <t>ค่าสอน+ค่าเดินทาง ส.ค. 54 นส.ชญานันท์</t>
  </si>
  <si>
    <t>ค่าสอน+ค่าเดินทาง ส.ค. 54 นายศรายุทธ</t>
  </si>
  <si>
    <t>ค่าตอบแทนนิสิตช่วยงาน ส.ค. 54 นายปิยะฉัตร</t>
  </si>
  <si>
    <t>ค่าสอนเกินเกณฑ์ งวดที่ 3 ส.ค. 54 อ.เสรี</t>
  </si>
  <si>
    <t>ค่าคอมุสอบกลางภาค อ.เสรี</t>
  </si>
  <si>
    <t>ค่าสอน+ค่าเดินทางสอน ส.ค. 54 น.ส.พัชรินทร์</t>
  </si>
  <si>
    <t>ค่าตอบแทนช่วยสอน ส.ค. 54 นางธรรญชนก</t>
  </si>
  <si>
    <t>ค่าตอบแทนช่วยสอน ส.ค. 54 น.ส.สุภาวดี</t>
  </si>
  <si>
    <t>ค่าตอบแทนช่วยสอน ส.ค. 54 นายอธิบ</t>
  </si>
  <si>
    <t>ค่าตอบแทนช่วยสอน ส.ค. 54 น.ส.ภาสพิชญ์</t>
  </si>
  <si>
    <t>ค่าตอบแทนช่วยสอน ส.ค. 54 นายต่อพงษ์</t>
  </si>
  <si>
    <t>ค่าตอบแทนช่วยสอน ส.ค. 54 นายธนาวุฒิ</t>
  </si>
  <si>
    <t>ค่าตอบแทนช่วยสอน ส.ค. 54 นายธีรศักดิ์  สังข์ศรี</t>
  </si>
  <si>
    <t>ค่าตอบแทนช่วยสอน ส.ค. 54 น.ส.อุษานาฎ</t>
  </si>
  <si>
    <t>ค่าตอบแทนช่วยสอน ส.ค. 54 นายธีรพงษ์</t>
  </si>
  <si>
    <t>ค่าสอนเกินเกณฑ์ งวดที่ 3 ส.ค. 54 อ.นวลศรี</t>
  </si>
  <si>
    <t>ค่าตอบแทนช่วยสอน 888142 ส.ค. 54 นายทศพล</t>
  </si>
  <si>
    <t>ค่าตอบแทนช่วยสอน 888142 ส.ค. 54 นายอนุวัตร</t>
  </si>
  <si>
    <t>ค่าตอบแทนช่วยสอน ส.ค.54 น.ส.ปิยนุช</t>
  </si>
  <si>
    <t>ค่าตอบแทนช่วยสอน 888142 ก.ค. 54 นายวัฒนา</t>
  </si>
  <si>
    <t>ค่าตอบแทนช่วยสอน 888142 ส.ค. 54 นายวัฒนา</t>
  </si>
  <si>
    <t>ค่าสอนพิเศษ ส.ค. 54  น.ส.ปัทมา</t>
  </si>
  <si>
    <t>ค่าสอนพิเศษ ส.ค. 54  น.ส.วนิดา</t>
  </si>
  <si>
    <t>ค่าสอนพิเศษ ส.ค. 54  นายเมธิน</t>
  </si>
  <si>
    <t>ค่าสอนพิเศษ ส.ค. 54  น.ส.เสวิตา</t>
  </si>
  <si>
    <t>ค่าสอนพิเศษ ส.ค. 54  น.ส.สุกัลยา</t>
  </si>
  <si>
    <t>ค่าสอนพิเศษ ส.ค. 54  น.ส.ยุวธิดา</t>
  </si>
  <si>
    <t>ค่าสอนพิเศษ ส.ค. 54  น.ส.อุไรวรรณ</t>
  </si>
  <si>
    <t>ค่าสอนพิเศษ ส.ค. 54  น.ส.อมรรัตน์</t>
  </si>
  <si>
    <t>ค่าสอนพิเศษ ส.ค. 54  น.ส.อรุณี</t>
  </si>
  <si>
    <t>ตัดโอนค่าสอนต้น 54 ให้คณะวิศวกรรมศาสตร์</t>
  </si>
  <si>
    <t>ค่ารับรองผู้บริหาร-รับรองแสดงมุฑิตาจิตเกษียณอายุ อ.เสรี</t>
  </si>
  <si>
    <t>ค่าคุมสอบ-ช่วยคุมสอบ กลางภาค 5 ราย</t>
  </si>
  <si>
    <t>น้ำมันรถพนังานเดินเอกสาร ก.ย. 54</t>
  </si>
  <si>
    <t>ค่ารับรองประชุมบุคลากร 4/54 22 ก.ย. 54</t>
  </si>
  <si>
    <t>กระดาษ,คลิบดำ,เทปโฟม,โบว์ติดของขวัญ</t>
  </si>
  <si>
    <t>ค่าสอนเกินเกณฑ์ ต้น 54 ก.ย. 54 อ.กันทิมา</t>
  </si>
  <si>
    <t>ค่าสอนเกินเกณฑ์ ต้น 54 ก.ย. 54 อ.คนึงนิจ</t>
  </si>
  <si>
    <t>ค่าสอนเกินเกณฑ์ ต้น 54 ก.ย. 54 อ.จักริน</t>
  </si>
  <si>
    <t>ค่าสอนเกินเกณฑ์ ต้น 54 ก.ย. 54 อ.จิระ</t>
  </si>
  <si>
    <t>ค่าสอนเกินเกณฑ์ ต้น 54 ก.ย. 54 อ.กฤษณะ</t>
  </si>
  <si>
    <t>ค่าสอนเกินเกณฑ์ ต้น 54 ก.ย. 54 อ.อุรีรัฐ</t>
  </si>
  <si>
    <t>ค่าสอนเกินเกณฑ์ ต้น 54 ก.ย. 54 อ.อธิตา</t>
  </si>
  <si>
    <t>ค่าสอนเกินเกณฑ์ ต้น 54 ก.ย. 54 อ.เสรี</t>
  </si>
  <si>
    <t>ค่าสอนเกินเกณฑ์ ต้น 54 ก.ย. 54 อ.สุวรรณา</t>
  </si>
  <si>
    <t>ค่าสอนเกินเกณฑ์ ต้น 54 ก.ย. 54 อ.สุรางคนา</t>
  </si>
  <si>
    <t>ค่าสอนเกินเกณฑ์ ต้น 54 ก.ย. 54 อ.วิทวัส</t>
  </si>
  <si>
    <t>ค่าสอนเกินเกณฑ์ ต้น 54 ก.ย. 54 อ.วรวิทย์</t>
  </si>
  <si>
    <t>ค่าสอนเกินเกณฑ์ ต้น 54 ก.ย. 54 อ.ภูสิต</t>
  </si>
  <si>
    <t>ค่าสอนเกินเกณฑ์ ต้น 54 ก.ย. 54 อ.พรวณัฐ</t>
  </si>
  <si>
    <t>ค่าสอนเกินเกณฑ์ ต้น 54 ก.ย. 54 อ.พงษ์วุฒิ</t>
  </si>
  <si>
    <t>ค่าสอนเกินเกณฑ์ ต้น 54 ก.ย. 54 อ.ประวิทย์</t>
  </si>
  <si>
    <t>ค่าสอนเกินเกณฑ์ ต้น 54 ก.ย. 54 อ.ประจักษ์</t>
  </si>
  <si>
    <t>ค่าสอนเกินเกณฑ์ ต้น 54 ก.ย. 54 อ.เบญจภรณ์</t>
  </si>
  <si>
    <t>ค่าสอนเกินเกณฑ์ ต้น 54 ก.ย. 54 อ.นวลศรี</t>
  </si>
  <si>
    <t>ค่าสอนเกินเกณฑ์ ต้น 54 ก.ย. 54 อ.ธวัชชัย</t>
  </si>
  <si>
    <t>ค่าสอนเกินเกณฑ์ ต้น 54 ก.ย. 54 อ.ณัฐนนท์</t>
  </si>
  <si>
    <t>ค่าตอบแทนอนุกรรมการภาคพิเศษ ต้น 54 6 ราย</t>
  </si>
  <si>
    <t>ค่าสอน+ค่าเดินทางสอนพิเศษ ก.ย. 54 อ.ศรายุทธ</t>
  </si>
  <si>
    <t>ค่าสอนพิเศษ ก.ย. 54 นายโกเมศ</t>
  </si>
  <si>
    <t>ค่าสอนพิเศษ ก.ย. 54 น.ส.อรุณี</t>
  </si>
  <si>
    <t>ค่าสอน+ค่าเดินทางสอนพิเศษ ก.ย. 54 น.ส.ชญาณ์นันท์</t>
  </si>
  <si>
    <t>ค่าสอนพิเศษก.ย. 54 น.ส.กุลชลี</t>
  </si>
  <si>
    <t>ค่าสอนพิเศษ ก.ย. 54 นายเกรียงศักดิ์</t>
  </si>
  <si>
    <t>ค่าสอนพิเศษ ก.ย. 54 นายณรงค์ศักดิ์</t>
  </si>
  <si>
    <t>ค่าสอนพิเศษ ก.ย. 54 นายสิทธิพงษ์</t>
  </si>
  <si>
    <t>ค่าสอนพิเศษ ก.ย. 54 นายเหมรัศมิ์</t>
  </si>
  <si>
    <t>ค่าอาหารกลางวัน+อาหารว่าง รับรองบุคลากร 5/2554 22 ก.ย. 54</t>
  </si>
  <si>
    <t>ค่ารับรองของผู้บริหาร-กระเช้าดอกไม้แสดงความยินดีผู้เกษียณอายุคณะวิทยาศาสตร์</t>
  </si>
  <si>
    <t>ค่าสอน+ค่าเดินทาง ก.ย. 54 น.ส.พัชรินทร์</t>
  </si>
  <si>
    <t>ค่าตอบแทนช่วยสอน ก.ย. 54 นายทศพล</t>
  </si>
  <si>
    <t>ค่าตอบแทนช่วยสอน ก.ย. 54 นายอนุวัตร</t>
  </si>
  <si>
    <t>ค่าตอบแทนช่วยสอน ก.ย. 54 นายวัฒนา</t>
  </si>
  <si>
    <t>ค่าตอบแทนนิสิตช่วยงาน ก.ย. 54 นายปิยฉัตร</t>
  </si>
  <si>
    <t>ค่าเช่าห้องประชุม SD 502 2 วัน</t>
  </si>
  <si>
    <t>ค่าธรรมเนียมการใช้สถานที่ห้องเรียน RMCS-207 ส.ค-ก.ย. 54วิทยาลัยวิจัยการปัญญา</t>
  </si>
  <si>
    <t>ค่ารับรองประชุมบุคลากร 6/54 26-27 ก.ย. 54</t>
  </si>
  <si>
    <t>ค่าตอบแทนนิสิตช่วยงาน ก.ย. 54 น.ส.จรรยา</t>
  </si>
  <si>
    <t>ค่าสอนพิเศษ ก.ย. 54 น.ส.ปัทมา</t>
  </si>
  <si>
    <t>ค่าสอนพิเศษ ก.ย. 54 นายเมธิน</t>
  </si>
  <si>
    <t>ค่าสอนพิเศษ ก.ย. 54 น.ส.ยุวธิดา</t>
  </si>
  <si>
    <t>ค่าสอนพิเศษ ก.ย. 54 น.ส.วนิดา</t>
  </si>
  <si>
    <t>ค่าสอนพิเศษ ก.ย. 54 น.ส.สุกัลยา</t>
  </si>
  <si>
    <t>ค่าสอนพิเศษ ก.ย. 54 น.ส.เสวิตา</t>
  </si>
  <si>
    <t>ค่าสอนพิเศษ ก.ย. 54 น.ส.อมรรัตน์</t>
  </si>
  <si>
    <t>ค่าสอนพิเศษ ก.ย. 54 น.ส.อุไรวรรณ</t>
  </si>
  <si>
    <t>ค่าสอนพิเศษ ก.ย. 54 นายต่อพงษ์</t>
  </si>
  <si>
    <t>ค่าสอนพิเศษ ก.ย. 54 นายธนาวุฒิ</t>
  </si>
  <si>
    <t>ค่าสอนพิเศษ ก.ย. 54 นางธรรญชนก</t>
  </si>
  <si>
    <t>ค่าสอนพิเศษ ก.ย. 54 นายธีรพงษ์</t>
  </si>
  <si>
    <t>ค่าสอนพิเศษ ก.ย. 54 นายธีรศักดิ์</t>
  </si>
  <si>
    <t>ค่าสอนพิเศษ ก.ย. 54 น.ส.ปิยนุช</t>
  </si>
  <si>
    <t>ค่าสอนพิเศษ ก.ย. 54 น.ส.สุภาวดี</t>
  </si>
  <si>
    <t xml:space="preserve">ค่าสอนพิเศษ ก.ย. 54 นายอธิบ </t>
  </si>
  <si>
    <t>ค่าสอนพิเศษ ก.ย. 54 น.ส.อุษานาฎ</t>
  </si>
  <si>
    <t>ค่าสอนพิเศษ ก.ย. 54 น.ส.ภาสพิชญ์</t>
  </si>
  <si>
    <t>น้ำมันรถพนักงานเดินเอกสาร ก.ย.54</t>
  </si>
  <si>
    <t>ค่าตอบแทนผู้ปฏิบัติงานภาคพิเศษ ก.ย. 54</t>
  </si>
  <si>
    <t>ค่าตอบแทนช่วยคุมสอบ ปลายภาค 12 ราย ภาคต้น 54</t>
  </si>
  <si>
    <t>ค่าตอบแทนคุมสอบปลายภาค 8 ราย ต้น 54</t>
  </si>
  <si>
    <t>ค่าคุมสอบปลายภาค 885101 40 ราย ต้น 54</t>
  </si>
  <si>
    <t>ค่ารับรองประชุมบุคลากร 7/54 28-29 ก.ย. 54</t>
  </si>
  <si>
    <t>ค่าตอบแทนช่วยคุมสอบ 885101 ปกติ 54 ราย</t>
  </si>
  <si>
    <t>ค่าใช้จ่ายหน่วยงานที่สอนวิชาบริการ</t>
  </si>
  <si>
    <t>รับโอนค่าสอนบริการ ภาคปลาย 53 ,ภาคฤดูร้อน54-คณะภูมิสารสนเทศศาสตร์</t>
  </si>
  <si>
    <t>เงินอุดหนุนหน่วยงานที่สอนวิชาบริการ</t>
  </si>
  <si>
    <t>รับโอนค่าสอนบริการ ภาคปลาย 53 ,ภาคฤดูร้อน54-คณะโลจิสติกส์</t>
  </si>
  <si>
    <t>รับโอนค่าสอนบริการ ภาคปลาย 53 ,ภาคฤดูร้อน54-คณะศิลปกรรมศาสตร์</t>
  </si>
  <si>
    <t>รับโอนค่าสอนบริการ ภาคปลาย 53 ,ภาคฤดูร้อน54-คณะมนุษยศาสตร์ฯ</t>
  </si>
  <si>
    <t>รับโอนค่าสอนบริการ ภาคปลาย 53 ,ภาคฤดูร้อน54-คณะวิทยาศาสตร์</t>
  </si>
  <si>
    <t>รับโอนค่าสอนบริการ ภาคปลาย 53 ,ภาคฤดูร้อน54-คณะการจัดการและการท่องที่ยว</t>
  </si>
  <si>
    <t>รับโอนค่าสอนบริการ ภาคปลาย 53,ภาคฤดูร้อน 54-คณะรัฐศาสตร์และนิติศาสตร์</t>
  </si>
  <si>
    <t>ตัดโอนค่าสอน ภาคต้น 54 ให้คณะมนุษยศาสตร์(ตะวันตก)</t>
  </si>
  <si>
    <t>ตัดโอนค่าสอน ภาคต้น 54 ให้คณะมนุษยศาสตร์(ศาสนาและปรัชญา)</t>
  </si>
  <si>
    <t>รับโอนค่าสอนบริการ ภาคปลาย53 ,ภาคฤดูร้อน54-คณะศึกษาศาสตร์</t>
  </si>
  <si>
    <t>ตัดโอนค่าสอน ภาคต้น 54 ให้คณะศิลปกรรมศาสตร์</t>
  </si>
  <si>
    <t>ตัดโอนค่าสอน ภาคต้น 54 ให้คณะวิทยาศาสตร์การกีฬา</t>
  </si>
  <si>
    <t>ตัดโอนค่าสอน ต้น 54 และ ค่าสอนบริการ ต้น 54 ให้คณะพยาบาลศาสตร์</t>
  </si>
  <si>
    <t>ตัดโอนค่าสอน  ค่าสอนบริการ ต้น 54 ให้คณะวิทยาศาสตร์การกีฬา</t>
  </si>
  <si>
    <t>ตัดโอนค่าสอน ต้น 54 และ ค่าสอนบริการ ต้น 54 ให้คณะวิทยาศาสตร์</t>
  </si>
  <si>
    <t>ตัดโอนค่าสอนบริหาร ต้น 54 ให้คณะศิลปกรรมศาสตร์</t>
  </si>
  <si>
    <t>รับโอนค่าสอนวิชาบริการ ต้น 54 จากคณะมนุษยศาสตร์และสังคมศาสตร์</t>
  </si>
  <si>
    <t>รับโอนค่าสอนบริการ ต้น54-คณะศึกษาศาสตร์</t>
  </si>
  <si>
    <t>รับโอนค่าสอนบริการ ต้น54-</t>
  </si>
  <si>
    <t>รับโอนค่าสอนบริการ ต้น54-โลจิสติกส์</t>
  </si>
  <si>
    <t>รับโอนค่าสอนบริการ ต้น54-ภูมิสารสนเทศ</t>
  </si>
  <si>
    <t>รับโอนค่าสอนบริการ ต้น54- คณะวิศวกรรมศาสตร์</t>
  </si>
  <si>
    <t>เครื่องพิมพ์ชนิดหัวเข็ม 1 เครื่อง - นิวทาวน์เทคนิค</t>
  </si>
  <si>
    <t>ตู้ทำน้ำเย็น-น้ำร้อน พร้อมติดตั้ง 4 เครื่อง - สมบูรณ์แอร์ชลบุรี</t>
  </si>
  <si>
    <t>เครื่องโทรสาร Multi LS4 in 1</t>
  </si>
  <si>
    <t>เครื่องรับโทรทัศน์ LCD 1 เครื่อง -นิวทาวน์</t>
  </si>
  <si>
    <t>เครื่องปรัชอากาศชนิดแขวนเพดาน 24000 บีทียู่1 เครื่อง-นิวทาวน์</t>
  </si>
  <si>
    <t>เครื่องปรับอากาศชนิดแขวนเพดาน ชนิดแขวนเพดาน 18000 บีทียู 1 เครื่อง-นิวทาวน์</t>
  </si>
  <si>
    <t>เครื่องปรับอากาศชนิดแขวนเพดาน 36000 บีทียู่ 2 เครื่อง-นิวทาวน์</t>
  </si>
  <si>
    <t>โปรเจคเตอร์ SAMSUNG 3 เครื่อง -นิวทาวน์</t>
  </si>
  <si>
    <t>เครื่องคอมพิวเตอร์ประมวลผลระดับสูง 3 เครื่อง -เทลเน็ต</t>
  </si>
  <si>
    <t>รถจักรยานยนต์ HONDA เวฟ 1 คัน-บ.ชลบุรีรัตนยนต์ 1999 จก.</t>
  </si>
  <si>
    <t>พ่วงข้างมอร์เตอร์ไซต์-นายกฤตภาส  อิงค์วิกรม</t>
  </si>
  <si>
    <t>ปรับปรุงห้องพักอาจารย์ 509 , 511 , 507</t>
  </si>
  <si>
    <t>ปรับปรุงห้องพักอาจารย์</t>
  </si>
  <si>
    <t>งานปูกระเบื้องยาง ห้องประชุมสัมมนา ชั้น 4 อาคาร 50 ปี -อรุณวิศวกรรม</t>
  </si>
  <si>
    <t>ปรับปรุงสำนักงาน Software Park</t>
  </si>
  <si>
    <t>งานกั้นห้องอาคารคณะวิศวกรรมศาสตร์ ชั้น 5 -นิวทาวน์เทคนิค</t>
  </si>
  <si>
    <t>งานกั้นห้องอาคารคณะวิศวกรรมศาสตร์</t>
  </si>
  <si>
    <t>ค่าใช้จ่ายโครงการแสดงความยินดีกับบัณฑิตและมหาบัณฑิต 18 ต.ค.53</t>
  </si>
  <si>
    <t>ค่าใช้จ่ายโครงการเรียนรู้จากผู้มีความเชี่ยวชาญในสาขาวิชาวิศวกรรมซอฟต์แวร์ครั้งที่ 2 27 ส.ค.54</t>
  </si>
  <si>
    <t>ค่าใช้จ่ายโครงการแข่งขันการเขียนโปรแกรมคอมพิวเตอร์ ACM-ICPC3-4ก.ย.54</t>
  </si>
  <si>
    <t>ค่าใช้จ่ายโครงการสานสัมพันธ์ชาว วก. 17 ก.ค. 54</t>
  </si>
  <si>
    <t>ค่าใช้จ่ายโครงการเพื่อน้องและประชุมเชียร์ 30 พ.ค. -7 ก.ค. 54</t>
  </si>
  <si>
    <t xml:space="preserve">เงินอุดหนุนทุนการศึกษาสำหรับนิสิต </t>
  </si>
  <si>
    <t>ค่าใช้จ่ายโครงการพัฒนาบุคลากร</t>
  </si>
  <si>
    <t>ค่าเช่ารถบัสปรับอากาศรับส่งสนามบินสุวรรณภูมิ 9 มี.ค. , 13 มี.ค. 54</t>
  </si>
  <si>
    <t>เงินอุดหนุนโครงการพัฒนาบุคลากร</t>
  </si>
  <si>
    <t>ค่าเดินทาง,ค่าเบี้ยเลี้ยง,ค่าที่พักดูงานจีน 9-13 มี.ค.54 21 ราย</t>
  </si>
  <si>
    <t>ค่าหนังสือเดินทางดูงานจีน 9-13 มี.ค.54 16 ราย</t>
  </si>
  <si>
    <t>ค่าตอบแทนคุมสอบ+ค่าเดินทาง ดร.ศศิพร  อุษณวศิน 3 ต.ค.53</t>
  </si>
  <si>
    <t>โครงการจัดการศึกษาระดับบัณฑิตศึกษาภาคพิเศษ</t>
  </si>
  <si>
    <t>ค่าตอบแทนกรรมการสอบปากเปล่างานนิพนธ์ น.ส.สุกัลยา 8 พ.ย.53</t>
  </si>
  <si>
    <t>ค่าตอบแทนกรรมการสอบปากเปล่างานนิพนธ์ น.ส.ทิวา 8 พ.ย.53</t>
  </si>
  <si>
    <t>ค่าเดินทางผู้ทรงคุณวุฒิภายนอกสอบปากเปล่างานนิพนธ์ 8 พ.ย.53 - ดร.ชุมพล</t>
  </si>
  <si>
    <t>ค่าตอบแทนกรรมการคัดเลือกนิสิต ป.โท-เอก 18 ธ.ค.53</t>
  </si>
  <si>
    <t>ค่าตอบแทนตรวจรูปเล่มงานนิพนธ์2 เล่ม น.ส.กุลชลี</t>
  </si>
  <si>
    <t>ค่าตอบแทนช่วยคุมสอบ ป.โท ธ.ค.53 2 ราย</t>
  </si>
  <si>
    <t>ค่าตอบแทนกรรมการออก,ตรวจข้อสอบ,คุมสอบประมวลความรู้ครั้งที่2 8ม.ค.54</t>
  </si>
  <si>
    <t>ค่าตอบแทนกรรมการ,ค่าเดินทางสอบปากเปล่าวิทยานิพนธ์ของนายบุญมี  พันธวงศ์</t>
  </si>
  <si>
    <t>ค่าตอบแทนอนุกรรมการภาคพิเศษ 2/2553 1 ราย</t>
  </si>
  <si>
    <t>ค่าตอบแทนผู้ช่วยคุมสอบ 2 ราย</t>
  </si>
  <si>
    <t>ค่าตอบแทนกรรมการ,ค่าเดินทางสอบเค้าโครงวิทยานิพนธ์ นายนิพนธ์ 18 มี.ค.54</t>
  </si>
  <si>
    <t>ค่าตอบแทนตรวจรูปเล่มงานนิพนธ์1 เล่ม น.ส.กุลชลี</t>
  </si>
  <si>
    <t>ค่าตอบแทนช่วยคุมสอบ ป.โท เม.ย.54 1 ราย</t>
  </si>
  <si>
    <t>ค่าตอบแทนกรรมการสอบคัดเลือกบุคคลเข้าศึกษาระดับบัณฑิตศึกษา 7 พ.ค.54</t>
  </si>
  <si>
    <t>ค่าสอน ฤดูร้อน 54 อ.ธ.ธง</t>
  </si>
  <si>
    <t>ค่าสอน ฤดูร้อน 54 ดร.ศศิพร</t>
  </si>
  <si>
    <t>ค่าช่วยคุมสอบฤดูร้อน 54 ปลายภาค น.ส.สุธาทิพย์</t>
  </si>
  <si>
    <t>ค่าตอบแทนกรรมการสอบปากเปล่างานนิพนธ์ของ นายณัฐพงษ์  จูงใจ</t>
  </si>
  <si>
    <t>ค่าตอบแทนกรรมการสอบเค้าโครงวิทยานิพนธ์ ของ น.ส.สุภาวดี  ศรีคำดี</t>
  </si>
  <si>
    <t>ค่าตอบแทนอนุกรรมการภาคพิเศษ ฤดูร้อน 54</t>
  </si>
  <si>
    <t>ค่าตอบแทนตรวจรูปแบบรูปเล่มวิทยานิพนธ์ ของ นายณัฐพงษ์ จูงใจ</t>
  </si>
  <si>
    <t>ค่าตอบแทนบรรยายพิเศษ+ค่าเดินทาง วิชา 321592 สัมมนา นายรวิทัต</t>
  </si>
  <si>
    <t>ค่าตอบแทนกรรมการสอบปากเปล่างานนิพนธ์ของ นายทรงวุฒิ  บุญส่ง 4 ก.ค.54</t>
  </si>
  <si>
    <t>ค่าเดินทางกรรมการสอบปากเปล่างานนิพนธ์ของ นายทรงวุฒิ  บุญส่ง 4 ก.ค.54</t>
  </si>
  <si>
    <t>อาหารว่าง+เครื่องดื่มจัดการเรียนการสอน ป.โท ปกติ ปลาย2553</t>
  </si>
  <si>
    <t>อาหารว่าง+เครื่องดื่มจัดการเรียนการสอน ป.โท พิเศษ ปลาย2553</t>
  </si>
  <si>
    <t>อาหารว่าง+เครื่องดื่มจัดการเรียนการสอน ป.โท พิเศษ ฤดูร้อน2554</t>
  </si>
  <si>
    <t>ค่าคุมสอบ - ช่วยคุมสอบ กลางภาค 6 ราย</t>
  </si>
  <si>
    <t>ค่าคุมสอบกลางภาค อ.สุรางคนา</t>
  </si>
  <si>
    <t>ค่าตอบแทนกรรมการออก,ตรวจข้อสอบ,คุมสอบประมวลความรู้ครั้งที่ 1 27-28 ส.ค.54</t>
  </si>
  <si>
    <t>อาหารว่างป.โท ต้น 54</t>
  </si>
  <si>
    <t>ซ่อมโต๊ะ - เก้าหลัก</t>
  </si>
  <si>
    <t>ซ่อมเครื่องคอมพิวเตอร์ -เทลเน็ต</t>
  </si>
  <si>
    <t>ซ่อมเครื่องถ่ายเอกสาร-ริโก้</t>
  </si>
  <si>
    <t>ซ่อมเครื่องปรับอากาศ 6 รายการ -ร้านนิวทาวน์เทคนิค</t>
  </si>
  <si>
    <t>ซ่อมคอมพิวเตอร์โน๊ตบู๊ค-ร้านนิวทาวน์เทคนิค</t>
  </si>
  <si>
    <t>ซ่อมเครื่องปรับอากาศ -ร้านนิวทาวน์เทคนิค</t>
  </si>
  <si>
    <t>ค่าลงทะเบียนประชุมวิชาการ จ.เชียงใหม่ 25-27 พ.ย.53 นิสิต ป.โท 25 คน</t>
  </si>
  <si>
    <t xml:space="preserve">เงินอุดหนุนการจัดกิจกรรมสำหรับนิสิต </t>
  </si>
  <si>
    <t>ค่าเดินทาง,ค่าที่พักโครงการจัดกิจกรรมนิสิตเข้าร่วมประชุมวิชาการ 25-27 พ.ย.53 จ.เขียงใหม่</t>
  </si>
  <si>
    <t>การเขียนโปรแกรม MATLAB</t>
  </si>
  <si>
    <t>เงินเดือน,ค่าครองชีพ ต.ค. 54 10 ราย</t>
  </si>
  <si>
    <t>งานจัดการศึกษาด้านวิทยาศาสตร์และเทคโนโลยี</t>
  </si>
  <si>
    <t>เงินเดือน ต.ค. 54 (ตกเบิก) 6 ราย</t>
  </si>
  <si>
    <t>เงินเดือน พ.ย. 54 10 ราย</t>
  </si>
  <si>
    <t>เงินเดือน ธ.ค. 54 10 ราย</t>
  </si>
  <si>
    <t>เงินเดือน ม.ค. 55 11 ราย</t>
  </si>
  <si>
    <t>เงินเดือน ก.พ. 55 11 ราย</t>
  </si>
  <si>
    <t>เงินเดือน มี.ค. 55 10 ราย</t>
  </si>
  <si>
    <t>เงินเดือน,ค่าครองชีพ เม.ย.55 10 ราย</t>
  </si>
  <si>
    <t>เงินค่าครองชีพ ม.ค.-มี.ค.55 (ตกเบิก)</t>
  </si>
  <si>
    <t>เงินเดือน , ค่าครองชีพ พ.ค.55 11 ราย</t>
  </si>
  <si>
    <t>เงินเดือน,เงินค่าครองชีพ มิ.ย.55 11 ราย</t>
  </si>
  <si>
    <t>เงินเดือน,เงินค่าครองชีพ ก.ค..55 11 ราย</t>
  </si>
  <si>
    <t>เงินเดือน,เงินค่าครองชีพ ส.ค.55 11 ราย</t>
  </si>
  <si>
    <t>เงินเดือน,ค่าครองชีพ ก.ย.55 11 ราย</t>
  </si>
  <si>
    <t>เบิกเกินส่งคืนค่าครองชีพกลับ</t>
  </si>
  <si>
    <t>ค่าจ้าง ตกเบิก ต.ค.54-ม.ค.55 อ.วิชัย</t>
  </si>
  <si>
    <t>ค่าจ้างชั่วคราว</t>
  </si>
  <si>
    <t>ค่าจ้าง ตกเบิก ต.ค.54-ม.ค.55 Mr.John</t>
  </si>
  <si>
    <t>ค่าจ้าง ก.พ. 55 อ.วิชัย</t>
  </si>
  <si>
    <t>ค่าจ้าง ก.พ. 55 Mr.John</t>
  </si>
  <si>
    <t>ค่าจ้าง มี.ค. 55 อ.วิชัย</t>
  </si>
  <si>
    <t>ค่าจ้าง มี.ค. 55 อ.Mr.John</t>
  </si>
  <si>
    <t>ค่าจ้าง เม.ย.55 Mr.John</t>
  </si>
  <si>
    <t>ค่าจ้าง เม.ย.55 อ.วิชัย</t>
  </si>
  <si>
    <t>ค่าจ้าง พ.ค.55 Mr.John</t>
  </si>
  <si>
    <t>ค่าจ้าง พ.ค.55 อ.วิชัย</t>
  </si>
  <si>
    <t>ค่าจ้าง มิ.ย.55 Mr.John</t>
  </si>
  <si>
    <t>ค่าจ้าง มิ.ย.55 อ.วิชัย</t>
  </si>
  <si>
    <t>ค่าจ้าง ก.ค.55 Mr.John</t>
  </si>
  <si>
    <t>ค่าจ้าง ก.ค.55 อ.วิชัย</t>
  </si>
  <si>
    <t>ค่าจ้าง ส.ค.55 Mr.John</t>
  </si>
  <si>
    <t>ค่าจ้าง ส.ค.55 อ.วิชัย</t>
  </si>
  <si>
    <t>ค่าจ้าง ก.ย.55 Mr.John</t>
  </si>
  <si>
    <t>ค่าจ้าง ก.ย.55 อ.วิชัย</t>
  </si>
  <si>
    <t>เงินสมทบกองทุนประกันสังคม ต.ค. 54 9 ราย</t>
  </si>
  <si>
    <t>ค่าตอบแทนสาขาขาดแคลน ต.ค. 54 3 ราย</t>
  </si>
  <si>
    <t>ค่ารับรอง-กระเช้าดอกไม้แสดงความยินดีผู้รับปริญญากิตติมศักดิ์</t>
  </si>
  <si>
    <t>ตรายาง 1 รายการ</t>
  </si>
  <si>
    <t>น้ำดื่ม 1 รายการ</t>
  </si>
  <si>
    <t>ชุดครุยคณาจารย์ 2 ชุด เข้าร่วมพิธีพระราชทานปริญญาบัตร</t>
  </si>
  <si>
    <t>เช่าเต้น,เช่าเก้าอี้งานวันรับปริญญา</t>
  </si>
  <si>
    <t>ค่าเบี้ยประชุมกรรมการบริหารฯ ครั้งที่ 6/2554 18 ต.ค. 54</t>
  </si>
  <si>
    <t>สาธารณประโยชน์การกุศล-โบว์ลิ่งการกุศล</t>
  </si>
  <si>
    <t>ค่ารับรองประชุมคณะกรรมการบริหาร 18 ต.ค. 54</t>
  </si>
  <si>
    <t>ค่ารับรองประชุมคณกรรมการประจำคณะ 20 ต.ค. 54</t>
  </si>
  <si>
    <t>ค่าเบี้ยประชุมกรรมการประจำคณะ 20 ต.ค. 54</t>
  </si>
  <si>
    <t>เงินประจำตำแหน่งผู้บริหาร ต.ค. 54 (ตกเบิก) 4 ราย</t>
  </si>
  <si>
    <t>เงินประจำตำแหน่งผู้บริหาร พ.ย. 54 4 ราย</t>
  </si>
  <si>
    <t>เงินสมทบกองทุนประกันสังคม ต.ค. 54 (ตกเบิก) 6 ราย</t>
  </si>
  <si>
    <t>เงินสมทบกองทุนประกันสังคม พ.ย. 54 10 ราย</t>
  </si>
  <si>
    <t>ค่ารับรองผู้บริหาร-พวงหรีดแสดงความเสียใจ บิดานายสมนึก</t>
  </si>
  <si>
    <t>ค่าสาธารณประโยชน์การกุศล-กระเช้าดอกไม้งานทำบุญ</t>
  </si>
  <si>
    <t>ค่าเบี้ยประชุมกรรมการบริหารคณะ 9 พ.ย. 54</t>
  </si>
  <si>
    <t>ค่าสาธารณประโยชน์การกุศล-กระเช้าดอกไม้งานทำบุญวิทยาลัยนานาชาติ</t>
  </si>
  <si>
    <t>ค่ารับรอง-อาหารว่าง+เครื่องดื่ม+อาหารกลางวันประชุมกรรมการบริหารคณะฯ9พ.ย.54</t>
  </si>
  <si>
    <t>ค่าสาธารณประโยชน์การกุศล-กระเช้าดอกไม้ร่วมเป็นเกียรติพิธีเปิดศูนย์อุบัติเหตุ</t>
  </si>
  <si>
    <t>ค่าสาธารณประโยชน์การกุศล-เงินสนับสนุนจัดทำคฑาตรวจไฟรั่วผู้ประสบภัยน้ำท่วม</t>
  </si>
  <si>
    <t>ค่ารับรองประชุมคณะกรรมการประจำคณะ 25 พ.ย. 54</t>
  </si>
  <si>
    <t>ค่าเบี้ยประชุม,ค่าเดินทางผู้ทรงคุณวุฒิประชุมกรรมการประจำคณะฯ 25 พ.ย. 54</t>
  </si>
  <si>
    <t>เงินประจำตำแหน่งผู้บริหาร ธ.ค. 54 4 ราย</t>
  </si>
  <si>
    <t>เงินสมทบกองทุนประกันสังคม ธ.ค.54 10 ราย - สนง.ประกันสังคม จ.ชลบุรี</t>
  </si>
  <si>
    <t>ค่าสาธารณประโยชน์การกุศล-กระเช้าดอกไม้วันสถาปนาคณะภูมิสารสนเทศ 9 ธ.ค.54</t>
  </si>
  <si>
    <t>ค่าเบี้ยประชุมคณะกรรมการบริหาร 15 ธ.ค.54</t>
  </si>
  <si>
    <t>ค่ารับรองประชุมคณะกรรมการบริหาร 15 ธ.ค. 54</t>
  </si>
  <si>
    <t>ค่าใช้จ่ายโครงการอบรม Mobile Application Development in the Real World3ธ.ค.54</t>
  </si>
  <si>
    <t>กระเช้าดอกไม้งานทำบุญสำนักงานอธิการบดี,งานวางศิลาฤกษ์คณะวิทย์ฯ</t>
  </si>
  <si>
    <t>ค่ารับรองประชุมคณะทำงานเขตอุตสาหกรรมซอฟต์แวร์ภาคตะวันออกฯ</t>
  </si>
  <si>
    <t>ค่ารับรองประชุมคณะกรรมการประจำคณะ 27 ธ.ค.54</t>
  </si>
  <si>
    <t>ค่าสาธารณประโยชน์และสาธารณกุศล-เงินทำบุญคณะพยาบาลศาสตร์ 26 ธ.ค. 54</t>
  </si>
  <si>
    <t>ค่าเบี้ยประชุมคณะกรรมการประจำคณะ 27 ธ.ค. 54</t>
  </si>
  <si>
    <t>ค่าสาธารณประโยชน์-กระเช้าดอกไม้งานทำบุญคณะวิศวกรรมฯ 30 ธ.ค.54</t>
  </si>
  <si>
    <t>ค่ารับรองประชุมคณะทำงานเขตอุตสาหกรรมซอฟต์แวร์ภาคตะวันออกฯ 28 ธ.ค.54</t>
  </si>
  <si>
    <t>บันทึกยกเลิกค่าตอบแทนสาขาขาดแคลน ต.ค. 54</t>
  </si>
  <si>
    <t>ค่าตอบแทนสาขาขาดแคลน ต.ค.54 - ธ.ค. 54</t>
  </si>
  <si>
    <t>เงินประจำตำแหน่งผู้บริหาร ม.ค.55 4 ราย</t>
  </si>
  <si>
    <t>เงินสมทบกองทุนประกันสังคม ม.ค. 55 11 ราย</t>
  </si>
  <si>
    <t>ค่ารับรองประชุมเขตอุตสาหกรรมซอฟต์แวร์ 9 ม.ค. 55</t>
  </si>
  <si>
    <t>ค่ารับรองประชุมเขตอุตสาหกรรมซอฟต์แวร์ 5 ม.ค. 55</t>
  </si>
  <si>
    <t>ค่ารับรองประชุมบุคลากร 10 ม.ค. 55</t>
  </si>
  <si>
    <t>ค่าเบี้ยประชุมกรรมการบริหารคณะ 1/55 9 ม.ค. 55</t>
  </si>
  <si>
    <t>ค่ารับรองคณะกรรมการจากมหาวิทยาลัยเพื่อเสนอชื่อคณบดี 12 ม.ค. 55</t>
  </si>
  <si>
    <t>ตระกร้าดอกไม้วันคล้ายวันสถาปนา วท.บริหารรัฐกิจ 13 ม.ค. 55</t>
  </si>
  <si>
    <t>ค่ารับรองประชุมคณะกรรมการบริหารฯ 1/55 9 ม.ค. 55</t>
  </si>
  <si>
    <t>ค่ารับรองผู้บริหาร-เจ้าภาพร่วมสวดอภิธรรมศพบิดา รศ.ดร.ชิดชนก</t>
  </si>
  <si>
    <t>อาหารว่างรับรอง ม.ราชภัฎลำปาง ดูงาน 19 ม.ค. 55</t>
  </si>
  <si>
    <t>อาหารกลางวันประชุมคณะกรรมการบริหารเขตอุตสาหกรรมซอฟต์แวร์ปาร์ค 16 ม.ค.55</t>
  </si>
  <si>
    <t>อาหารว่างรับรอง ม.ราชภัฎอุบลราชธานี ดูงาน 26 ม.ค.55</t>
  </si>
  <si>
    <t>สนับสนุนบัตรเปตองวันคล้ายวันสถาปนาโรงเรียนสาธิต 27 ม.ค.55</t>
  </si>
  <si>
    <t>ค่าสาธารณประโยชน์- สนับสนุนโบว์ลิ่ง</t>
  </si>
  <si>
    <t>ค่ารับรองประชุมคณะกรรมการบริหารเขตอุตสาหกรรมซอฟต์แวร์ 25 ม.ค. 55</t>
  </si>
  <si>
    <t>ค่ารับรองประชุมคณะกรรมการบริหารเขตอุตสาหกรรมซอฟต์แวร์ 31 ม.ค.55</t>
  </si>
  <si>
    <t>เงินประจำตำแหน่ง ก.พ. 55 4 ราย</t>
  </si>
  <si>
    <t>ค่าตอบแทนสาขาขาดแคลน ม.ค. 55 3 ราย</t>
  </si>
  <si>
    <t>เงินสมทบกองทุนประกันสังคม ก.พ. 55 -สนง.ประกันสังคม จ.ชลบุรี</t>
  </si>
  <si>
    <t>ค่ารับรองผู้ทรงคุณวุฒิภายนอกหรือธุรกิจซอฟแวร์ปาร์ค 6 ก.พ. 55</t>
  </si>
  <si>
    <t>ค่ารับรองคณะกรรมการบริหารเขตอุตสาหกรรมซอฟต์แวร์ฯ 7 ก.พ.55</t>
  </si>
  <si>
    <t>ค่าพาหนะผู้ทรงคุณวุฒิภายนอกประชุมหารือการส่งเสริมธุรกิจซอฟต์แวร์ 6 ก.พ.55</t>
  </si>
  <si>
    <t>ค่ารับรองมหาวิทยาลัยราชภัฎดุงาน 4 ก.พ.55</t>
  </si>
  <si>
    <t>ค่าเบี้ยประชุมกรรมการบริหารคณะฯ ครั้งที่2/55 13 ก.พ. 55</t>
  </si>
  <si>
    <t>ค่ารับรองผู้บริหาร-พวงหรีด,เงินทำบุญ,ค่าเช่ารถเดินทางร่วมงานศพบิดาของ อ.สุวรรณา</t>
  </si>
  <si>
    <t>ป้ายอะคลิลิค 3 ป้าย Software park-789</t>
  </si>
  <si>
    <t>ค่ารับรองประชุมผู้ทรงคุณวุฒิภายนอกหารือฯ ซอฟต์แวรืปาร์ค 22 ก.พ.55</t>
  </si>
  <si>
    <t>ค่าพาหนะเดินทางผู้ทรงคุณวุฒิภายนอกหารือฯ ซอฟต์แวร์ปาร์ค 22 ก.พ.55</t>
  </si>
  <si>
    <t>ค่ารับรองประชุมคณกรรมการบริหารคณะฯ 17 ก.พ.55</t>
  </si>
  <si>
    <t>ค่ารับรองผู้บริหาร-สนับสนุนบัตรร่วมงานศิษย์เก่า สระแก้ว 4 มี.ค.55</t>
  </si>
  <si>
    <t xml:space="preserve">ค่าสาธารณกุศล-เงินสนับสนุนงานพิธีเทศน์มหาชาติ </t>
  </si>
  <si>
    <t>ค่ารับรองประชุมคณะกรรมการบริหารเขตอุตสาหกรรมซอฟต์แวร์ภาคตะวันออก 1 มี.ค.55</t>
  </si>
  <si>
    <t>ค่ารับรองประชุมคณะกรรมการบริหารคณะฯ3/55 2 มี.ค.55</t>
  </si>
  <si>
    <t>ค่าเบี้ยประชุมคณะกรรมการบริหารคณะฯ 3/55 2 มี.ค.55</t>
  </si>
  <si>
    <t>เงินประจำตำแหน่ง 1-28 มี.ค. 55</t>
  </si>
  <si>
    <t>เงินสมทบกองทุนประกันสังคม มี.ค. 55 10 ราย</t>
  </si>
  <si>
    <t>ค่าตอบแทนสาขาขาดแคลน ก.พ. 55 3 ราย</t>
  </si>
  <si>
    <t>ค่าเบี้ยประชุม,ค่าเดินทางผู้ทรงคุณวุฒิประชุมคณะกรรมการประจำคณะ 7 มี.ค.55</t>
  </si>
  <si>
    <t>ค่ารับรองผู้บริหาร-สนับสนุนงบประมาณแข่งขันกีฬาบุคลากรสีเขียว 9 มี.ค. 55</t>
  </si>
  <si>
    <t xml:space="preserve">ค่ารับรองประชุมคณะกรรมการประจำคณะ 7 มี.ค. 55 </t>
  </si>
  <si>
    <t>ค่ารับรองผู้บริหาร-สนับสนุนของขวัญงาน 1 ปี 1 ครั้งรักกันฉันท์พี่น้อง 9 มี.ค. 55</t>
  </si>
  <si>
    <t>ค่าสาธารณประโยชน์และการกุศล-สนับสนุนบัตรโบว์ลิ่งการกุศล วิทยาลัยการบริหารรัฐกิจ</t>
  </si>
  <si>
    <t>ค่ารับรอง ม.ราชภัฎพิบูลสงครามดูงาน 14 มี.ค. 55</t>
  </si>
  <si>
    <t>ค่าสาธารณประโยชน์การกุศล-สนับสนุนเงินทำบุญวันคล้ายวันสถาปาวิทยาลัยวิจัยฯ</t>
  </si>
  <si>
    <t>ค่าใช้จ่ายโครงการอบรมหลักสูตรระบบบริหารจัดการประชุมออนไลน์ซอฟต์แวร์และบริหาร Emeeting</t>
  </si>
  <si>
    <t>ค่ารับรองประชุมคณะกรรมการบริหารคณะฯ26 มี.ค.55</t>
  </si>
  <si>
    <t>ค่ารับรองประชุมคณะกรรมการบริหารเขตอุตสาหกรรมซอฟต์แวร์ฯ 26 มี.ค.55</t>
  </si>
  <si>
    <t>ค่ารับรองประชุมบุคลากร 2 เม.ย.55</t>
  </si>
  <si>
    <t>ค่าตอบแทนสาขาขาดแคลน มี.ค.55 3 ราย</t>
  </si>
  <si>
    <t>เงินสมทบกองทุนประกันสังคม เม.ย. 55 10 ราย</t>
  </si>
  <si>
    <t>เงินสมทบกองทุนประกันสังคม ม.ค.-มี.ค.55 (ตกเบิก)</t>
  </si>
  <si>
    <t>ค่าเบี้ยประชุมคณะกรรมการประจำคณะ 11 เม.ย.55</t>
  </si>
  <si>
    <t>เงินประจำตำแหน่ง มี.ค. 55 ตกเบิก 3 ราย</t>
  </si>
  <si>
    <t>เงินประจำตำแหน่ง เม.ย. 55 3 ราย</t>
  </si>
  <si>
    <t>ค่ารับรองผู้บริหาร-สนับสนุนงบประมาณแข่งขันกีฬาบุคลากรและกีฬามหาวิทยาลัย</t>
  </si>
  <si>
    <t>ค่ารับรองประชุมคณะกรรมการประจำคณะ 11 เม.ย.55</t>
  </si>
  <si>
    <t>เงินสมทบกองทุนสำรองเลี้ยงชีพ</t>
  </si>
  <si>
    <t>เงินกองทุนสำรองเลี้ยงชีพพนักงานเงินรายได้ ปี2553-2554</t>
  </si>
  <si>
    <t>ค่าเบี้ยประชุมกรรมการบริหาร 1 เม.ย.55</t>
  </si>
  <si>
    <t>ค่ารับรองประชุมกรรมการบริหาร 1 เม.ย.55</t>
  </si>
  <si>
    <t>ซองจดหมาย อบรม ซอฟต์แวร์ปาร์ค</t>
  </si>
  <si>
    <t>ค่ารับรองประชุม ซอฟต์แวร์ปาร์ค</t>
  </si>
  <si>
    <t>น้ำดื่ม,หลอด</t>
  </si>
  <si>
    <t>จ้างแปลภาษีญี่ปุ่นแผนยุทธศาสตร์-ซอฟต์แวร์ปาร์ค-นางอิโซโยะ  ฮาราดะ</t>
  </si>
  <si>
    <t>ค่าตอบแทนสาขาขาดแคลน เม.ย.  55 3 ราย</t>
  </si>
  <si>
    <t>เงินสมทบกองทุนประกันสังคม พ.ค. 55 11 ราย</t>
  </si>
  <si>
    <t>ค่ารับรองประชุมพนักงานสายสนับสนุน 2 พ.ค. 55</t>
  </si>
  <si>
    <t>ค่ารับรองทีมผู้บริหารมหาวิทยาลัยร่วมแสดงความยินดีคณบดีที่รับตำแหน่ง 2 พ.ค.55</t>
  </si>
  <si>
    <t>แจกันดอกไม้ร่วมทำบุญสถาบันภาษา</t>
  </si>
  <si>
    <t>ค่ารับรองประชุมกรรมการบริหาร 5/55 22 พ.ค.55</t>
  </si>
  <si>
    <t>ค่าเบี้ยประชุมกรรมการบริหาร 5/55 22 พ.ค.55</t>
  </si>
  <si>
    <t>ค่ารับรองประชุมกรรมการบริหารคณะฯ พิเศษ 3/2555  23 พ.ค.55</t>
  </si>
  <si>
    <t>ค่ารับรองประชุมบุคลากร 2/2555 24 พ.ค.55</t>
  </si>
  <si>
    <t>ค่ารับรอง ม.นเรศวรดูงาน 25 พ.ค.55</t>
  </si>
  <si>
    <t>เงินประจำตำแหน่ง พ.ค.55 (ตกเบิก)</t>
  </si>
  <si>
    <t>เงินประจำตำแหน่ง มิ.ย.55</t>
  </si>
  <si>
    <t>ค่าตอบแทนสาขาขาดแคลน พ.ค.55 3 ราย</t>
  </si>
  <si>
    <t>เงินสมทบกองทุนประกันสังคม มิ.ย.55 Mr.John</t>
  </si>
  <si>
    <t>ค่าเบี้ยประชุมอนุกรรมการดำเนินโครงการเกี่ยวกับทุนพระราชทานมูลนิธิชัยพัฒนา 5 มิ.ย.55</t>
  </si>
  <si>
    <t>ค่ารับรองประชุมคณะกรรมการประจำคณะ3/2555  1 มิ.ย.55</t>
  </si>
  <si>
    <t>เงินประจำตำแหน่งผู้รักษาการแทนหัวหน้าสำนักงาน พ.ค.55 ตกเบิก</t>
  </si>
  <si>
    <t>เงินประจำตำแหน่งผู้รักษาการแทนหัวหน้าสำนักงาน มิ.ย.55</t>
  </si>
  <si>
    <t>ค่าเบี้ยประชุม,ค่าเดินทาง กรรมการประจำคณะ 3/2555 1 มิ.ย.55</t>
  </si>
  <si>
    <t>คชจ.โครงการออกบูธประชุมสัมพันธ์เขตอุตสาหกรรมซอฟต์แวร์ภาคตะวันออก18-19พ.ค.55</t>
  </si>
  <si>
    <t>ค่าวัสดุสำนักงานซอฟต์แวร์ปาร์ค</t>
  </si>
  <si>
    <t>เงินทำบุญอาจารย์ใหญ่ คณะสหเวชศาสตร์ 8 มิ.ย.55</t>
  </si>
  <si>
    <t>ค่ารับรองประชุมคณาจารย์ 14 มิ.ย.55</t>
  </si>
  <si>
    <t>กระเช้าดอกไม้งานทำบุญคณะศิลปกรรมศาสตร์ 21 มิ.ย.55</t>
  </si>
  <si>
    <t>ค่ารับรอง สาธารณสุข จ.เพชรบุรี ดูงาน 19 มิ.ย.55</t>
  </si>
  <si>
    <t>ค่ารับรอง ม.เทคโนโลยีราชมงคลตะวันออก วิทยาเขตจันทบุรีดูงาน 20 มิ.ย.55</t>
  </si>
  <si>
    <t>ค่ารับรอง Universitas Dian Nuswantoro,Indonesia พิจารณาความร่วมมือทางวิชาการ 21 มิ.ย.55</t>
  </si>
  <si>
    <t>เงินประจำตำแหน่ง ก.ค.55 3 ราย</t>
  </si>
  <si>
    <t>เงินประจำตำแหน่ง ก.ค.55 ผรก.หัวหน้าสำนักงาน</t>
  </si>
  <si>
    <t>ค่าตอบแทนสาขาขาดแคลน มิ.ย.55 3 ราย</t>
  </si>
  <si>
    <t>เงินสมทบกองทุนประกันสังคม ก.ค.55 11 ราย</t>
  </si>
  <si>
    <t>ค่าเบี้ยประชุมกรรมการบริหารคณะ6/2555  28 มิ.ย.55</t>
  </si>
  <si>
    <t>ค่ารับรองประชุมกรรมการบริหานคณะ 6/2555 28 มิ.ย.55</t>
  </si>
  <si>
    <t>อาหารแห้งทำบุญตักบาตร วันสถาปนา 8 ก.ค.55</t>
  </si>
  <si>
    <t>ค่ารับรองของผู้บริหาร รับรองวิทยากร KST จากญี่ปุ่น</t>
  </si>
  <si>
    <t>ค่าเบี้ยประชุม กรรมการบริหารคณะ 7/55 21 ก.ค.55</t>
  </si>
  <si>
    <t>ค่ารับรองประชุมคณะกรรมการบริหารคณะ 7/2555 21 ก.ค.55</t>
  </si>
  <si>
    <t>ค่าเบี้ยประชุม,ค่าเดินทางประชุมกรรมการประจำคณะ 4/2555 25 ก.ค.55</t>
  </si>
  <si>
    <t>ค่าเบี้ยประชุม,ค่าเดินทางประชุมอนุกรรมการทุนมูลนิธิชัยพัฒนา3/2555 27 ก.ค.55</t>
  </si>
  <si>
    <t>ค่ารับรองประชุมกรรมการประจำคณะ 4/2555 25 ก.ค.55</t>
  </si>
  <si>
    <t>ค่ารับรองผู้บริหาร-กระเช้าดอกไม้พิธีเปิดอนุสาวรีย์พลเรือเอกพระบรมวงศืเธอโลจิกส์ติกฯ</t>
  </si>
  <si>
    <t>ค่ารับรองประชุมอนุกรรมการทุนมูลนิธิชัยพัฒนา 3/2555 27 ก.ค.55</t>
  </si>
  <si>
    <t>เงินประจำตำแหน่งผู้บริหาร ส.ค.55 3 ราย</t>
  </si>
  <si>
    <t>เงินประจำตำแหน่งผู้รักษาการแทนหัวหน้าสำนักงาน ส.ค.55 3 ราย</t>
  </si>
  <si>
    <t>ค่าตอบแทนสาขาขาดแคลน ก.ค.55 3 ราย</t>
  </si>
  <si>
    <t>เงินสมทบกองทุนประกันสังคม ส.ค.55 11 ราย - สนง.ประกันสังคม จ.ชลบุรี</t>
  </si>
  <si>
    <t>ค่ารับรองของผู้บริหาร -กระเช้าดอกไม้เปิดสำนักงาน IBM</t>
  </si>
  <si>
    <t xml:space="preserve">ค่ารับรอง ม.เชียงใหม่ ดูงาน </t>
  </si>
  <si>
    <t>ค่าต่อ พรบ.ภาษีรถจักรยานยนต์</t>
  </si>
  <si>
    <t>ค่ารับรองประชุมจัดทำระบบทดสอบภาษาอังกฤษ BUU TEST 15 ส.ค.55 SW PARK</t>
  </si>
  <si>
    <t>น้ำดื่มซอฟต์แวร์ปาร์ค</t>
  </si>
  <si>
    <t>ค่าเบี้ยประชุม คณะอนุกรรมการประเมินผลการสอน ขอตำแหน่ง ผศ. ของ อ.สุนิสา</t>
  </si>
  <si>
    <t>ค่าเช่าทรัพย์สิน - ค่าไฟฟ้า อาคารเสนาะชั้น 14 รับรอง Dail University</t>
  </si>
  <si>
    <t>ค่ารับรอง วิทยาลัยมหาจุฬาลงกรณราชวิทยาลัย ขอนแก่นดูงาน</t>
  </si>
  <si>
    <t>ค่าอาหารแห้งทำบุญครบรอบ 28 ปี ศูนย์วิทยาศาสตร์</t>
  </si>
  <si>
    <t>ค่าตอบแทนนิสิตช่วยงาน SW PARK ก.ค.55 5 ราย</t>
  </si>
  <si>
    <t>ค่าตอบแทนนิสิตช่วยงาน SW PARK ส.ค..55 5 ราย</t>
  </si>
  <si>
    <t>เงินประจำตำแหน่ง ก.ย.55 3 ราย</t>
  </si>
  <si>
    <t>เงินประจำตำแหน่ง ก.ย.55 1 ราย</t>
  </si>
  <si>
    <t>ค่าตอแทนสาขาขาดแคลน ส.ค.55 3 ราย</t>
  </si>
  <si>
    <t>ค่าตอแทนสาขาขาดแคลน ก.ย..55 3 ราย</t>
  </si>
  <si>
    <t>เงินสมทบกองทุนประกันสังคม ก.ย.55 11ราย-สนง.ประกันสังคม จ.ชลบุรี</t>
  </si>
  <si>
    <t>ค่ารับรองของผู้บริหาร-รับรองกรรมการผู้จัดการ บ.สถาปนิกหนึ่งร้อยสิบ หารือออกแบบอาคาร</t>
  </si>
  <si>
    <t>ค่าถ่ายเอกสาร 2/4-26/6/55 - ริโก้</t>
  </si>
  <si>
    <t>โถเบญจรงค์ มอบผู้เกษียณอายุ ปี 2555</t>
  </si>
  <si>
    <t>เงินทำบุญสำนักคอมพิวเตอร์ ครบรอบ 20 ปี</t>
  </si>
  <si>
    <t>ค่าตอบแทนนิสิตช่วยงาน 3-14 ก.ย.55 ซอฟต์แวร์ปาร์ค</t>
  </si>
  <si>
    <t>ถ่ายเอกสาร 26/7/55-27/8/55 - ริโก้</t>
  </si>
  <si>
    <t>ค่าเบี้ยประชุมกรรมการบริหารคณะฯ ครั้งที่8/55 18 ก.ย.55</t>
  </si>
  <si>
    <t>ค่ารับรองประชุมคณะกรรมการแผนงานวิจัยและบริการวิชาการ 17 ก.ย.55</t>
  </si>
  <si>
    <t>ค่ารับรองประชุมคณะกรรมการบริหารคณะฯ 8/2555 18 ก.ย.55</t>
  </si>
  <si>
    <t>ค่ารับรองผู้บริหารของขวัญผู้เกษียณอายุคณะวิทยาศาสตร์</t>
  </si>
  <si>
    <t>ค่ารับรองประชุมบุคลากรสายวิชาการ 27 ก.ย.55</t>
  </si>
  <si>
    <t>ค่ารับรองประชุมบุคลากรสายสนับสนุน จัดทำ KPI 28 ก.ย.55</t>
  </si>
  <si>
    <t>ค่าเช่าสัญญาณ UBC ต.ค. 54</t>
  </si>
  <si>
    <t>ค่าโทรศัพท์ 393240-393249 ส.ค. 54</t>
  </si>
  <si>
    <t>ค่าเช่า UBC พ.ย. 54</t>
  </si>
  <si>
    <t>ค่าเช่า UBC ธ.ค.54</t>
  </si>
  <si>
    <t>ค่าส่งจดหมาย ซอฟต์แวร์ปาร์ค 1 ฉบับ</t>
  </si>
  <si>
    <t>ค่าโทรศัพท์ 393240-393249 ก.ย.54</t>
  </si>
  <si>
    <t>ค่าโทรศัพท์ 393240-393249 ต.ค.54</t>
  </si>
  <si>
    <t>ค่าโทรศัพท์ 393240-393249 พ.ย. 54</t>
  </si>
  <si>
    <t>ค่าโทรศัพท์ 393240-393249 ธ.ค.54</t>
  </si>
  <si>
    <t>ค่าเช่า UBC ม.ค. - ก.พ. 55</t>
  </si>
  <si>
    <t>ค่าโทรศัพท์ระหว่างประเทศ ม.ค. 55</t>
  </si>
  <si>
    <t>ค่าโทรศัพท์ระหว่างประเทศ ก.พ. 55</t>
  </si>
  <si>
    <t>ค่าโทรศัพท์ 393240-393249 ม.ค. 55</t>
  </si>
  <si>
    <t>ค่าเช่า UBC มี.ค. 55</t>
  </si>
  <si>
    <t>ค่าธรรมเนียมโอนเงิน ค่าสมัครสอบ ITPE</t>
  </si>
  <si>
    <t>ค่าไปรษณียากร ส่งเอกสาร อบรม ซอฟต์แวร์ปาร์ค</t>
  </si>
  <si>
    <t>ค่าไปรษณียากร ส่งเอกสาร วิชาการ</t>
  </si>
  <si>
    <t>ค่าส่งเอกสาร ขอความอนุเคราะห์โอนเงินโครงการ ITPE</t>
  </si>
  <si>
    <t>ค่าส่งจดหมาย ITPE 1 ฉบับ</t>
  </si>
  <si>
    <t>ค่าโทรศัพท์ 393240-293249 ก.พ.55</t>
  </si>
  <si>
    <t>ค่าโทรศัพท์ 393240-293249 มี.ค.55</t>
  </si>
  <si>
    <t>ค่าเช่า UBC เม.ย.-พ.ค.55</t>
  </si>
  <si>
    <t>ค่าธรรมเนียมโอนเงินค่าสอน รศ.ดร.สราวุธ</t>
  </si>
  <si>
    <t>ค่าไปรษณียากร โครงการ E-Meeting ซอฟต์แวร์ปาร์ค</t>
  </si>
  <si>
    <t>ค่าโทรศัพท์ 393240-393249 เม.ย.55</t>
  </si>
  <si>
    <t>ค่าโทรศัพท์ 393240-393249 พ.ค.55</t>
  </si>
  <si>
    <t>ค่าเช่า UBC มิ.ย.-ก.ค.55</t>
  </si>
  <si>
    <t>ค่าธรรเนียมโอนเงินค่าลงทะเบียน</t>
  </si>
  <si>
    <t>ค่าโทรศัพท์ 393240-393249 มิ.ย.55</t>
  </si>
  <si>
    <t>ค่าโทรศัพท์ 393240-393249 ก.ค.55</t>
  </si>
  <si>
    <t>ค่าเช่า UBC ส.ค.-ก.ย.55</t>
  </si>
  <si>
    <t>ค่าไปรษณีย์อากร</t>
  </si>
  <si>
    <t>ค่าโทรศัพท์ ส.ค.55</t>
  </si>
  <si>
    <t>ค่าใช้จ่ายระหว่างหน่วยงาน - สนับสนุนการจัดทำระบบงบประมาณ พัสดุ,การเงิน 3 มิติ</t>
  </si>
  <si>
    <t>เงินอุดหนุนการจัดทำระบบบัญชี 3 มิติ</t>
  </si>
  <si>
    <t>คชจ.โครงการประชุมวิชาการระดับชาติ 9 ก.ค.55</t>
  </si>
  <si>
    <t>ค่าซ่อมเครื่องคอมพิวเตอร์ 3 รายการ - เทลเน็ต</t>
  </si>
  <si>
    <t>ตู้เย็น Electrolux แบบ 2 ประตู 7.3 Q 2 ตู้-บ.ขจรอีเล็คโทรนิคส์ จก.</t>
  </si>
  <si>
    <t>เครื่องฉายโปรเจคเตอร์ 1 เครื่อง - ร้านนิวทาวน์เทคนิค</t>
  </si>
  <si>
    <t>เครื่องปรับอากาซ 30000 บีทียู พร้อมติดตั้ง - ร้านนิวทาวน์เทคนิค</t>
  </si>
  <si>
    <t>เครื่องคอมพิวเตอร์ Dell 2 เครื่อง - เทลเน็ต</t>
  </si>
  <si>
    <t>เครื่อสแกนเอกสาร cannon 1 เครื่อง - เก้าสี่เจ็ดหนึ่งเน็ทเวิร์ค</t>
  </si>
  <si>
    <t>เครื่องบันทึกเวลาด้วยลายนิ้วมือ 1 เครื่อง -เก้าสี่เจ็ดหนึ่ง</t>
  </si>
  <si>
    <t>ครื่องผสมสัญญาณเสียงห้องเรียนหลัก 414</t>
  </si>
  <si>
    <t>เครื่องคอมพิวเตอร์ชนิดพกพา Dell 4 เครื่อง - เทลเน็ต</t>
  </si>
  <si>
    <t>กล้องถ่ายภาพดิจิตอล Sony CSC-TX66-นิวทาวน์เทคนิค</t>
  </si>
  <si>
    <t>เครื่องบันทึกภาพระบบดิจิตอล 16 ช่อง  (เงินกัน)</t>
  </si>
  <si>
    <t>จอมอร์นิเตอร์ 1 เครื่อง 27 นิ้ว (เงินกัน)</t>
  </si>
  <si>
    <t>ตู้ RACK ขนาด 27 U สำหรับติดตั้งระบบ CCTV (เงินกัน)</t>
  </si>
  <si>
    <t>กล้องวงจรปิดพร้อมติดตั้ง 16 ชุด (เงินกัน)</t>
  </si>
  <si>
    <t>งานปรับปรุงห้องน้ำ-ร้านอรุณวิศวกรรม  เงินกัน</t>
  </si>
  <si>
    <t>ปรับปรุงห้องน้ำคณะวิทยาการสารสนเทศ</t>
  </si>
  <si>
    <t>ปรับปรุงห้อง MIT  , ห้อง 319 , ห้อง 513</t>
  </si>
  <si>
    <t>ปรับปรุงห้องเรียนคณะวิทยาการสารสนเทศ</t>
  </si>
  <si>
    <t>งานเชื่อมต่อสัญญาณภาพและเสียงห้องปฏิบัติการ-นิวทาวน์เทคนิค</t>
  </si>
  <si>
    <t>งานเชื่อมต่อสัญญาณภาพและเสียงห้องปฏิบัติการ</t>
  </si>
  <si>
    <t>ปป.ห้องปฏิบัติการคอมพิวเตอร์ 413 , 414 , 416 ,417-นิวทาวน์  เงินกัน</t>
  </si>
  <si>
    <t>ปรับปรุงห้องปฏิบัติการคอมพิวพิเตอร์</t>
  </si>
  <si>
    <t>งานปรับปรุงห้อง 517 - นิวทาวน์เทคนิค</t>
  </si>
  <si>
    <t>ค่าเบี้ยเลี้ยงนิสิตกัมพูชา ต.ค. 54 5 ราย</t>
  </si>
  <si>
    <t>เงินอุดหนุนทุนการศึกษาสำหรับนิสิตกัมพูชา</t>
  </si>
  <si>
    <t>ค่าเบี้ยประกันสุขภาพนิสิตกัมพูชา 1ต.ค.54-30ก.ย.55 5 ราย</t>
  </si>
  <si>
    <t>ค่าเบี้ยเลี้ยงนิสิตกัมพูชา พ.ย. 54 5 ราย</t>
  </si>
  <si>
    <t>ค่าอุปกรณ์การศึกษานิสิตกัมพูชา ปลาย 54 5 คน</t>
  </si>
  <si>
    <t>ค่าเบี้ยเลี้ยงนิสิตกัมพูชา ธ.ค. 54 5 ราย</t>
  </si>
  <si>
    <t>ค่าเบี้ยเลี้ยงนิสิตกัมพูชา ม.ค. 55 5 ราย</t>
  </si>
  <si>
    <t>ค่าเบี้ยเลี้ยงนิสิตกัมพูชา ก.พ. 55 5 ราย</t>
  </si>
  <si>
    <t>ค่าเบี้ยเลี้ยงนิสิตกัมพูชา มี.ค.55 5 ราย</t>
  </si>
  <si>
    <t>คชจ.เตรียมความพร้อมภาษีไทย,ต่อวีซ่า 8มี.ค.-31 พ.ค.55 MR.DAUY</t>
  </si>
  <si>
    <t>ค่าเบี้ยเลี้ยงนิสิตกัมพูชา เม.ย.55 5 ราย</t>
  </si>
  <si>
    <t>ค่าเบี้ยเลี้ยงนิสิตกัมพูชา พ.ค.55 Mr.RIGUEN</t>
  </si>
  <si>
    <t>ค่า Settle down MR.DAVY SORN</t>
  </si>
  <si>
    <t>ค่าหอพัก พ.ค.55 MR.DAVY SORN</t>
  </si>
  <si>
    <t>ค่าเบี้ยเลี้ยงนิสิตกัมพูชา มิ.ย..55 MR.DAVY SORN</t>
  </si>
  <si>
    <t>อุปกร์การศึกษานิสิตกัมพูชา ภาคต้น 55 MR.DAVY SORN</t>
  </si>
  <si>
    <t>ค่าเบี้ยเลี้ยงนิสิตกัมพูชา พ.ค.55 Mr.SARARITH</t>
  </si>
  <si>
    <t>ค่าเบี้ยเลี้ยงนิสิตกัมพูชา พ.ค.55 Mr.RATANAK KHOEUN</t>
  </si>
  <si>
    <t>ค่าเบี้ยเลี้ยงนิสิตกัมพูชา พ.ค.55 Mr.KEOVESSNA VONG</t>
  </si>
  <si>
    <t>ค่าเบี้ยเลี้ยงนิสิตกัมพูชา มิ.ย. 55  5 ราย</t>
  </si>
  <si>
    <t>ค่าอุปกรณ์การศึกษานิสิตกัมพูชา ต้น 55 5 ราย</t>
  </si>
  <si>
    <t>ค่าเบี้ยเลี้ยงนิสิตกัมพูชา พ.ค.55 Mr.Puthykar Eng</t>
  </si>
  <si>
    <t>ค่าเบี้ยเลี้ยงนิสิตกัมพูชา ก.ค.55 ป.โท MR..DAVT SORN</t>
  </si>
  <si>
    <t>ค่าหอพัก มิ.ย. 55 MR.DAVT SORN</t>
  </si>
  <si>
    <t>เบี้ยเลี้ยงนิสิตกัมพูชา ก.ค.55 5 ราย</t>
  </si>
  <si>
    <t>ค่าธรรมเนียมต่อวีซ่านิสิตกัมพูชา 3 ราย</t>
  </si>
  <si>
    <t>ค่าหอพักนิสิตป.โท ก.ค.55</t>
  </si>
  <si>
    <t>ค่าเบี้ยเลี้ยงนิสิตป.โท ส.ค.55 1 ราย</t>
  </si>
  <si>
    <t>ค่าเบี้ยเลี้ยงนิสิตกัมพูชา ป.ตรี ส.ค.55 5 ราย</t>
  </si>
  <si>
    <t>ค่าเบี้ยเลี้ยงนิสิตกัมพูชา ป.ตรี ก.ย.55 5 ราย</t>
  </si>
  <si>
    <t>ค่าเบี้ยเลี้ยงนิสิตกัมพูชา ป.โท ก.ย.55 1 ราย</t>
  </si>
  <si>
    <t>ค่าหอพักนิสิตกัมพูชา ป.โท ส.ค.55 1 ราย</t>
  </si>
  <si>
    <t>ค่าเบี้ยประกัน นิสิตกัมพูชา ป.โท 1 ราย</t>
  </si>
  <si>
    <t>ค่าเบี้ยประกัน นิสิตกัมพูชา ป.ตรี 5 ราย</t>
  </si>
  <si>
    <t>ค่าที่พักนิสิตกัมพูชา ป.โท ก.ย.55</t>
  </si>
  <si>
    <t>ค่าตอบแทนคุมสอบ 885101 ต.ค. 54 30 ราย</t>
  </si>
  <si>
    <t>โครงการจัดการศึกษาระดับปริญญาตรีภาคพิเศษ</t>
  </si>
  <si>
    <t>ค่าตอบแทนช่วยคุมสอบ 885101 ต.ค. 54 55 ราย</t>
  </si>
  <si>
    <t>ค่าตอบแทนคุมสอบ วิชาคณะฯ ต.ค. 54 18 ราย</t>
  </si>
  <si>
    <t>ค่าตอบแทนช่วยคุมสอบ วิชาคณะฯ ต.ค. 54 27 ราย</t>
  </si>
  <si>
    <t>ค่าตอบแทนคุมสอบ ป.เอก ต.ค. 54 อ.นวลศรี</t>
  </si>
  <si>
    <t>ค่าตอบแทนคุมสอบ ต.ค. 54 อ.เสรี</t>
  </si>
  <si>
    <t>ค่าคุมสอบ ต.ค. 54 อ.ศรายุทธ</t>
  </si>
  <si>
    <t>ค่าตอบแทนปฏิบัติงานนอกเวลาราชการ ต.ค. 54 5 ราย</t>
  </si>
  <si>
    <t>ค่าตอบแทนผู้ปฏิบัติงานภาคพิเศษ 1-16 ต.ค. 54 7 ราย</t>
  </si>
  <si>
    <t>ค่าน้ำมันรถ</t>
  </si>
  <si>
    <t>ค่าใช้จ่ายโครงการอบรมการเขียนโปรแกรมด้วยภาษาไพทอน 17-21 ต.ค. 54 สาขาSE</t>
  </si>
  <si>
    <t>ค่ารับรองประชุมคณะกรรมการจัดการศึกษาภาคพิเศษ 24 พ.ย. 54</t>
  </si>
  <si>
    <t>คชจ.โครงการประชุมอาจารย์ผู้สอนสาขาวิชาเทคโนโลยีสารสนเทศ</t>
  </si>
  <si>
    <t>คชจ.โครงการประชุมอาจารย์ผู้สอนสาขาวิชาวิทยาการคอมพิวเตอร์</t>
  </si>
  <si>
    <t>ค่าตอบแทนปฏิบัติงานนอกเวลาราชการ พ.ย. 54 3 ราย</t>
  </si>
  <si>
    <t>ค่าตอบแทนผู้ปฏิบัติงานภาคพิเศษ 15-30 พ.ย. 54 10 ราย</t>
  </si>
  <si>
    <t>ค่าสอนพิเศษ พ.ย. 54 น.ส.กุลชลี</t>
  </si>
  <si>
    <t>ค่าสอนพิเศษ พ.ย. 54 นายสิทธิพงษ์</t>
  </si>
  <si>
    <t>ค่าสอนพิเศษ พ.ย. 54 นายเกรียงศักดิ์</t>
  </si>
  <si>
    <t>ค่าสอนพิเศษ พ.ย. 54 น.ส.วนิดา</t>
  </si>
  <si>
    <t>ค่าสอนพิเศษ พ.ย. 54 นายเหมรัศมิ์</t>
  </si>
  <si>
    <t>ค่าสอนพิเศษ +ค่าเดินทาง พ.ย. 54 ดร.ฆนาศัย</t>
  </si>
  <si>
    <t>ค่าสอนพิเศษ +ค่าเดินทาง พ.ย. 54 ดร.วิรัช</t>
  </si>
  <si>
    <t>ค่าสอนพิเศษ พ.ย. 54 น.ส.ปัทมา</t>
  </si>
  <si>
    <t>ค่าตอบแทนช่วยสอน พ.ย. 54 นายธีรศักดิ์</t>
  </si>
  <si>
    <t>ค่าตอบแทนช่วยสอน พ.ย. 54 นายต่อพงษ์</t>
  </si>
  <si>
    <t>ค่าตอบแทนช่วยสอน พ.ย. 54 นางสาวอุษานาฎ</t>
  </si>
  <si>
    <t>คชจ.โครงการอบรมอาจารย์ผู้สอนวิพากษ์หลักสูตร 8-9 ธ.ค.54-.สาขาวิชาวิทยาการคอมพิวเตอร์</t>
  </si>
  <si>
    <t>ค่าตอบแทนช่วยสอน+ค่าเดินทาง พ.ย. 54 น.ส.อุบลวรรณ</t>
  </si>
  <si>
    <t>ค่าตอบแทนช่วยสอน พ.ย.54 น.ส.กาญจนา</t>
  </si>
  <si>
    <t>ค่าตอบแทนช่วยสอน พ.ย.54 นายอนุวัตร</t>
  </si>
  <si>
    <t>ค่าที่พักสอนพิเศษ 16,26พ.ย. 10 ธ.ค.54 ดร.วิรัช</t>
  </si>
  <si>
    <t>ค่าที่พักสอนพิเศษ 25 พ.ย.,9ธ.ค.54 ดร.ฆนาศัย</t>
  </si>
  <si>
    <t>ค่าใช้จ่ายเดินทางคัดเลือกนิสิตกัมพูชา 12-13 ธ.ค.54 อ.ณัฐนนท์</t>
  </si>
  <si>
    <t>ค่าที่พักอาจารย์พิเศษ 16 ธ.ค. 54 ดร.ฆนาศัย</t>
  </si>
  <si>
    <t>ค่าที่พักอาจารย์พิเศษ 17 ธ.ค. 54 ดร.วิรัช</t>
  </si>
  <si>
    <t>คชจ.โครงการประชุมอาจารย์ผู้สอน 14-15 ธ.ค.54 สาขาวิทยาการคอมพิวเตอร์</t>
  </si>
  <si>
    <t>ค่าสอนเกินเกณฑ์ ภาคปลาย 54 งวดที่ 1 อ.กฤษณะ</t>
  </si>
  <si>
    <t>ค่าสอนเกินเกณฑ์ ภาคปลาย 54 งวดที่ 1 อ.อุรีรัฐ</t>
  </si>
  <si>
    <t>ค่าสอนเกินเกณฑ์ ภาคปลาย 54 งวดที่ 1 อ.โกเมศ</t>
  </si>
  <si>
    <t>ค่าสอนเกินเกณฑ์ ภาคปลาย 54 งวดที่ 1 อ.อธิตา</t>
  </si>
  <si>
    <t>ค่าสอนเกินเกณฑ์ ภาคปลาย 54 งวดที่ 1 Mr.John</t>
  </si>
  <si>
    <t>ค่าสอนเกินเกณฑ์ ภาคปลาย 54 งวดที่ 1 อ.วิชัย</t>
  </si>
  <si>
    <t>ค่าสอนเกินเกณฑ์ ภาคปลาย 54 งวดที่ 1 อ.ประจักษ์</t>
  </si>
  <si>
    <t>ค่าสอนเกินเกณฑ์ ภาคปลาย 54 งวดที่ 1 อ.นวลศรี</t>
  </si>
  <si>
    <t>ค่าสอนเกินเกณฑ์ ภาคปลาย 54 งวดที่ 1 อ.ภูสิต</t>
  </si>
  <si>
    <t>ค่าสอนเกินเกณฑ์ ภาคปลาย 54 งวดที่ 1 อ.จิระ</t>
  </si>
  <si>
    <t>ค่าสอนเกินเกณฑ์ ภาคปลาย 54 งวดที่ 1 อ.คนึงนิจ</t>
  </si>
  <si>
    <t>ค่าสอนเกินเกณฑ์ ภาคปลาย 54 งวดที่ 1 อ.สุรางคนา</t>
  </si>
  <si>
    <t>ค่าสอนเกินเกณฑ์ ภาคปลาย 54 งวดที่ 1 อ.จักริน</t>
  </si>
  <si>
    <t>ค่าสอนพิเศษ ธ.ค. 54 นายเกรียงศักดิ์</t>
  </si>
  <si>
    <t>ค่าสอนเกินเกณฑ์ ภาคปลาย 54 งวดที่ 1 อ.สุนิสา</t>
  </si>
  <si>
    <t>ค่าสอนเกินเกณฑ์ ภาคปลาย 54 งวดที่ 1 อ.กันทิมา</t>
  </si>
  <si>
    <t>ค่าสอนเกินเกณฑ์ ภาคปลาย 54 งวดที่ 1 อ.ณัฐนนท์</t>
  </si>
  <si>
    <t>ค่าสอนเกินเกณฑ์ ภาคปลาย 54 งวดที่ 1 อ.วรวิทย์</t>
  </si>
  <si>
    <t>ค่าสอนเกินเกณฑ์ ภาคปลาย 54 งวดที่ 1 อ.วิทวัส</t>
  </si>
  <si>
    <t>ค่าสอนเกินเกณฑ์ ภาคปลาย 54 งวดที่ 1 อ.ประวิทย์</t>
  </si>
  <si>
    <t>ค่าสอนเกินเกณฑ์ ภาคปลาย 54 งวดที่ 1 อ.พงษ์วุฒิ</t>
  </si>
  <si>
    <t>ค่าสอนเกินเกณฑ์ ภาคปลาย 54 งวดที่ 1 อ.สุรางค์รัตน์</t>
  </si>
  <si>
    <t>ค่าสอนพิเศษ ธ.ค. 54 นายสิทธิพงษ์</t>
  </si>
  <si>
    <t>ค่าสอนพิเศษ ธ.ค. 54 นายเหมรัศมิ์</t>
  </si>
  <si>
    <t>ค่าเดินทางไปราชการ นายกรสหนันท์ 23 ธ.ค. 54</t>
  </si>
  <si>
    <t>ค่ารับรองประชุมโครงการประชุมอาจารย์ผุ้สอนสาขา CS 22 ธ.ค. 54</t>
  </si>
  <si>
    <t>ค่าสอนเกินเกณฑ์ ภาคปลาย 54 งวดที่ 1 อ.พรวณัฐ</t>
  </si>
  <si>
    <t>ค่าสอนเกินเกณฑ์ ภาคปลาย 54 งวดที่ 1 อ.สุวรรณา</t>
  </si>
  <si>
    <t>ค่าสอนเกินเกณฑ์ ภาคปลาย 54 งวดที่ 1 อ.เบญจภรณ์</t>
  </si>
  <si>
    <t>ค่าสอนเกินเกณฑ์ ภาคปลาย 54 งวดที่ 1 อ.ธวัชชัย</t>
  </si>
  <si>
    <t>ค่าสอนพิเศษ ธ.ค. 54 น.ส.ปัทมา</t>
  </si>
  <si>
    <t>ค่าจ้างเหมาทำความสะอาด</t>
  </si>
  <si>
    <t xml:space="preserve">ค่าจ้างเหมาทำความสะอาด ต.ค. - ธ.ค. 54 </t>
  </si>
  <si>
    <t>ค่าสอนพิเศษ ธ.ค. 54 น.ส.กุลชลี</t>
  </si>
  <si>
    <t>ค่าสอน+ค่าเดินทาง ธ.ค. 54 ดร.วิรัช</t>
  </si>
  <si>
    <t>ค่าตอบแทนช่วยสอน ธ.ค. 54 น.ส.กาญจนา</t>
  </si>
  <si>
    <t>ค่าตอบแทนช่วยสอน ธ.ค. 54 นายอนุวัตร</t>
  </si>
  <si>
    <t>ค่าสอนพิเศษ ธ.ค. 54 น.ส.วนิดา</t>
  </si>
  <si>
    <t>ค่าสอน+ค่าเดินทาง ธ.ค. 54 ดร.ฆนาศัย</t>
  </si>
  <si>
    <t xml:space="preserve">ค่าตอบแทนผู้ปฏิบัติงานภาคพิเศษ ธ.ค. 54 </t>
  </si>
  <si>
    <t xml:space="preserve">ค่าตอบแทนปฏิบัติงานนอกเวลา ธ.ค. 54 </t>
  </si>
  <si>
    <t>ค่าตอบแทนนิสิตช่วยงาน  นายปิยฉัตร,นายณัชชา พ.ย.54</t>
  </si>
  <si>
    <t>ค่าตอบแทนนิสิตช่วยงาน  นายปิยฉัตร,นายณัชชา ธ.ค.54</t>
  </si>
  <si>
    <t>ค่าใช้จ่ายโครงการสัมมนาเพื่อจัดทำหลักสูตรวิทยาศาสตร์โท-เอก SE 19,31ต.ค.,19พ.ย.54</t>
  </si>
  <si>
    <t>ค่าสอนพิเศษ+ค่าเดินทาง ธ.ค. 55 ดร.ฆนาศัย</t>
  </si>
  <si>
    <t>ค่าสอนเกินเกณฑ์ ภาคปลาย 54 งวดที่ 2 อ.สุรางคนา</t>
  </si>
  <si>
    <t>ค่าสอนเกินเกณฑ์ ภาคปลาย 54 งวดที่ 2 อ.คนึงนิจ</t>
  </si>
  <si>
    <t>ค่าสอนเกินเกณฑ์ ภาคปลาย 54 งวดที่ 2 อ.อธิตา</t>
  </si>
  <si>
    <t>ค่าสอนเกินเกณฑ์ ภาคปลาย 54 งวดที่ 2 อ.ธวัชชัย</t>
  </si>
  <si>
    <t>ค่าสอนเกินเกณฑ์ ภาคปลาย 54 งวดที่ 2 อ.นวลศรี</t>
  </si>
  <si>
    <t>ค่าสอนเกินเกณฑ์ ภาคปลาย 54 งวดที่ 2 อ.จักริน</t>
  </si>
  <si>
    <t>ค่าสอนเกินเกณฑ์ ภาคปลาย 54 งวดที่ 2 อ. โกเมศ</t>
  </si>
  <si>
    <t>ค่าสอนเกินเกณฑ์ ภาคปลาย 54 งวดที่ 2 อ.อุรีรัฐ</t>
  </si>
  <si>
    <t>ค่าสอนเกินเกณฑ์ ภาคปลาย 54 งวดที่ 2 อ.วรวิทย์</t>
  </si>
  <si>
    <t>ค่าสอนเกินเกณฑ์ ภาคปลาย 54 งวดที่ 2 อ.สุนิสา</t>
  </si>
  <si>
    <t>ค่าสอนเกินเกณฑ์ ภาคปลาย 54 งวดที่ 2 อ.สุวรรณา</t>
  </si>
  <si>
    <t>ค่าสอนเกินเกณฑ์ ภาคปลาย 54 งวดที่ 2 อ.เบญจภรณ์</t>
  </si>
  <si>
    <t>ค่าสอนเกินเกณฑ์ ภาคปลาย 54 งวดที่ 2 อ.ณัฐนนท์</t>
  </si>
  <si>
    <t>ค่าสอนเกินเกณฑ์ ภาคปลาย 54 งวดที่ 2 อ.กฤษณะ</t>
  </si>
  <si>
    <t>ค่าสอนเกินเกณฑ์ ภาคปลาย 54 งวดที่ 2 อ.ประจักษ์</t>
  </si>
  <si>
    <t>ค่าสอนเกินเกณฑ์ ภาคปลาย 54 งวดที่ 2 อ.จิระ</t>
  </si>
  <si>
    <t>ค่าสอนพิเศษ ธ.ค. 54 อ.อุบลวรรณ</t>
  </si>
  <si>
    <t>ค่าสอนพิเศษ ธ.ค. 54 น.ส.อุษานาฎ</t>
  </si>
  <si>
    <t>ค่าสอนเกินเกณฑ์ ภาคปลาย 54 งวดที่ 2 อ.วิทวัส</t>
  </si>
  <si>
    <t>ค่าสอนเกินเกณฑ์ ภาคปลาย 54 งวดที่ 2 อ.วิชัย</t>
  </si>
  <si>
    <t>ค่าสอนเกินเกณฑ์ ภาคปลาย 54 งวดที่ 2 อ.กันทิมา</t>
  </si>
  <si>
    <t>ค่าที่พักอาจารย์พิเศษ 7 ม.ค. 55 ดร.ฆนาศัย</t>
  </si>
  <si>
    <t>ค่าสอนเกินเกณฑ์ ภาคปลาย 54 งวดที่ 2 อ.พรวณัฐ</t>
  </si>
  <si>
    <t>ค่าช่วยคุมสอบ 885101 ปกติ ภาคปลาย 54 45 ราย</t>
  </si>
  <si>
    <t>ตัดโอนค่ากระดาษคำตอบ มบ.3 30,000 แผ่น ให้กองบริการการศึกษา</t>
  </si>
  <si>
    <t>ค่าสอนเกินเกณฑ์ ภาคปลาย 54 งวดที่ 2 อ.พงวุฒิ</t>
  </si>
  <si>
    <t>ค่าใช้จ่ายระหว่างหน่วยงาน-ค่าเช่าห้องประชุม  SD 502</t>
  </si>
  <si>
    <t xml:space="preserve">น้ำมันรถจักรยานยนต์ </t>
  </si>
  <si>
    <t>ค่าสอนเกินเกณฑ์ ภาคปลาย 54 งวดที่ 2 อ.ประวิทย์</t>
  </si>
  <si>
    <t>ค่าสอนเกินเกณฑ์ ภาคปลาย 54 งวดที่ 2 อ.ภูสิต</t>
  </si>
  <si>
    <t>ค่าสอนเกินเกณฑ์ ภาคปลาย 54 งวดที่ 2 Mr.John</t>
  </si>
  <si>
    <t>ค่าอาหารกลางวันประชุมอาจารย์ผู้สอน สาขา IT 12 ม.ค. 55</t>
  </si>
  <si>
    <t>ค่าจ้างเหมาทำความสะอาด KB201 15-30 พ.ย.54</t>
  </si>
  <si>
    <t>ค่าตอบแทนช่วยสอน ธ.ค. 54 นายธีรศักดิ์</t>
  </si>
  <si>
    <t>ค่าตอบแทนช่วยคุมสอบ 885101 ภาคพิเศษ 19 ราย 14 ม.ค. 55</t>
  </si>
  <si>
    <t>ค่าคุมสอบกลางภาค 885101 ภาคปกติ 31 ราย</t>
  </si>
  <si>
    <t>ค่าคุมสอบกลางภาค ป.โท 5 ราย</t>
  </si>
  <si>
    <t>ค่าคุมสอบกลางภาค วิชานอกคณะ ป.โท อ.นวลศรี</t>
  </si>
  <si>
    <t>ค่าคุมสอบกลางภาค วิชานอกคณะ ป.เอก อ.นวลศรี</t>
  </si>
  <si>
    <t>ค่าคุมสอบกลางภาค 885101 ภาคพิเศษ 11 ราย</t>
  </si>
  <si>
    <t>ค่าคุมสอบกลางภาค วิชาคณะฯ 23 ราย</t>
  </si>
  <si>
    <t>ค่าช่วยคุมสอบกลางภาค ปกติ+พิเศษ 28 ราย</t>
  </si>
  <si>
    <t>ค่าตอบแทนช่วยสอน ธ.ค. 54 นายต่อพงษ์</t>
  </si>
  <si>
    <t xml:space="preserve">ค่าเช่าห้องประชุม SD506 </t>
  </si>
  <si>
    <t>ค่าเดินทางไปอบรมศูนย์ประสานงานภูมิภาคโครงการการแข่งขันพัฒนาโปรแกรมคอมฯอ.อธิตา+อ.นวลศรี</t>
  </si>
  <si>
    <t xml:space="preserve">ค่าตอบแทนผู้ปฏิบัติงานภาคพิเศษ 4-31 ม.ค. 55 </t>
  </si>
  <si>
    <t>ค่าที่พักอาจารย์พิเศษ 28 ม.ค. 55 ดร.ฆนาศัย</t>
  </si>
  <si>
    <t>ค่าสอนพิเศษ ม.ค. 55 น.ส.กุลชลี</t>
  </si>
  <si>
    <t>ค่าสอนพิเศษ ม.ค. 55 นายเกรียงศักดิ์</t>
  </si>
  <si>
    <t>ค่าสอนพิเศษ ม.ค. 55 นายสิทธิพงษ์</t>
  </si>
  <si>
    <t>ค่าสอนเกินเกณฑ์ ปลาย 54 งวดที่ 2 อ.สุรางค์รัตน์</t>
  </si>
  <si>
    <t>ค่าสอนพิเศษ ม.ค. 55 นายเหมรัศมิ์</t>
  </si>
  <si>
    <t>ค่าสอน+ค่าเดินทาง ม.ค. 55 ดร.ฆนาศัย</t>
  </si>
  <si>
    <t>ค่าตอบแทนช่วยสอน ม.ค. 55 น.ส.กาญจนา</t>
  </si>
  <si>
    <t>ค่าสอนพิเศษ ม.ค. 55 น.ส.วนิดา</t>
  </si>
  <si>
    <t>ค่าสอนพิเศษ ม.ค. 55 น.ส.ปัทมา</t>
  </si>
  <si>
    <t>ค่าจ้างแม่บ้านทำความสะอาด ม.ค. 55 ตึก M-IT</t>
  </si>
  <si>
    <t>ค่าห้องประชุม SD506  30 ม.ค.55</t>
  </si>
  <si>
    <t>ค่าธรรมเนียมกรใช้ห้องวิทยาลัยวิจัยและการปัญยา พ.ย.-ธ.ค.54</t>
  </si>
  <si>
    <t>ตัดโอนงปม.สนับสนุนช่วยเหลือนิสิตเสียชีวิตจากอุบัติเหตุจมน้ำคณะศึกษาศาสตร์</t>
  </si>
  <si>
    <t>ค่าตอบแทนช่วยสอน ม.ค.55 นายอนุวัตร</t>
  </si>
  <si>
    <t>ค่าตอบแทนช่วยสอน ม.ค.55 นายต่อพงษ์</t>
  </si>
  <si>
    <t>ค่าตอบแทนช่วยสอน ม.ค.55 นายธีรศักดิ์</t>
  </si>
  <si>
    <t>ค่าตอบแทนช่วยสอน ม.ค.55 น.ส.อุษานาฏ</t>
  </si>
  <si>
    <t>ค่าคุมสอบ 885101 ภาคพิเศษ อ.สุรางค์รัตน์</t>
  </si>
  <si>
    <t>ค่าคุมสอบ 885101 ภาคปกติ อ.สุรางค์รัตน์</t>
  </si>
  <si>
    <t>ค่าคุมสอบ วิชาคณะฯ ภาคปกติ+ภาคพิเศษ อ.สุรางค์รัตน์</t>
  </si>
  <si>
    <t>ค่าช่วยคุมสอบ วิชาคณะฯ ภาคปกติ อ.สุรางค์รัตน์</t>
  </si>
  <si>
    <t>ค่าสอน+ค่าเดินทาง ม.ค. 55 น.ส.อุบลวรรณ  ลิ้มสกุล</t>
  </si>
  <si>
    <t>ฟิล์มแฟกซ์,สติ๊กเกอร์</t>
  </si>
  <si>
    <t xml:space="preserve">ตัดโอนค่าสอน ปลาย54 ให้คณะศึกษาศาสตร์ </t>
  </si>
  <si>
    <t>ตัดโอนค่าสอนวิชา 758241 ปลาย54 ให้คณะวิทยาศาสตร์และสังคมศาสตร์ สระแก้ว</t>
  </si>
  <si>
    <t>ค่าอาหารว่างประชุมอาจารย์ผู้สอนสาขา SE 9 ก.พ.55</t>
  </si>
  <si>
    <t>ค่าอาหารว่างประชุมอาจารย์ผู้สอนสาขา IT 16 ก.พ.55</t>
  </si>
  <si>
    <t>ค่าสอนเกินเกณฑ์ ปลาย 54 งวดที่ 3 อ.สุรางคนา</t>
  </si>
  <si>
    <t>ค่าสอนเกินเกณฑ์ ปลาย 54 งวดที่ 3 อ.กฤษณะ</t>
  </si>
  <si>
    <t>ค่าสอนเกินเกณฑ์ ปลาย 54 งวดที่ 3 อ.พรวณัฐ</t>
  </si>
  <si>
    <t>ค่าสอนเกินเกณฑ์ ปลาย 54 งวดที่ 3 อ.ประจักษ์</t>
  </si>
  <si>
    <t>ค่าสอนเกินเกณฑ์ ปลาย 54 งวดที่ 3 อ.ณัฐนนท์</t>
  </si>
  <si>
    <t>ค่าสอนเกินเกณฑ์ ปลาย 54 งวดที่ 3 อ.เบญจภรณ์</t>
  </si>
  <si>
    <t>ค่าสอนเกินเกณฑ์ ปลาย 54 งวดที่ 3 อ.อุรีรัฐ</t>
  </si>
  <si>
    <t>ค่าสอนเกินเกณฑ์ ปลาย 54 งวดที่ 3 อ.สุวรรณา</t>
  </si>
  <si>
    <t>ค่าสอนเกินเกณฑ์ ปลาย 54 งวดที่ 3 อ.กันทิมา</t>
  </si>
  <si>
    <t>ค่าสอนเกินเกณฑ์ ปลาย 54 งวดที่ 3 อ.ประวิทย์</t>
  </si>
  <si>
    <t>ค่าสอนเกินเกณฑ์ ปลาย 54 งวดที่ 3 อ.โกเมศ</t>
  </si>
  <si>
    <t>ค่าสอนเกินเกณฑ์ ปลาย 54 งวดที่ 3 อ.วิทวัส</t>
  </si>
  <si>
    <t>ค่าสอนเกินเกณฑ์ ปลาย 54 งวดที่ 3 อ.พงษ์วุฒิ</t>
  </si>
  <si>
    <t>ค่าสอนเกินเกณฑ์ ปลาย 54 งวดที่ 3 อ.วรวิทย์</t>
  </si>
  <si>
    <t>ค่าสอนเกินเกณฑ์ ปลาย 54 งวดที่ 3 อ.อธิตา</t>
  </si>
  <si>
    <t>ค่าสอนเกินเกณฑ์ ปลาย 54 งวดที่ 3 อ.คนึงนิจ</t>
  </si>
  <si>
    <t>ค่าสอนเกินเกณฑ์ ปลาย 54 งวดที่ 3 Mr.John</t>
  </si>
  <si>
    <t>ค่าสอนเกินเกณฑ์ ปลาย 54 งวดที่ 3 อ.สุรางค์รัตน์</t>
  </si>
  <si>
    <t>ค่าสอนเกินเกณฑ์ ปลาย 54 งวดที่ 3 อ.สุนิสา</t>
  </si>
  <si>
    <t>ค่าสอนเกินเกณฑ์ ปลาย 54 งวดที่ 3 อ.จิระ</t>
  </si>
  <si>
    <t>ค่าสอนเกินเกณฑ์ ปลาย 54 งวดที่ 3 อ.ธวัชชัย</t>
  </si>
  <si>
    <t>ค่าสอนเกินเกณฑ์ ปลาย 54 งวดที่ 3 อ.นวลศรี</t>
  </si>
  <si>
    <t>ค่าสอนเกินเกณฑ์ ปลาย 54 งวดที่ 3 อ.ภูสิต</t>
  </si>
  <si>
    <t>ค่าสอนเกินเกณฑ์ ปลาย 54 งวดที่ 3 อ.จักริน</t>
  </si>
  <si>
    <t>ค่าที่พัก อ.พิเศษเชิญสอนในวันที่ 4 , 18 ก.พ.55 ดร.ฆนาศัย</t>
  </si>
  <si>
    <t>ค่าสอนเกินเกณฑ์ ปลาย 54 งวดที่ 3 อ.วิชัย</t>
  </si>
  <si>
    <t>ตัดโอนค่าสอน-สอบ ภาคปลาย 2554 - ให้วิทยาเขตสระแก้ว วิชา 210221</t>
  </si>
  <si>
    <t>น้ำมันรถจักรยานยนต์ ,กระดาษชำระ,น้ำยาล้างห้องน้ำ,น้ำยาถูพื้น,ซองน้ำตาล,คลิปดำฯ</t>
  </si>
  <si>
    <t>ค่าตอบแทนนิสิตช่วยงาน ก.พ.55 2 ราย ช่วยสอน อ.จักริน</t>
  </si>
  <si>
    <t>ค่าธรรมเนียมกรใช้ห้องวิทยาลัยวิจัยและการปัญญา ม.ค.55</t>
  </si>
  <si>
    <t>กระดาษชำระ,ท็อป,เกลด,วินเด็กซ์</t>
  </si>
  <si>
    <t>กระดาษถ่ายเอกสาร,ปากกาเน้นข้อความ,Post-it กระดาษปกขาว</t>
  </si>
  <si>
    <t>กรงดักหนู</t>
  </si>
  <si>
    <t>คชจ.โครงการเรียนรู้จากผุ้เชี่ยวชาญเตรียมความพร้อมในการสอบมาตรฐานวิชาชีพไอทีฯ</t>
  </si>
  <si>
    <t>ค่าเบี้ยประกันอุบัติเหตุบุคลากร 3 ราย</t>
  </si>
  <si>
    <t>ค่าตอบแทนนิสิตช่วยงาน ม.ค.55 2 ราย ช่วยสอน อ.จักริน</t>
  </si>
  <si>
    <t>ค่ารับรองประชุมคณะกรรมการดำเนินการสัมภาษณ์นิสิตผู้สมัครขอรับทุน 23 ก.พ.55</t>
  </si>
  <si>
    <t>ค่ารับรองประชุมคณะกรรมการดำเนินการสัมภาษณ์นิสิตผู้สมัครขอรับทุน 9 ก.พ.55</t>
  </si>
  <si>
    <t>ค่ารับรองประชุมคณะกรรมการดำเนินการสัมภาษณ์นิสิตผู้สมัครขอรับทุน 2 ก.พ.55</t>
  </si>
  <si>
    <t>ค่ารับรองประชุมคณะกรรมการดำเนินการสัมภาษณ์นิสิตผู้สมัครขอรับทุน 1 ก.พ.55</t>
  </si>
  <si>
    <t>ค่าที่พักอาจารย์พิเศษ ดร.ฆนาศัย 25 ก.พ.55</t>
  </si>
  <si>
    <t>ค่าตอบแทนผู้ปฏิบัติงานภาคพิเศษ 1-29 ก.พ.55</t>
  </si>
  <si>
    <t xml:space="preserve">ค่าตอบแทนการปฏิบัติงานนอกเวลาทำงานปกติ 7-22 ก.พ.55 </t>
  </si>
  <si>
    <t>ค่าตอบแทนสอนพิเศษ ก.พ.55 น.ส.กุลชลี</t>
  </si>
  <si>
    <t>ค่าตอบแทนสอนพิเศษ ก.พ.55 นายเหมรัศมิ์</t>
  </si>
  <si>
    <t>ค่าตอบแทนสอนพิเศษ ก.พ.55 นายสิทธิพงษ์</t>
  </si>
  <si>
    <t>ค่าตอบแทนสอนพิเศษ ก.พ.55 นางสาวกาญจนา</t>
  </si>
  <si>
    <t>ค่าตอบแทนสอนพิเศษ ก.พ.55 นายเกรียงศักดิ์</t>
  </si>
  <si>
    <t>ค่าตอบแทนช่วยสอน ก.พ.55 นายธีรศักดิ์</t>
  </si>
  <si>
    <t>ค่าตอบแทนช่วยสอน ก.พ.55 น.ส.อุษานาฎ</t>
  </si>
  <si>
    <t>ค่าจ้างแม่บ้านทำความสะอาด ก.พ.55 MIT</t>
  </si>
  <si>
    <t>ค่าสอนพิเศษ ก.พ. 55 นายต่อพงษ์</t>
  </si>
  <si>
    <t>ค่าสอนพิเศษ ก.พ. 55 น.ส.ปัทมา</t>
  </si>
  <si>
    <t>ค่าสอนพิเศษ ก.พ. 55 น.ส.วนิดา</t>
  </si>
  <si>
    <t>ค่าสอนพิเศษ + ค่าเดินทาง ก.พ. 55 ดร.ฆนาศัย</t>
  </si>
  <si>
    <t>ค่ารับรองประชุมอาจารย์ผู้สอน สาขา IT 8 มี.ค. 55</t>
  </si>
  <si>
    <t>ค่าที่พักอาจารย์พิเศษ ดร.ฆนาศัย 3 มี.ค. 55</t>
  </si>
  <si>
    <t>ค่าที่พักอาจารย์พิเศษ ดร.ฆนาศัย 11 มี.ค. 55</t>
  </si>
  <si>
    <t>ค่าสอนเกินเกณฑ์ ภาคปลาย 54 งวดที่ 4 อ.สุรางคนา</t>
  </si>
  <si>
    <t>ค่าสอนเกินเกณฑ์ ภาคปลาย 54 งวดที่ 4 อ.จักริน</t>
  </si>
  <si>
    <t>ค่าสอนเกินเกณฑ์ ภาคปลาย 54 งวดที่ 4 อ.เบญจภรณ์</t>
  </si>
  <si>
    <t>ค่าสอนเกินเกณฑ์ ภาคปลาย 54 งวดที่ 4 อ.จิระ</t>
  </si>
  <si>
    <t>ค่าสอนเกินเกณฑ์ ภาคปลาย 54 งวดที่ 4 อ.ธวัชชัย</t>
  </si>
  <si>
    <t>ค่าสอนเกินเกณฑ์ ภาคปลาย 54 งวดที่ 4 อ.โกเมศ</t>
  </si>
  <si>
    <t>ค่าสอนเกินเกณฑ์ ภาคปลาย 54 งวดที่ 4 อ.สุนิสา</t>
  </si>
  <si>
    <t>ค่าสอนเกินเกณฑ์ ภาคปลาย 54 งวดที่ 4 อ.ณัฐนนท์</t>
  </si>
  <si>
    <t>ค่าสอนเกินเกณฑ์ ภาคปลาย 54 งวดที่ 4 อ.กฤษณะ</t>
  </si>
  <si>
    <t>ค่าสอนเกินเกณฑ์ ภาคปลาย 54 งวดที่ 4 Mr.John</t>
  </si>
  <si>
    <t>ค่าสอนเกินเกณฑ์ ภาคปลาย 54 งวดที่ 4 อ.อธิตา</t>
  </si>
  <si>
    <t>ค่าสอนเกินเกณฑ์ ภาคปลาย 54 งวดที่ 4 อ.นวลศรี</t>
  </si>
  <si>
    <t>ค่าสอนเกินเกณฑ์ ภาคปลาย 54 งวดที่ 4 อ.คนึงนิจ</t>
  </si>
  <si>
    <t>ค่าสอนเกินเกณฑ์ ภาคปลาย 54 งวดที่ 4 อ.ประจักษ์</t>
  </si>
  <si>
    <t>ค่าสอนเกินเกณฑ์ ภาคปลาย 54 งวดที่ 4 อ.วิชัย</t>
  </si>
  <si>
    <t>ค่าสอนเกินเกณฑ์ ภาคปลาย 54 งวดที่ 4 อ.กันทิมา</t>
  </si>
  <si>
    <t>ค่าสอนเกินเกณฑ์ ภาคปลาย 54 งวดที่ 4 อ.วรวิทย์</t>
  </si>
  <si>
    <t>ค่าสอนเกินเกณฑ์ ภาคปลาย 54 งวดที่ 4 อ.ประวิทย์</t>
  </si>
  <si>
    <t>ค่าสอนเกินเกณฑ์ ภาคปลาย 54 งวดที่ 4 อ.พงษ์วุฒิ</t>
  </si>
  <si>
    <t>ค่าสอนเกินเกณฑ์ ภาคปลาย 54 งวดที่ 4 อ.วิทวัส</t>
  </si>
  <si>
    <t>ค่าสอนเกินเกณฑ์ ภาคปลาย 54 งวดที่ 4 อ.ภูสิต</t>
  </si>
  <si>
    <t>ค่าสอนเกินเกณฑ์ ภาคปลาย 54 งวดที่ 4 อ.สุรางค์รัตน์</t>
  </si>
  <si>
    <t>ค่าสอนเกินเกณฑ์ ภาคปลาย 54 งวดที่ 4 อ.พรวณัฐ</t>
  </si>
  <si>
    <t>ค่าสอนเกินเกณฑ์ ภาคปลาย 54 งวดที่ 4 อ.อุรีรัฐ</t>
  </si>
  <si>
    <t>ค่าตอบแทนช่วยสอน ก.พ. 55 นายอนุวัตร</t>
  </si>
  <si>
    <t>ค่าสอนพิเศษ มี.ค. 55 นายเหมรัศมิ์</t>
  </si>
  <si>
    <t>ค่าสอนพิเศษ มี.ค. 55 น.ส.กุลชลี</t>
  </si>
  <si>
    <t>ค่าสอนพิเศษ มี.ค. 55 นายเกรียงศักดิ์</t>
  </si>
  <si>
    <t>ค่าสอนพิเศษ มี.ค. 55 นายสิทธิพงษ์</t>
  </si>
  <si>
    <t>ค่าสอนพิเศษ มี.ค. 55 น.ส.วนิดา</t>
  </si>
  <si>
    <t>ค่าสอนพิเศษ มี.ค. 55 น.ส.ปัทมา</t>
  </si>
  <si>
    <t>ค่าสอนพิเศษ + ค่าสอนพิเศษ มี.ค. 55 ดร.ฆนาศัย</t>
  </si>
  <si>
    <t>ค่าตอบแทนช่วยสอน มี.ค. 55 นายต่อพงษ์</t>
  </si>
  <si>
    <t>ค่าตอบแทนช่วยสอน มี.ค. 55 น.ส.อุษานาฎ</t>
  </si>
  <si>
    <t>ค่าตอบแทนช่วยสอน มี.ค. 55 นายธีรศักดิ์</t>
  </si>
  <si>
    <t>ค่าตอบแทนผู้ปฏิบัติงานงานการศึกษาภาคพิเศษ(อนุกรรมการ) ปลาย 54</t>
  </si>
  <si>
    <t>ค่าสอนเกินเกณฑ์ ภาคปลาย 54 งวดที่ 4 อ.สุวรรณา</t>
  </si>
  <si>
    <t>ตู้ไมโครเวฟ 1 เครื่อง</t>
  </si>
  <si>
    <t>ตัดโอนค่าวัสดุสมุดจ่ายเงิน,ทะเบียนคุม,รายงานเงินทดรองให้มหาวิทยาลัย</t>
  </si>
  <si>
    <t>ค่าสอนพิเศษ+ค่าเดินทางสอน ก.พ. 55 อ.อุบลวรรณ</t>
  </si>
  <si>
    <t>ค่าตอบแทนช่วยคุมสอบ 885101 ภาคปกติ 16 มี.ค. 55</t>
  </si>
  <si>
    <t>ค่าตอบแทนนิสิตช่วยงาน ช่วยสอน อ.ณัฐนนท์ 15พ.ย.54-6 มี.ค.55</t>
  </si>
  <si>
    <t>คชจ.โครงการพัฒนาทักษะการโปรแกรม 20-24 ก.พ. 55</t>
  </si>
  <si>
    <t>ค่าตอบแทนช่วยสอน มี.ค. 55 น.ส.กาญจนา</t>
  </si>
  <si>
    <t>ค่าจ้างแม่บ้านทำความสะอาด ตึก MIT มี.ค.55</t>
  </si>
  <si>
    <t>พิมพ์โปสเตอร์</t>
  </si>
  <si>
    <t>ค่าถ่ายเอกสาร,สายฉีดชำระ,เกลด</t>
  </si>
  <si>
    <t>ค่าตอบแทนนิสิตช่วยงาน 14พ.ย.54-9 มี.ค.55 น.ส.ภาวินี</t>
  </si>
  <si>
    <t>ค่ารับรองประชุมอาจารย์สาขา IT 13 มี.ค.55</t>
  </si>
  <si>
    <t xml:space="preserve">ค่าตอบแทนปฏิบัติงานนอกเวลา 7 มี.ค.55 </t>
  </si>
  <si>
    <t>ค่าเดินทางรายงานตัวนิสิตกัมพูชา 90 วัน นายกรสหนันท์</t>
  </si>
  <si>
    <t>ค่าใช้จ่ายเดินทางพานิสิตเข้าร่วมแข่งขันโครงการ NSC 20-22 มี.ค.55 อ.จักริน</t>
  </si>
  <si>
    <t>ค่าตอบแทนปฏิบัติงานนอกเวลา 1-21 มี.ค.55 4 ราย</t>
  </si>
  <si>
    <t>ค่าตอบแทนผู้ปฏิบัติงานภาคพิเศษ 1-25 มี.ค.55</t>
  </si>
  <si>
    <t>ค่าทำห้วงคล้องกุญแจ-นิวทาวน์</t>
  </si>
  <si>
    <t>ค่าคุมสอบปลายภาค อ.สุรางคนา มี.ค.55</t>
  </si>
  <si>
    <t>ค่าคุมสอบปลายภาค อ.นวลศรี มี.ค.55</t>
  </si>
  <si>
    <t>ค่าช่วยคุมสอบ 885101 พิเศษ มี.ค.55</t>
  </si>
  <si>
    <t>ค่าคุมสอบ 885101 พิเศษ มี.ค.55</t>
  </si>
  <si>
    <t>ค่าคุมาสอบ 885101 ปกติ มี.ค.55</t>
  </si>
  <si>
    <t>ค่าคุมสอบวิชาคณะ ปกติ+พิเศษ มี.ค.55</t>
  </si>
  <si>
    <t>ค่าช่วยคุมสอบวิชาคณะ ปกติ+พิเศษ มี.ค.55</t>
  </si>
  <si>
    <t>ค่าเช่าห้องประชุม SD 502 ประชุมบุคลากร</t>
  </si>
  <si>
    <t>กระดาษทิชชู่,สเปร์,เจล,น้ำมันเบนซิน</t>
  </si>
  <si>
    <t>ค่าเช่ารถตู้ 26 มี.ค.55</t>
  </si>
  <si>
    <t>ค่าเช่ารถตู้ 30 มี.ค.55</t>
  </si>
  <si>
    <t>ค่าตอบแทนช่วยคุมสอบ 885101 ปลาย 54 น.ส.พนิดา</t>
  </si>
  <si>
    <t>ค่ารับรองประชุมรายวิชา 885101 24 เม.ย.55</t>
  </si>
  <si>
    <t>ค่าจ้างแม่บ้านทำความสะอาด เม.ย.55 ตึก MIT</t>
  </si>
  <si>
    <t>น้ำยาล้างห้องน้ำ,หลอด</t>
  </si>
  <si>
    <t xml:space="preserve">ตัดโอนค่าสอน ปลาย 54 ให้สถาบันภาษา </t>
  </si>
  <si>
    <t>ค่าสอนพิเศษ มี.ค.-เม.ย.55 อ.ดำรัส  อ่อนเฉวียง</t>
  </si>
  <si>
    <t>ค่าตอบแทนผู้ปฏิบัติงานภาคพิเศษ 26มี.ค. - 30 เม.ย. 55 9ราย</t>
  </si>
  <si>
    <t>ค่าธรรมเนียมการใช้ห้อง RMCS 6 , 13 ,20 ,27 ก.พ. 5 มี.ค.55 วิทยาลัยวิจัยการปัญญา</t>
  </si>
  <si>
    <t>ค่าสอนพิเศษ มี.ค.-เม.ย.55 อ.พรทิพย์  สินุธก</t>
  </si>
  <si>
    <t xml:space="preserve">ค่าตอบแทนการปฏิบัติงานนอกเวลาปกติ เม.ย.55 </t>
  </si>
  <si>
    <t>ค่าสอนพิเศา มี.ค.-เม.ย. 55 อ.โกเมศ</t>
  </si>
  <si>
    <t>ค่าสอนพิเศษ มี.ค.-เม.ย.55 อ.จักริน</t>
  </si>
  <si>
    <t>ค่าสอนพิเศษ มี.ค.-เม.ย.55 อ.อธิตา</t>
  </si>
  <si>
    <t>ค่าสอนพิเศษ มี.ค.-เม.ย.55 อ.อุรีรัฐ</t>
  </si>
  <si>
    <t>ค่าสอนพิเศษ มี.ค.-เม.ย.55 อ.ภูสิต</t>
  </si>
  <si>
    <t>ค่าตอบแทนนิสิตช่วยปฏิบัติงานห้องปฏิบัติการ 3 ราย มี.ค.-เม.ย.55</t>
  </si>
  <si>
    <t>ค่าสอนพิเศษ มี.ค.-เม.ย.55 อ.ประจักษ์</t>
  </si>
  <si>
    <t>ค่าเช่าห้องประชุม SD502 2 พ.ค.55</t>
  </si>
  <si>
    <t>ค่าสอนพิเศษ มี.ค.-เม.ย.55 อ.สุรางค์รัตน์</t>
  </si>
  <si>
    <t>ตระกร้า,กล่องสี่เหลี่ยม,กล่องใส่เครื่องเขียน,สบู่ล้างมือ,ส้อม</t>
  </si>
  <si>
    <t>ค่าตอบแทนคุมสอบ-ช่วยคุมสอบ เม.ย.55 13 ราย</t>
  </si>
  <si>
    <t>ค่าสอนพิเศษ มี.ค.-เม.ย.55 อ.พรวณัฐ</t>
  </si>
  <si>
    <t>ค่าสอนพิเศษ มี.ค.-เม.ย.55 อ.พงษ์วุฒิ</t>
  </si>
  <si>
    <t>น้ำยาถูพื้น,น้ำยาล้างห้องน้ำ,ไม้จิ้มฟัน,ผ้าเอนกประสงค์</t>
  </si>
  <si>
    <t>ค่าสอนพิเศษ มี.ค.-เม.ย.55 อ.สิริวรรณ</t>
  </si>
  <si>
    <t>ค่าสอนพิเศษ มี.ค.-เม.ย.55 อ.เยาวลักษณ์</t>
  </si>
  <si>
    <t>ค่าสอนพิเศษ มี.ค.-เม.ย.55 อ.ปรียารัตน์</t>
  </si>
  <si>
    <t>ค่ารับรองประชุมอาจารย์ผู้สอน สาขา SE 11 พ.ค.55</t>
  </si>
  <si>
    <t>ค่าสอนพิเศษ มี.ค.-เม.ย.55 ดร.จันทร์ชลี</t>
  </si>
  <si>
    <t>ค่าสอนพิเศษ มี.ค.-เม.ย.55 ดร.สุวิชัย</t>
  </si>
  <si>
    <t>ค่าสอนพิเศษ มี.ค.-เม.ย.55 ดร.ศรีวรรณ</t>
  </si>
  <si>
    <t>ค่าสอนพิเศษ มี.ค.-เม.ย.55 ดร.สมหมาย</t>
  </si>
  <si>
    <t>ค่าสอนพิเศษ มี.ค.-เม.ย.55 อ.ธวัชชัย</t>
  </si>
  <si>
    <t>ค่าจ้างซักผ้าม่าน ชั้น 4</t>
  </si>
  <si>
    <t>ค่าสอนพิเศษ มี.ค.-เม.ย.55 อ.พัชรี</t>
  </si>
  <si>
    <t>ค่าสอนพิเศษ มี.ค.-เม.ย.55 อ.บุญเดิม</t>
  </si>
  <si>
    <t>ค่ารับรองประชุมอาจารย์ผู้สอน สาขาวิทยาการคอมพิวเตอร์ 21 พ.ค.55</t>
  </si>
  <si>
    <t>คชจ.เดินทางไปชำระค่าโทรศัพท์และค่าเช่า UBC 22 พ.ค.55</t>
  </si>
  <si>
    <t>ค่าจ้างแม่บ้านทำความสะอาด พ.ค.55 ตึก MIT</t>
  </si>
  <si>
    <t>ค่าสอนพิเศษ พ.ค.55 อ.พรวณัฐ</t>
  </si>
  <si>
    <t>ค่าสอนพิเศษ พ.ค.55 อ.อธิตา</t>
  </si>
  <si>
    <t>ค่าสอนพิเศษ พ.ค.55 อ.โกเมศ</t>
  </si>
  <si>
    <t>ค่าสอนพิเศษ พ.ค.55 อ.บุญเดิม</t>
  </si>
  <si>
    <t>ค่าสอนพิเศษ พ.ค.55 อ.ประจักษ์</t>
  </si>
  <si>
    <t>ค่าสอนพิเศษ พ.ค.55 อ.ภูสิต</t>
  </si>
  <si>
    <t>ค่าสอนพิเศษ พ.ค.55 อ.อุรีรัฐ</t>
  </si>
  <si>
    <t>ค่าสอนพิเศษ พ.ค.55 อ.พงษ์วุฒิ</t>
  </si>
  <si>
    <t>ค่าสอนพิเศษ พ.ค.55 อ.พัชรี</t>
  </si>
  <si>
    <t>ค่าสอนพิเศษ พ.ค.55 อ.พรทิพย์</t>
  </si>
  <si>
    <t>ค่าสอนพิเศษ พ.ค.55 อ.จักริน</t>
  </si>
  <si>
    <t>ค่าสอนพิเศษ พ.ค.55 อ.ปรียารัตน์</t>
  </si>
  <si>
    <t>ค่าสอนพิเศษ พ.ค.55 อ.บุญเชิด</t>
  </si>
  <si>
    <t>ค่าใช้จ่ายโครงการสัมมนาเพื่อการถ่ายทอดความรู้เรื่องกระบวนการพัฒนาซอฟต์แวร์ตามาตรฐาน PSP 18-20 พ.ค. 55 สาขาวิศวกรรมซอฟต์แวร์</t>
  </si>
  <si>
    <t>ค่าคุมสอบ+ผู้ช่วยคุมสอบ ป.ตรี ภาคพิเศษ ปลายภาค พ.ค.55</t>
  </si>
  <si>
    <t>หนังสือ 3 รายการ - อ.อุรีรัฐ</t>
  </si>
  <si>
    <t>ค่าสอน+คุมสอบ พ.ค. 55 อ.เยาวลักษณ์</t>
  </si>
  <si>
    <t>ค่าสอน+คุมสอบ พ.ค. 55 อ.ดำรัส</t>
  </si>
  <si>
    <t>ค่าสอน+คุมสอบ พ.ค.55 อ.ธวัชชัย</t>
  </si>
  <si>
    <t>ค่าสอน+คุมสอบ พ.ค.55 อ.สุรางค์รัตน์</t>
  </si>
  <si>
    <t>ค่าสอน+คุมสอบ พ.ค.55 รศ.ดร.ศรีวรรณ  ยอดนิล</t>
  </si>
  <si>
    <t>ค่าสอน+คุมสอบ พ.ค.55 ผศ.ดร.จันทร์ชลี  มาพุทธ</t>
  </si>
  <si>
    <t>ค่าตอบแทนปฏิบัติงานนอกเวลาราชการ 3 - 22 พ.ค. 55</t>
  </si>
  <si>
    <t>ค่าสอน-สอบ พ.ค.55 รศ.ดร.สมหมาย  แจ่มกระจ่าง</t>
  </si>
  <si>
    <t>ค่าสอน-สอบ พ.ค.55 รศ.ดร.สุวิชัย  โกศัยยะวัฒน์</t>
  </si>
  <si>
    <t>ค่าตอบแทนผู้ปฏิบัติงานภาคพิเศษ 1-27 พ.ค. 55 9 ราย</t>
  </si>
  <si>
    <t xml:space="preserve">คู่มือนิสิตคณะวิทยาการสารสนเทศ 750 เล่ม </t>
  </si>
  <si>
    <t>ค่าเช่ารถทำกิจกรรมนิสิต - นายกรสหนันท์</t>
  </si>
  <si>
    <t>คชจ.โครงการกิจกรรมเรียนรู้โครงกสร้างข้อมูลจากโปรแกรมภาษีซีพลัสพลัส 21-25 พ.ค.55</t>
  </si>
  <si>
    <t>ค่าตอบแทนอนุกรรมการภาคพิเศษ ฤดูร้อน 2555</t>
  </si>
  <si>
    <t>กระจกปูโต๊ะทำงาน 4 แผ่น</t>
  </si>
  <si>
    <t>ค่าเช่าห้องประชุม 506 8 มิ.ย.55 สอยชดเชย อ.เสรี</t>
  </si>
  <si>
    <t>น้ำมันรถพนักงานเดินเอกสาร</t>
  </si>
  <si>
    <t>ค่า Settle down นิสิตลาว 5 คน</t>
  </si>
  <si>
    <t>อุปกรณ์การศึกษา นิสิตลาว ต้น 55 5 ราย</t>
  </si>
  <si>
    <t>ค่าตอบแทนนิสิตช่วยงานสำหรับดูแลห้องปฏิบัติการ 417 3 ราย พ.ค.55</t>
  </si>
  <si>
    <t>นามบัตรผู้บริหาร 6 ราย 700 ใบ ๆ 3.75 - ชลบุรีการพิมพ์</t>
  </si>
  <si>
    <t>สมุดประจำตัวนิสิต 200 เล่ม - ชลบุรีการพิมพ์</t>
  </si>
  <si>
    <t>ค่าที่พัก ดร.สุรเดช เชิญสอน 9 มิ.ย.55</t>
  </si>
  <si>
    <t>อุปกรณ์การศึกษา นิสิตลาว ต้น 55 MISS THITMANY</t>
  </si>
  <si>
    <t xml:space="preserve">ค่าสอน+ค่าเดินทาง 11 มิ.ย.55 ดร.ทัศนย์  เจริญพร </t>
  </si>
  <si>
    <t>ค่าที่พักสอนพิเศษ ดร.ทัศนีย์ 18 มิ.ย.55</t>
  </si>
  <si>
    <t>ค่าตอบแทนสอน-ค่าเดินทาง 18 มิ.ย.55 ดร.ทัศนีย์</t>
  </si>
  <si>
    <t>ค่าห้องประชุม SD502 SD506 16,20,21,23 มิ.ย.55</t>
  </si>
  <si>
    <t>ค่าห้องพัก ดร.ทัศนีย์</t>
  </si>
  <si>
    <t>ค่าจ้างแม่บ้านทำความสะอาด MIT มิ.ย.55</t>
  </si>
  <si>
    <t>ค่าตอบแทนปฏิบัติงานนอกเวลาปกติ 30 พ.ค.-26 มิ.ย.55 5 ราย</t>
  </si>
  <si>
    <t xml:space="preserve">น้ำมันรถสำหรับรับส่งเอกสาร </t>
  </si>
  <si>
    <t>ค่าจ้างแม่บ้านทำความสะอาด KB201 มิ.ย.55</t>
  </si>
  <si>
    <t>ค่าจ้างแม่บ้านทำความสะอาด สิรินธร มิ.ย.55</t>
  </si>
  <si>
    <t>ค่าตอบแทนนิสิตช่วยงาน มิ.ย.55 8 ราย</t>
  </si>
  <si>
    <t>ค่าห้องพัก ดร.ทัศนีย์ 2-3 ก.ค.55</t>
  </si>
  <si>
    <t>ค่าตอบแทนเจ้าหน้าที่ปฏิบัติงานภาคพิเศษ มิ.ย.55 10 ราย</t>
  </si>
  <si>
    <t>ค่าตอบแทนช่วยคุมสอบ ฤดูร้อน 55 นายเกรียงศักดิ์</t>
  </si>
  <si>
    <t>ค่าสอน+ค่าเดินทาง ดร.สุรเดช 9,16 มิ.ย.55</t>
  </si>
  <si>
    <t>ค่าตอบแทนนิสิตช่วยงานสอน 886210 มิ.ย.55 2 ราย</t>
  </si>
  <si>
    <t xml:space="preserve">ค่าตอบแทนปฏิบัติงานนอกเวลา 5 มิ.ย.-8 ก.ค.55 </t>
  </si>
  <si>
    <t>ค่าตอบแทนผู้ช่วยสอน มิ.ย.55 น.ส.กาญจนา</t>
  </si>
  <si>
    <t>ค่าตอบแทนผู้ช่วยสอน มิ.ย. 55 น.ส.ศยามล</t>
  </si>
  <si>
    <t>ค่าตอบแทนผู้ช่วยสอน มิ.ย. 55 นายอนุวัตร</t>
  </si>
  <si>
    <t>ค่าตอบแทนผู้ช่วยสอน มิ.ย. 55 นายไพบูลย์</t>
  </si>
  <si>
    <t>ค่าตอบแทนผู้ช่วยสอน มิ.ย. 55 น.ส.เปรมฤดี</t>
  </si>
  <si>
    <t>ค่าตอบแทนผู้ช่วยสอน มิ.ย. 55 น.ส.ปัญญารัตน์</t>
  </si>
  <si>
    <t>ค่าสอนพิเศษ+ค่าเดินทาง 25 มิ.ย.55 น.ส.ทัศนีย์</t>
  </si>
  <si>
    <t>ค่าตอบแทนนิสิตช่วยงาน 886210 มิ.ย.55 4 ราย</t>
  </si>
  <si>
    <t>ค่าตอบแทนนิสิตช่วยงาน 886201 มิ.ย.55 2 ราย</t>
  </si>
  <si>
    <t xml:space="preserve">ค่าตอบแทนนิสิตช่วยงาน 886201 มิ.ย.55 นายกันตพงษ์ </t>
  </si>
  <si>
    <t>ค่าตอบแทนนิสิตช่วยงาน 887250 มิ.ย.552 ราย</t>
  </si>
  <si>
    <t>ค่าตอบแทนนิสิตช่วยงาน 321480 มิ.ย.55 น.ส.พรทิพย์</t>
  </si>
  <si>
    <t>ค่าตอบแทนนิสิตช่วยงาน 886201 มิ.ย.55 4 ราย ช่วย อ.คนึงนิจ</t>
  </si>
  <si>
    <t>ค่าตอบแทนช่วยสอน 886201 มิ.ย. 55 น.ส.จรรยา</t>
  </si>
  <si>
    <t>ค่าตอบแทนช่วยสอน 886201 มิ.ย. 55 นายเอกจิต</t>
  </si>
  <si>
    <t>ค่าตอบแทนช่วยสอน 886201 มิ.ย. 55 น.ส.สุภาวดี</t>
  </si>
  <si>
    <t>ค่าเดินทางพานิสิตกัมพูชาต่อวีซ่า</t>
  </si>
  <si>
    <t>ค่าอาหารกลางวันประชุมอาจารย์ผู้สอน สาขา CS 12 ก.ค.55</t>
  </si>
  <si>
    <t>ค่าสอน+ค่าเดินทางสอน อ.ศรายุทธ มิ.ย.55</t>
  </si>
  <si>
    <t xml:space="preserve">ค่าสอน+ค่าเดินทางสอน ดร.สุรเดช 23 มิ.ย.55 </t>
  </si>
  <si>
    <t>ค่าที่พัก 9 ก.ค.55 ดร.ทัศนีย์</t>
  </si>
  <si>
    <t>ค่าสอน+ค่าเดินทาง 2 , 9 ก.ค.55 ดร.ทัศนีย์</t>
  </si>
  <si>
    <t>ค่าจ้างเหมาเปลี่ยนก๊อกน้ำ,สายน้ำดี,เปลี่ยนอุปกรณ์-นิวทาวน์เทคนิค</t>
  </si>
  <si>
    <t>ค่าตอบแทนนิสิตช่วยงาน มิ.ย. 55 6 ราย ช่วยอ.พงษ์วุฒิ</t>
  </si>
  <si>
    <t>ค่าสอนพิเศษ+ค่าเดินทาง มิ.ย.55 อ.เสรี</t>
  </si>
  <si>
    <t>ค่าที่พัก ดร.สุรเดช 14 ก.ค.55</t>
  </si>
  <si>
    <t>ค่าสอนเกินเกณฑ์ ต้น 55 งวดที่ 1 อ.คนึงนิจ</t>
  </si>
  <si>
    <t>ค่าสอนเกินเกณฑ์ ต้น 55 งวดที่ 1 อ.พงษ์วุฒิ</t>
  </si>
  <si>
    <t>ค่าสอนเกินเกณฑ์ ต้น 55 งวดที่ 1 อ.ณัฐนนท์</t>
  </si>
  <si>
    <t>ค่าสอนเกินเกณฑ์ ต้น 55 งวดที่ 1 อ.ประจักษ์</t>
  </si>
  <si>
    <t>ค่าสอนเกินเกณฑ์ ต้น 55 งวดที่ 1 อ.พรวณัฐ</t>
  </si>
  <si>
    <t>ค่าสอนเกินเกณฑ์ ต้น 55 งวดที่ 1 อ.ภูสิต</t>
  </si>
  <si>
    <t>ค่าสอนเกินเกณฑ์ ต้น 55 งวดที่ 1 อ.เบญจภรณ์</t>
  </si>
  <si>
    <t>ค่าสอนเกินเกณฑ์ ต้น 55 งวดที่ 1 อ.กฤษณะ</t>
  </si>
  <si>
    <t>ค่าสอนเกินเกณฑ์ ต้น 55 งวดที่ 1 อ.สุนิสา</t>
  </si>
  <si>
    <t>ค่าสอนเกินเกณฑ์ ต้น 55 งวดที่ 1 อ.วิทวัส</t>
  </si>
  <si>
    <t>ค่าสอนเกินเกณฑ์ ต้น 55 งวดที่ 1 อ.กันทิมา</t>
  </si>
  <si>
    <t>ค่าสอนเกินเกณฑ์ ต้น 55 งวดที่ 1 อ.ประวิทย์</t>
  </si>
  <si>
    <t>ค่าสอนเกินเกณฑ์ ต้น 55 งวดที่ 1 อ.สุวรรณา</t>
  </si>
  <si>
    <t>ค่าตอบแทนนิสิตช่วยงาน 885101 มิ.ย.55 37 ราย</t>
  </si>
  <si>
    <t>อุปกรณ์การศึกษานิสิต สปป.ลาว ต้น 55 5 ราย</t>
  </si>
  <si>
    <t>ค่าสอนเกินเกณฑ์ ต้น 55 งวดที่ 1 อ.อุรีรัฐ</t>
  </si>
  <si>
    <t>ค่าสอนเกินเกณฑ์ ต้น 55 งวดที่ 1 อ.อธิตา</t>
  </si>
  <si>
    <t>ค่าสอนเกินเกณฑ์ ต้น 55 งวดที่ 1 อ.วิขัย</t>
  </si>
  <si>
    <t>ค่าสอนเกินเกณฑ์ ต้น 55 งวดที่ 1 อ.จิระ</t>
  </si>
  <si>
    <t>ค่าสอนเกินเกณฑ์ ต้น 55 งวดที่ 1 อ.โกเมศ</t>
  </si>
  <si>
    <t>คชจ.โครงการเพิ่มทักษะไอทีเพื่อนิสิต สปป.ลาว 49 พ.ค. - 7 ก.ค.55</t>
  </si>
  <si>
    <t>ค่ารับรอง ประชุมอาจารย์ผู้สอน สาขา IT</t>
  </si>
  <si>
    <t>ค่าสอน + ค่าเดินทาง 16 ก.ค.55 ดร.ทัศนีย์</t>
  </si>
  <si>
    <t>ค่าวัสดุจัดบอร์ดประกัน , ค่าโต๊ะบาร์ , ค่าเก้าอี้</t>
  </si>
  <si>
    <t>น้ำมันรถ</t>
  </si>
  <si>
    <t>ค่าเดินทางไปชำระค่าโทรศัพท์,ค่าเช่า UBC</t>
  </si>
  <si>
    <t>ก้อนดับกลิ่น,น้ำยาล้างห้องน้ำ,กล่องใส่เอกสาร,กระดาษชำระม้วน</t>
  </si>
  <si>
    <t>ค่าสอนเกินเกณฑ์ ต้น 55 งวดที่ 1 อ.นวลศรี</t>
  </si>
  <si>
    <t>ค่าใช้จ่ายโครงการเตรียมความพร้อมในรายวิชาสหกิจศึกษาของคณฯ 19 ก.ค.55</t>
  </si>
  <si>
    <t>ค่าตอบแทนช่วยคุมสอบ 885101 ภาคปกติ 53 ราย</t>
  </si>
  <si>
    <t>ค่าสอน+ค่าเดินทาง ก.ค.55 อ.เสรี</t>
  </si>
  <si>
    <t>ค่าสอนเกินเกณฑ์ ต้น 55 งวดที่ 1 อ.ธวัชชัย</t>
  </si>
  <si>
    <t>ค่าสอนเกินเกณฑ์ ต้น 55 งวดที่ 1 อ.สุรางค์รัตน์</t>
  </si>
  <si>
    <t>ค่าใช้จ่ายเดินทางไปราชการประชุมโครงการสอบมาตรฐานวิชาชีพITPE อ.สุรางค๋รัตน์</t>
  </si>
  <si>
    <t>คชจ.โครงการค่ายทะลุฟ้า</t>
  </si>
  <si>
    <t>ค่าตอบแทนนิสิตช่วยงาน 3-25 ก.ค.55 2 ราย</t>
  </si>
  <si>
    <t>ค่าตอบแทนปฏิบัติงานนอกเวลา ก.ค.55 หรรษา</t>
  </si>
  <si>
    <t>ค่าตอบแทนนิสิตช่วยงาน 3*25 ก.ค.55 1 ราย</t>
  </si>
  <si>
    <t>ค่าตอบแทนนิสิตช่วยงาน 2-23 ก.ค.55 4 ราย</t>
  </si>
  <si>
    <t>ค่าตอบแทนนิสิตช่วยงาน 5-23 ก.ค.55 2 ราย</t>
  </si>
  <si>
    <t>ค่าตอบแทนนิสิตช่วยงาน 4-25 ก.ค.55 2 ราย</t>
  </si>
  <si>
    <t>ค่าตอบแทนนิสิตช่วยงาน 2-25 ก.ค.55 4 ราย</t>
  </si>
  <si>
    <t>ค่าตอบแทนนิสิตช่วยงาน 2-25 ก.ค.55 2 ราย</t>
  </si>
  <si>
    <t>ค่าตอบแทนนิสิตช่วยงาน 1-31 ก.ค.55 8 ราย</t>
  </si>
  <si>
    <t>ค่าตอบแทนนิสิตช่วยงาน 1-25 ก.ค.55 6 ราย</t>
  </si>
  <si>
    <t>ค่าตอบแทนนิสิตช่วยงาน 2-24 ก.ค.55 1 ราย</t>
  </si>
  <si>
    <t>ค่าสอนเกินเกณฑ์ ต้น 55 งวด2 อ.พงษ์วุฒิ</t>
  </si>
  <si>
    <t>ค่าสอนเกินเกณฑ์ ต้น 55 งวด2 อ.จิระ</t>
  </si>
  <si>
    <t>ค่าสอนเกินเกณฑ์ ต้น 55 งวด2 อ.อธิตา</t>
  </si>
  <si>
    <t>ค่าสอนเกินเกณฑ์ ต้น 55 งวด2 อ.นวลศรี</t>
  </si>
  <si>
    <t>ค่าสอนเกินเกณฑ์ ต้น 55 งวด2 อ.ธวัชชัย</t>
  </si>
  <si>
    <t>ค่าสอนเกินเกณฑ์ ต้น 55 งวด2 อ.พรวณัฐ</t>
  </si>
  <si>
    <t>ค่าสอนเกินเกณฑ์ ต้น 55 งวด2 อ.เบญจภรณ์</t>
  </si>
  <si>
    <t>ค่าสอนเกินเกณฑ์ ต้น 55 งวด2 อ.ภูสิต</t>
  </si>
  <si>
    <t>ค่าสอนเกินเกณฑ์ ต้น 55 งวด2 อ.กฤษณะ</t>
  </si>
  <si>
    <t>ค่าสอนเกินเกณฑ์ ต้น 55 งวด2 อ.สุวรรณา</t>
  </si>
  <si>
    <t>ค่าสอนเกินเกณฑ์ ต้น 55 งวด2 อ.กันทิมา</t>
  </si>
  <si>
    <t>ค่าสอนเกินเกณฑ์ ต้น 55 งวด2 อ.ประวิทย์</t>
  </si>
  <si>
    <t>ค่าสอนเกินเกณฑ์ ต้น 55 งวด2 อ.โกเมศ</t>
  </si>
  <si>
    <t>ค่าสอนเกินเกณฑ์ ต้น 55 งวด2 อ.ณัฐนนท์</t>
  </si>
  <si>
    <t>ค่าสอนเกินเกณฑ์ ต้น 55 งวด2 อ.สุนิสา</t>
  </si>
  <si>
    <t>ค่าสอนเกินเกณฑ์ ต้น 55 งวด2 อ.คนึงนิจ</t>
  </si>
  <si>
    <t>ค่าสอนเกินเกณฑ์ ต้น 55 งวด2 อ.ประจักษ์</t>
  </si>
  <si>
    <t>ค่าสอนเกินเกณฑ์ ต้น 55 งวด2 อ.อุรีรัฐ</t>
  </si>
  <si>
    <t>ค่าตอบแทนช่วยสอน ก.ค.55 น.ส.จรรยา</t>
  </si>
  <si>
    <t>ค่าตอบแทนช่วยสอน ก.ค.55 นายเอกจิต</t>
  </si>
  <si>
    <t>ค่าตอบแทนช่วยสอน ก.ค.55 น.ส.สุภาวดี</t>
  </si>
  <si>
    <t>ค่าตอบแทนช่วยสอน ก.ค.55 น.ส.เปรมฤดี</t>
  </si>
  <si>
    <t>ค่าตอบแทนช่วยสอน ก.ค.55 นายไพบูลย์</t>
  </si>
  <si>
    <t>ค่าตอบแทนช่วยสอน ก.ค.55 นายอนุวัตร</t>
  </si>
  <si>
    <t>ค่าตอบแทนช่วยสอน ก.ค.55 นายมาโนช</t>
  </si>
  <si>
    <t>ค่าตอบแทนช่วยสอน ก.ค.55 น.ส.ปัญญารัตน์</t>
  </si>
  <si>
    <t>ค่าตอบแทนช่วยสอน ก.ค.55 น.ส.ศยามล</t>
  </si>
  <si>
    <t>ค่าตอบแทนช่วยสอน มิ.ย.55 น.ส.อุษานาฎ</t>
  </si>
  <si>
    <t>ค่าตอบแทนช่วยสอน มิ.ย.55 นายธีรพงษ์</t>
  </si>
  <si>
    <t>ค่าตอบแทนช่วยสอน ก.ค.55 น.ส.กาญจนา</t>
  </si>
  <si>
    <t>ค่าตอบแทนช่วยสอน มิ.ย.55 นายธีรศักดิ์</t>
  </si>
  <si>
    <t>ค่าสอนพิเศษ มิ.ย.55 น.ส.วนิดา</t>
  </si>
  <si>
    <t>ค่าสอนพิเศษ มิ.ย.55 น.ส.ปัทมา</t>
  </si>
  <si>
    <t>ค่าสอนพิเศษ มิ.ย.55 น.ส.เสวิตา</t>
  </si>
  <si>
    <t>ค่าสอนพิเศษ มิ.ย.55 น.ส.ยุวธิดา</t>
  </si>
  <si>
    <t>ค่าสอนพิเศษ ก.ค.55 น.ส.วนิดา</t>
  </si>
  <si>
    <t>ค่าสอนพิเศษ ก.ค.55 น.ส.ปัทมา</t>
  </si>
  <si>
    <t>ค่าสอนพิเศษ มิ.ย.55 นายเมธิน</t>
  </si>
  <si>
    <t>ค่าสอนพิเศษ ก.ค.55 นายเมธิน</t>
  </si>
  <si>
    <t>ค่าสอนพิเศษ ก.ค.55 น.ส.เสวิตา</t>
  </si>
  <si>
    <t>ค่าสอนพิเศษ มิ.ย.55 น.ส.สุกัลยา</t>
  </si>
  <si>
    <t>ค่าสอนพิเศษ ก.ค.55 น.ส.สุกัลยา</t>
  </si>
  <si>
    <t>ค่าสอนเกินเกณฑ์ ต้น55 งวด2 อ.สุรางค์รัตน์</t>
  </si>
  <si>
    <t>ค่าตอบแทนเจ้าหน้าที่ปฏิบัติงานภาคพิเศษ ก.ค.55 9 ราย</t>
  </si>
  <si>
    <t>ค่าตอบแทนช่วยสอน ก.ค.55.55 นายธีรพงษ์</t>
  </si>
  <si>
    <t>ค่าสอนเกินเกณฑ์ ต้น 55 งวด2 อ.วิทวัส</t>
  </si>
  <si>
    <t>ค่าสอนเกินเกณฑ์ ต้น 55 งวด1 อ.สุรางคนา</t>
  </si>
  <si>
    <t>ค่าสอนเกินเกณฑ์ ต้น 55 งวด2 อ.สุรางคนา</t>
  </si>
  <si>
    <t>ค่าจ้างแม่บ้านทำความสะอาดKB201 ก.ค.55</t>
  </si>
  <si>
    <t>ค่าจ้างแม่บ้านทำความสะอาดMIT ก.ค.55</t>
  </si>
  <si>
    <t>ค่าจ้างแม่บ้านทำความสะอาดสิรินธร ก.ค.55</t>
  </si>
  <si>
    <t>สเปร์,น้ำยาล้างจาน,น้ำยาล้างห้องน้ำ</t>
  </si>
  <si>
    <t>ชุดกาแฟ,จานที่เหลี่ยม</t>
  </si>
  <si>
    <t>ช้อนส้อม,ช้อนกาแฟ,ส้อม,มีด,ถุงขยะ</t>
  </si>
  <si>
    <t>เครื่องเจาะกระดาษ</t>
  </si>
  <si>
    <t>ค่าสอนพิเศษ มิ.ย.55 น.ส.กุลชลี</t>
  </si>
  <si>
    <t>ค่าสอนพิเศษ ก.ค.55 น.ส.กุลชลี</t>
  </si>
  <si>
    <t>ค่าสอนพิเศษ มิ.ย.55 นายเกรียงศักดิ์</t>
  </si>
  <si>
    <t>ค่าสอนพิเศษ ก.ค.55 นายเกรียงศักดิ์</t>
  </si>
  <si>
    <t>ค่าสอนพิเศษ มิ.ย.55 นายณรงค์ศักดิ์</t>
  </si>
  <si>
    <t>ค่าสอนพิเศษ ก.ค.55 นายณรงค์ศักดิ์</t>
  </si>
  <si>
    <t>ค่าตอบแทนช่วยสอนพิเศษ มิ.ย.55  น.ส.กอบสกุล</t>
  </si>
  <si>
    <t>ค่าตอบแทนช่วยสอนพิเศษ ก.ค.55  น.ส.กอบสกุล</t>
  </si>
  <si>
    <t>ค่าเช่ารถ</t>
  </si>
  <si>
    <t>ค่าห้องประชุม</t>
  </si>
  <si>
    <t>ค่าที่พัก ดร.ทัศนีย์ 23 ก.ค.55</t>
  </si>
  <si>
    <t>ค่าสอน+ค่าเดินทาง 7 ก.ค.55 ดร.สุรเดช</t>
  </si>
  <si>
    <t>ค่าสอนพิเศษ มิ.ย.55 นายสิทธิพงษ์</t>
  </si>
  <si>
    <t>ค่าสอนพิเศษ ก.ค.55 นายสิทธิพงษ์</t>
  </si>
  <si>
    <t>ค่าสอนพิเศษ มิ.ย.55 น.ส.สุภาวดี</t>
  </si>
  <si>
    <t>ค่าสอนพิเศษ ก.ค.55 น.ส.สุภาวดี</t>
  </si>
  <si>
    <t>ค่าสอนเกินเกณฑ์ ต้น 55 งวด2 อ.วิชัย</t>
  </si>
  <si>
    <t>ค่าสอน+ค่าเดินทาง 23 ก.ค.55 ดร.ทัศนีย์</t>
  </si>
  <si>
    <t xml:space="preserve">ค่าสอนเกินเกณฑ์ ต้น 55 งวด1 อ.จักริน </t>
  </si>
  <si>
    <t xml:space="preserve">ค่าสอนเกินเกณฑ์ ต้น 55 งวด2 อ.จักริน </t>
  </si>
  <si>
    <t>ค่าตอบแทนช่วยสอน ก.ค.55 นายธีรพงษ์</t>
  </si>
  <si>
    <t>ค่าตอบแทนช่วยสอน ก.ค.55 น.ส.อุษานาฎ</t>
  </si>
  <si>
    <t>ค่าตอบแทนช่วยสอน ก.ค.55 นายธีรศักดิ์</t>
  </si>
  <si>
    <t>ชุดกาแฟ 40 ชุด</t>
  </si>
  <si>
    <t>จานเหลี่ยม 40 ชุด</t>
  </si>
  <si>
    <t>น้ำมันรถจักรยานยนต์</t>
  </si>
  <si>
    <t>Modem-Dual Port สำหรับเชื่อมต่อสัญญาณอินเตอร์เน็ต</t>
  </si>
  <si>
    <t>Harddisk Internation 1 ตัว - เก้าสี่เจ็ดหนึ่ง</t>
  </si>
  <si>
    <t>หูฟังพร้อมไมค์ - เก้าสี่เจ็ดหนึ่ง</t>
  </si>
  <si>
    <t>วัสดุสำนักงาน15 รายการ-หจก.ชลบุรีสวัสดีมงคล</t>
  </si>
  <si>
    <t>หนังสือ อ.พงษ์วุฒิ</t>
  </si>
  <si>
    <t>ค่าสอนพิเศษ+ค่าเดินทาง มิ.ย.55 นายณฐาภพ</t>
  </si>
  <si>
    <t>ค่าสอนพิเศษ+ค่าเดินทาง ก.ค..55 นายณฐาภพ</t>
  </si>
  <si>
    <t>ค่าสอนพิเศษ มิ.ย.55 น.ส.อมรรัตน์</t>
  </si>
  <si>
    <t>ค่าสอนพิเศษ ก.ค..55 น.ส.อมรรัตน์</t>
  </si>
  <si>
    <t>ค่าสอนพิเศษ  ก.ค..55 น.ส.ยุวธิดา</t>
  </si>
  <si>
    <t>ค่าสอนพิเศษ+ค่าเดินทาง มิ.ย.55 น.ส.ภัทรพร</t>
  </si>
  <si>
    <t>ค่าสอนพิเศษ+ค่าเดินทาง ก.ค..55 น.ส.ภัทรพร</t>
  </si>
  <si>
    <t>ค่าสอนพิเศษ+ค่าเดินทาง มิ.ย.55 น.ส.ชญาณ์นันท์</t>
  </si>
  <si>
    <t>ค่าสอนพิเศษ+ค่าเดินทาง ก.ค.55 น.ส.ชญาณ์นันท์</t>
  </si>
  <si>
    <t>ค่าสอนพิเศษ + ค่าเดินทาง 15 ก.ค.55 ดร.สุรเดช</t>
  </si>
  <si>
    <t>การ์ดแลนด์4 ชิ้น - เก้าสี่เจ็ดหนึ่งเน็ทเวิร์ค</t>
  </si>
  <si>
    <t>หมึกเครื่องพิมพ์-ร้านนิวทาวน์เทคนิค</t>
  </si>
  <si>
    <t>ค่าถ่ายเอกสาร 7/7/55 - 7/8/55 - ริโก้</t>
  </si>
  <si>
    <t>กระดาษชำระ,ก้อนดับกลิ่น,ท็อปส์ก้อนดับกลิ่น</t>
  </si>
  <si>
    <t>ค่าสอนพิเศษ+ค่าเดินทางสอน 18 ส.ค.55 ดร.สุรเดช</t>
  </si>
  <si>
    <t>ค่าสอนพิเศษ+ค่าเดินทางสอน ก.ค.55 อ.ศรายุทธ</t>
  </si>
  <si>
    <t>ค่าที่พัก ดร.ทัศนีย์ 20 ส.ค.55</t>
  </si>
  <si>
    <t>ค่าสอน+ค่าเดินทาง ดร.ทัศนีย์ 20 ส.ค.55</t>
  </si>
  <si>
    <t>ตัดโอนค่าประกันอุบัติเหตุ จำนวน 113 คน ๆ ละ 100 - มหาวิทยาลัย</t>
  </si>
  <si>
    <t>ค่าสอน-สอบ ฤดูร้อน55 อ.รักพร</t>
  </si>
  <si>
    <t>Wireless Router</t>
  </si>
  <si>
    <t>ค่าที่พัก ดร.ทัศนีย์ 24 ส.ค.55</t>
  </si>
  <si>
    <t>ค่าประกันอุบัติเหตุบุคลากร 38 ราย</t>
  </si>
  <si>
    <t>ค่าจ้างเหมาทำความสะอาด ส.ค.55 อาคารสิรินธร</t>
  </si>
  <si>
    <t>ค่าตอบแทนนิสิตช่วยงาน 885101 ก.ค.55</t>
  </si>
  <si>
    <t>ค่าสอนพิเศษ 18 ส.ค.55 ดร.สุรเดช</t>
  </si>
  <si>
    <t>ค่าสอน+ค่าเดินทางสอน ส.ค.55 อ.ศรายุทธ</t>
  </si>
  <si>
    <t>ค่าสอนเกินเกณฑ์ ต้น 55 งวด3 อ.กฤษณะ</t>
  </si>
  <si>
    <t>ค่าสอนเกินเกณฑ์ ต้น 55 งวด3 อ.ภูสิต</t>
  </si>
  <si>
    <t>ค่าสอนเกินเกณฑ์ ต้น 55 งวด3 อ.สุวรรณา</t>
  </si>
  <si>
    <t>ค่าสอนเกินเกณฑ์ ต้น 55 งวด3 อ.พรวณัฐ</t>
  </si>
  <si>
    <t>ค่าสอนเกินเกณฑ์ ต้น 55 งวด3 อ.วิชัย</t>
  </si>
  <si>
    <t>ค่าสอนเกินเกณฑ์ ต้น 55 งวด3 อ.สุนิสา</t>
  </si>
  <si>
    <t>ค่าสอนเกินเกณฑ์ ต้น 55 งวด3 อ.ณัฐนนท์</t>
  </si>
  <si>
    <t>ค่าสอนพิเศษ ส.ค.55 น.ส.กุลชลี</t>
  </si>
  <si>
    <t>ค่าสอนพิเศษ ส.ค.55 นายณรงค์ศักดิ์</t>
  </si>
  <si>
    <t>ค่าสอนเกินเกณฑ์ ต้น 55 งวด3 อ.กันทิมา</t>
  </si>
  <si>
    <t>ค่าสอนพิเศษ+ค่าเดินทาง ส.ค.55 นายเสรี</t>
  </si>
  <si>
    <t>ค่าสอนพิเศษ+ค่าเดินทาง มิ.ย.55 อ.อุบลวรรณ</t>
  </si>
  <si>
    <t>ค่าสอนพิเศษ+ค่าเดินทาง ก.ค.55 อ.อุบลวรรณ</t>
  </si>
  <si>
    <t>ค่าสอนพิเศษ+ค่าเดินทาง ส.ค.55 อ.อุบลวรรณ</t>
  </si>
  <si>
    <t>ค่าตอบแทนช่วยสอน มิ.ย.55 น.ส.เรืองไร</t>
  </si>
  <si>
    <t>ค่าตอบแทนช่วยสอน ก.ค.55 น.ส.เรืองไร</t>
  </si>
  <si>
    <t>ค่าตอบแทนช่วยสอน ส.ค.55 น.ส.เรืองไร</t>
  </si>
  <si>
    <t>ค่าสอนเกินเกณฑ์ ต้น 55 งวด3 อ.เบญจภรณ์</t>
  </si>
  <si>
    <t>ค่าสอนพิเศษ ส.ค.55 นายเกรียงศักดิ์</t>
  </si>
  <si>
    <t>ค่าสอนเกินเกณฑ์ ต้น 55 งวด3 อ.พงษ์วุฒิ</t>
  </si>
  <si>
    <t>ค่าสอนเกินเกณฑ์ ต้น 55 งวด3 อ.อธิตา</t>
  </si>
  <si>
    <t>ค่าสอนเกินเกณฑ์ ต้น 55 งวด3 อ.คนึงนิจ</t>
  </si>
  <si>
    <t>ค่าสอนพิเศษ+ค่าเดินทาง 27 ส.ค.55 ดร.ทัศนีย์</t>
  </si>
  <si>
    <t>ค่าสอนเกินเกณฑ์ ต้น 55 งวด3 อ.ประจักษ์</t>
  </si>
  <si>
    <t>ค่าตอบแทนผู้ปฏิบัติงานภาคพิเศษ ส.ค.55 10 ราย</t>
  </si>
  <si>
    <t>ค่าสอนเกินเกณฑ์ ต้น 55 งวด3 อ.โกเมศ</t>
  </si>
  <si>
    <t>ค่าสอนเกินเกณฑ์ ต้น 55 งวด3 อ.จักริน</t>
  </si>
  <si>
    <t>ค่าสอนเกินเกณฑ์ ต้น 55 งวด3 อ.สุรางค์รัตน์</t>
  </si>
  <si>
    <t>ค่าสอนเกินเกณฑ์ ต้น 55 งวด3 อ.ธวัชชัย</t>
  </si>
  <si>
    <t>ค่าใช้จ่ายโครงการอบรมเชิงปฏิบัติการยกร่างกรอบความร่วมมือทางวิชาการ 30-31ส.ค.55</t>
  </si>
  <si>
    <t>ค่าตอบแทนนิสิตช่วยงาน ส.ค.55 1 ราย</t>
  </si>
  <si>
    <t>ค่าตอบแทนนิสิตช่วยงาน ส.ค.55 4 ราย</t>
  </si>
  <si>
    <t>ค่าตอบแทนนิสิตช่วยงาน ส.ค.55 5 ราย</t>
  </si>
  <si>
    <t>ค่าตอบแทนนิสิตช่วยงาน ส.ค.55 7 ราย</t>
  </si>
  <si>
    <t>ค่าที่พัก 31 ส.ค.55 ดร.สุรเดช</t>
  </si>
  <si>
    <t>ค่าสอนเกินเกณฑ์ ต้น 55 งวด3 อ.วิทวัส</t>
  </si>
  <si>
    <t>ค่าสอน+ค่าเดินทาง ส.ค.55 น.ส.ภัทรพร</t>
  </si>
  <si>
    <t>ค่าสอนเกินเกณฑ์ ต้น 55 งวด3 อ.ประวิทย์</t>
  </si>
  <si>
    <t>ค่าสอนพิเศษ ส.ค.55 นายสิทธิพงษ์</t>
  </si>
  <si>
    <t>ค่าสอน+ค่าเดินทาง ส.ค.55 นายณฐาภพ</t>
  </si>
  <si>
    <t>สายสัญญาณ- เทลเน็ตเทคโนโลยี</t>
  </si>
  <si>
    <t>ค่าใช้จ่ายโครงการค่ายทะลุฟ้า 2-9 มิ.ย.55</t>
  </si>
  <si>
    <t>ค่าตอบแทนคุมสอบกลางภาค  ต้น 55 23 ราย</t>
  </si>
  <si>
    <t>ค่าตอบแทนช่วยคุมสอบภลางภาค ต้น 55 34 ราย</t>
  </si>
  <si>
    <t>ค่าสอนเกินเกณฑ์ ต้น 55 งวด3 อ.จิระ</t>
  </si>
  <si>
    <t>ค่าตอบแทนนิสิตช่วยงาน ส.ค.55 8 ราย</t>
  </si>
  <si>
    <t>ค่าตอบแทนช่วยสอน ส.ค.55 นายธีรศักดิ์</t>
  </si>
  <si>
    <t>ค่าตอบแทนช่วยสอน ส.ค.55 นายธีรพงษ์</t>
  </si>
  <si>
    <t>ค่าตอบแทนช่วยสอน ส.ค.55 น.ส.อุษานาฎ</t>
  </si>
  <si>
    <t>ค่าตอบแทนช่วยสอน ส.ค.55 นายเอกจิต</t>
  </si>
  <si>
    <t>ค่าสอนเกินเกณฑ์ ต้น 55 งวด3 อ.นวลศรี</t>
  </si>
  <si>
    <t>ค่าคุมสอบกลางภาควิชาภายนอก อ.นวลศรี</t>
  </si>
  <si>
    <t>ค่าตอบแทนช่วยสอน ส.ค.55 น.ส.กาญจนา</t>
  </si>
  <si>
    <t>ค่าตอบแทนช่วยสอน ส.ค.55 นายไพบูลย์</t>
  </si>
  <si>
    <t>ค่าตอบแทนช่วยสอน ส.ค.55 นายมาโนชญ์</t>
  </si>
  <si>
    <t>ค่าตอบแทนช่วยสอน ส.ค.55 น.ส.ปัญญารัตน์</t>
  </si>
  <si>
    <t>ค่าตอบแทนนิสิตช่วยงาน ส.ค.55 2 ราย</t>
  </si>
  <si>
    <t>ค่าตอบแทนช่วยสอน ส.ค.55 น.ส.ศยามล</t>
  </si>
  <si>
    <t>ค่าตอบแทนช่วยสอน ส.ค.55 นายอนุวัตร</t>
  </si>
  <si>
    <t>ค่าตอบแทนช่วยสอน ส.ค.55 น.ส.จรรยา</t>
  </si>
  <si>
    <t>ค่าตอบแทนช่วยสอน ส.ค.55 น.ส.สุภาวดี</t>
  </si>
  <si>
    <t>ค่าสอน+ค่าเดินทางสอน 3 ก.ย.55</t>
  </si>
  <si>
    <t>ค่าถ่ายเอกสาร 27/6/55-25/7/55 - ริโก้</t>
  </si>
  <si>
    <t>ค่าคุมสอบ-ช่วยคุมสอบ 885101</t>
  </si>
  <si>
    <t>ค่าสอนพิเศษ ส.ค.55 น.ส.วนิดา</t>
  </si>
  <si>
    <t>ค่าสอนพิเศษ ส.ค.55 น.ส.ปัทมา</t>
  </si>
  <si>
    <t>ค่าสอนพิเศษ ส.ค.55 นายเมธิน</t>
  </si>
  <si>
    <t>ค่าสอนพิเศษ ส.ค.55 น.ส.เสวิตา</t>
  </si>
  <si>
    <t>ค่าสอนพิเศษ ส.ค.55 น.ส.สุกัลยา</t>
  </si>
  <si>
    <t>ค่าตอบแทนช่วยสอน ส.ค.55 น.ส.กอบสกุล</t>
  </si>
  <si>
    <t>ค่าตอบแทนนิสิตช่วยงาน ส.ค.55 6 ราย</t>
  </si>
  <si>
    <t>ค่าเบี้ยประกันนิสิต สปป.ลาว 5 ราย</t>
  </si>
  <si>
    <t>ค่าจ้างเหมาทำความสะอาด ส.ค. 55 KB201</t>
  </si>
  <si>
    <t>ค่าจ้างเหมาทำความสะอาด ส.ค. 55 MIT</t>
  </si>
  <si>
    <t>ลูกบิดประตู</t>
  </si>
  <si>
    <t>ลูกกุญแจ</t>
  </si>
  <si>
    <t>ถุงดำ,ถาด</t>
  </si>
  <si>
    <t>น้ำดื่ม-บ้านและสวน</t>
  </si>
  <si>
    <t>ตัดโฮนค่าประกันกลุ่มสวัสดิการพนักงาน 35 ราย</t>
  </si>
  <si>
    <t>ตัดโอนค่าสอนบริการ ปลาย 2554 , ต้น 2555 ให้คณะวิทยาศาสตร์</t>
  </si>
  <si>
    <t>ชุดคีย์บอร์ดและเมาส์50 ชุด -เก้าสี่เจ็ดหนึ่ง</t>
  </si>
  <si>
    <t>อุปกรณ์จ่ายไฟฝ่านสาย LAN-นิวทาวน์</t>
  </si>
  <si>
    <t>ค่าตอบแทนนิสิตช่วยงาน 885101 ส.ค. 55 35 ราย</t>
  </si>
  <si>
    <t>ค่าสอนพิเศษ ส.ค. 55 น.ส.ยุวธิดา</t>
  </si>
  <si>
    <t>ค่าสอนพิเศษ ส.ค. 55 น.ส.อมรรัตน์</t>
  </si>
  <si>
    <t>ค่าสอนเกินเกณฑ์ ต้น 55 งวด 3 อ.สุรางคนา</t>
  </si>
  <si>
    <t>อุปกรณ์กระจายสัญยาณ wireless</t>
  </si>
  <si>
    <t>ไส้ไก่-เทลเน็ต</t>
  </si>
  <si>
    <t>ค่าที่พัก ดร.ทัศนีย์ 10 ก.ย.55</t>
  </si>
  <si>
    <t>ค่าใช้จ่ายโครงการเข้าร่วมกิจกรรมค่ายทะลุฟ้าคณะวิศวกรรม ม.เกษตรศาสตร์ 2-9 มิ.ย.55 สาขา SE</t>
  </si>
  <si>
    <t>ค่าใช้จ่ายกิจกรรมเสริมสร้างทักษะและความรู้ในเรื่องการเขียนโปรแกรมฯ สาขา SE</t>
  </si>
  <si>
    <t>ค่าสอนพิเศษ+ค่าเดินทาง น.ส.ชญานันท์ ส.ค.55</t>
  </si>
  <si>
    <t>กล่องฝาล็อก,แผ่นรองตัด,กรรไกร,ปากกร,ถุงขยะฯ</t>
  </si>
  <si>
    <t>ค่าจ้างแม่บ้าน ก.ย. 55 ตึก MIT</t>
  </si>
  <si>
    <t>ค่าจ้างแม่บ้าน ก.ย. 55 ตึก KB</t>
  </si>
  <si>
    <t xml:space="preserve">ADOBE STE DEXIGN 1 ชุด </t>
  </si>
  <si>
    <t>ค่าจ้างแม่บ้าน ก.ย. 55 อ.สิรินธร</t>
  </si>
  <si>
    <t>ค่าสอน+ค่าเดินทางสอน 24-25 ส.ค.55 ดร.สุรเดช</t>
  </si>
  <si>
    <t>ค่าสอน+ค่าเดินทางสอน 10 ก.ย. 55 ดร.ทัศนีย์</t>
  </si>
  <si>
    <t>ค่าสอน+ค่าเดินทางสอน 1 ก.ย. 55 ดร.สุรเดช</t>
  </si>
  <si>
    <t>ป้ายติดหน้าห้องผู้บริหาร</t>
  </si>
  <si>
    <t>น้ำมัน</t>
  </si>
  <si>
    <t>ค่าเช่ารถตู้</t>
  </si>
  <si>
    <t>ค่าเช่ารถเดินทางรับหนังสือเดินทาง</t>
  </si>
  <si>
    <t>สายฉีดชำระ13 ชุด-อรุณวิศวกรรม</t>
  </si>
  <si>
    <t>ตู้เหล็กบานเลื่อน3ฟุต 14 ตู้ - เก้าหลักเฟอร์นิเจอร์</t>
  </si>
  <si>
    <t>เครื่องไมโครโฟนไร้สายแบบเน็บ 10 เครื่อง - เก้าสี่เจ็ดหนึ่ง</t>
  </si>
  <si>
    <t>ค่าถ่ายเอกสาร 28/8/55-7/9/55 ,8/8/55-5/9/55 - ริโก้</t>
  </si>
  <si>
    <t>ขาตั้งตู้ลำโพง 2 ชุด -นิวทาวน์</t>
  </si>
  <si>
    <t>ค่าตอบแทนนิสิตช่วยงาน ส.ค. 55 2 ราย</t>
  </si>
  <si>
    <t>ป้ายข้อความ,แฟ้มก้าน-ลีเรคโก</t>
  </si>
  <si>
    <t>ค่าสอนเกินเกณฑ์ ต้น 55 งวด 4 อ.สุวรรณา</t>
  </si>
  <si>
    <t>ค่าสอนเกินเกณฑ์ ต้น 55 งวด 4 อ.กฤษณะ</t>
  </si>
  <si>
    <t>ค่าสอนเกินเกณฑ์ ต้น 55 งวด 4 อ.ภูสิต</t>
  </si>
  <si>
    <t>ค่าสอนเกินเกณฑ์ ต้น 55 งวด 4 อ.เบญจภรณ์</t>
  </si>
  <si>
    <t>ค่าสอนเกินเกณฑ์ ต้น 55 งวด 4 อ.คนึงนิจ</t>
  </si>
  <si>
    <t>ค่าสอนเกินเกณฑ์ ต้น 55 งวด 4 อ.ประจักษ์</t>
  </si>
  <si>
    <t>ค่าสอนเกินเกณฑ์ ต้น 55 งวด 4 อ.พรวณัฐ</t>
  </si>
  <si>
    <t>ค่าสอนเกินเกณฑ์ ต้น 55 งวด 4 อ.จิระ</t>
  </si>
  <si>
    <t>ค่าสอนเกินเกณฑ์ ต้น 55 งวด 4 อ.พงษ์วุฒิ</t>
  </si>
  <si>
    <t>ค่าสอนเกินเกณฑ์ ต้น 55 งวด 4 อ.อุรีรัฐ</t>
  </si>
  <si>
    <t>ค่าสอนเกินเกณฑ์ ต้น 55 งวด 4 อ.จักริน</t>
  </si>
  <si>
    <t>ค่าสอนเกินเกณฑ์ ต้น 55 งวด 4 อ.ธวัชชัย</t>
  </si>
  <si>
    <t>ค่าสอนเกินเกณฑ์ ต้น 55 งวด 4 อ.นวลศรี</t>
  </si>
  <si>
    <t>ค่าสอนเกินเกณฑ์ ต้น 55 งวด 4 อ.อธิตา</t>
  </si>
  <si>
    <t>ค่าสอนเกินเกณฑ์ ต้น 55 งวด 4 อ.โกเมศ</t>
  </si>
  <si>
    <t>ค่าสอนเกินเกณฑ์ ต้น 55 งวด 4 อ.วิชัย</t>
  </si>
  <si>
    <t>ค่าสอนเกินเกณฑ์ ต้น 55 งวด 4 อ.กันทิมา</t>
  </si>
  <si>
    <t>ค่าสอนเกินเกณฑ์ ต้น 55 งวด 4 อ.ประวิทย์</t>
  </si>
  <si>
    <t>ค่าสอนเกินเกณฑ์ ต้น 55 งวด 4 อ.ณัฐนนท์</t>
  </si>
  <si>
    <t>ค่าสอนเกินเกณฑ์ ต้น 55 งวด 4 อ.สุนิสา</t>
  </si>
  <si>
    <t>ค่าสอนเกินเกณฑ์ ต้น 55 งวด 4 อ.สุรางค์รัตน์</t>
  </si>
  <si>
    <t>ค่าสอนเกินเกณฑ์ ต้น 55 งวด 4 อ.วิทวัส</t>
  </si>
  <si>
    <t>ค่าสอนเกินเกณฑ์ ต้น 55 งวด 4 อ.สุรางคนา</t>
  </si>
  <si>
    <t>ค่าตอบแทนอนุกรรมการภาคพิเศษ ต้น 55</t>
  </si>
  <si>
    <t>ค่าตอบแทนนิสิตช่วยงาน ก.ย. 55 1 ราย</t>
  </si>
  <si>
    <t>ค่าใช้จ่ายโครงการแนะแนวการศึกษา เสวนารับฟังความคิดเห็นสาธารณะจากนิสิต SE 15ก.ย.55</t>
  </si>
  <si>
    <t>ค่าใช้จ่ายโครงการเรียนรู้จากผู้มีความเชี่ยวชาญในสาขาวิศวกรรมซอฟต์แวร์ 15 ก.ย.55</t>
  </si>
  <si>
    <t>ค่าน้ำดื่ม</t>
  </si>
  <si>
    <t>ตัดโอนค่าสอนปลาย 54 , ฤดูร้น 55 ให้คณะวิทยาศาสตร์</t>
  </si>
  <si>
    <t>ค่าโอนค่าสอนเพิ่มเติม ต้น 55 ให้คณะศิลปกรรมศาสตร์</t>
  </si>
  <si>
    <t>ค่าใช้จ่ายโครงการจัดทำเพลงคณะวิทยาการสาสนเทศ พ.ค.-30 ส.ค.55</t>
  </si>
  <si>
    <t>ค่าตอบแทนนิสิตช่วยงาน ก.ย.55  1 ราย</t>
  </si>
  <si>
    <t>ค่าตอบแทนนิสิตช่วยงาน ก.ย.55 2 ราย</t>
  </si>
  <si>
    <t>ค่าตอบแทนนิสิตช่วยงาน ก.ย.55 4 ราย</t>
  </si>
  <si>
    <t>ค่าตอบแทนนิสิตช่วยงาน ก.ย.55 6 ราย</t>
  </si>
  <si>
    <t>ค่าตอบแทนปฏิบัติงานนอกเวลาราชการ ก.ย.55 2 ราย</t>
  </si>
  <si>
    <t>ค่าตอบแทนช่วยสอน ก.ย.55 น.ส.เปรมฤดี</t>
  </si>
  <si>
    <t>ค่าตอบแทนช่วยสอน ก.ย.55 น.ส.ศยามล</t>
  </si>
  <si>
    <t>ค่าตอบแทนช่วยสอน ก.ย.55 นายอนุวัตร</t>
  </si>
  <si>
    <t>ค่าตอบแทนช่วยสอน ก.ย.55 น.ส.จรรยา</t>
  </si>
  <si>
    <t>ค่าตอบแทนช่วยสอน ก.ย.55 น.ส.สุภาวดี</t>
  </si>
  <si>
    <t>ค่าตอบแทนช่วยสอน ก.ย.55 นายธีรพงษ์</t>
  </si>
  <si>
    <t>ค่าตอบแทนช่วยสอน ก.ย.55 นายเอกจิต</t>
  </si>
  <si>
    <t>ค่าตอบแทนช่วยสอน ก.ย.55 นายมาโนช</t>
  </si>
  <si>
    <t>ค่าตอบแทนช่วยสอน ก.ย.55 น.ส.ปัญญารัตนื</t>
  </si>
  <si>
    <t>ค่าตอบแทนช่วยสอน ก.ย.55 นายไพบูลย์</t>
  </si>
  <si>
    <t>ค่าตอบแทนช่วยสอน ก.ย.55 น.ส.กาญจนา</t>
  </si>
  <si>
    <t>ค่าสอน+ค่าเดินทาง ก.ย.55 อ.ศรายุทธ</t>
  </si>
  <si>
    <t>ค่าคุมสอบ กลางภาค น.ส.ธารารัตน์</t>
  </si>
  <si>
    <t>ค่าสอน มิ.ย. - ก.ย. 55 น.ส.ธารารัตน์</t>
  </si>
  <si>
    <t>ค่าสอน+ค่าเดินทาง อ.เสรี</t>
  </si>
  <si>
    <t>ค่าสอน + ค่าเดินทาง น.ส.อุบลวรรณ</t>
  </si>
  <si>
    <t>ค่าสอน ก.ย.55 น.ส.เรื่องไร</t>
  </si>
  <si>
    <t>ค่าสอน + ค่าเดินทาง ก.ย.55 นายณฐาภพ</t>
  </si>
  <si>
    <t>ค่าสอน+ค่าเดินทาง น.ส.ชญานันท์</t>
  </si>
  <si>
    <t>ค่าสอน ก.ย.55 น.ส.อมรรัตน์</t>
  </si>
  <si>
    <t>ค่าสอนพิเศษ ก.ย. 55 นายสิทธิพงษ์</t>
  </si>
  <si>
    <t>ค่าสอน ก.ย.55 น.ส.กอบสกุล</t>
  </si>
  <si>
    <t>ค่าสอนพิเศษ ก.ย.55 นายณรงค์ศักดิ์</t>
  </si>
  <si>
    <t>ค่าสอนพิเศษ ก.ย.55 น.ส.กุลชลี</t>
  </si>
  <si>
    <t>ค่าสอนพิเศษ ก.ย.55 นายเกรียงศักดิ์</t>
  </si>
  <si>
    <t>ค่าสอนพิเศษ ก.ย.55 น.ส.สุภาวดี</t>
  </si>
  <si>
    <t>ค่าสอนพิเศษ ก.ย.55 นายธีรพงษ์</t>
  </si>
  <si>
    <t>ค่าสอนพิเศษ ก.ย.55 นายธีรศักดิ์</t>
  </si>
  <si>
    <t>ค่าสอนพิเศษ ก.ย.55 น.ส.อุษานาฎ</t>
  </si>
  <si>
    <t>ค่าสอนพิเศษ ก.ย.55 น.ส.ปัทมา</t>
  </si>
  <si>
    <t>ค่าสอนพิเศษ ก.ย.55 นายเมธิน</t>
  </si>
  <si>
    <t>ค่าสอนพิเศษ+ค่าเดินทาง ก.ย.55 น.ส.สุกัลยา</t>
  </si>
  <si>
    <t>ค่าสอนพิเศษ ก.ย.55 น.ส.วนิดา</t>
  </si>
  <si>
    <t>ค่าสอนพิเศษ ก.ย.55 น.ส.ยุวธิดา</t>
  </si>
  <si>
    <t>ค่าสอนพิเศษ ก.ย.55 น.ส.เสวิตา</t>
  </si>
  <si>
    <t xml:space="preserve">คชจ.โครงการเรียนรู้จากผู้มีความเชี่ยวชาญสาขาวิศวกรรมซอฟต์แวร์ </t>
  </si>
  <si>
    <t>ค่าที่พัก ดร.ทัศนีย์ 24 ก.ย.55</t>
  </si>
  <si>
    <t xml:space="preserve">ค่าพาหนะเดินทางชำระค่าโทรศัพท์ </t>
  </si>
  <si>
    <t>ค่าสอน+ค่าเดินทาง 24 ก.ย.55 ดร.ทัศนีย์</t>
  </si>
  <si>
    <t>ค่าตอบแทนผู้ปฏิบัติงานภาคพิเศษ ก.ย. 55 10 ราย</t>
  </si>
  <si>
    <t>ค่าตอบแทนนิสิตช่วยงาน 1-27 ก.ย. 55 35 ราย</t>
  </si>
  <si>
    <t>ค่าตอบแทนนิสิตช่วยงาน 1-27 ก.ย. 55 8 ราย</t>
  </si>
  <si>
    <t xml:space="preserve">ค่าตอบแทนนิสิตช่วยงาน 1 ราย </t>
  </si>
  <si>
    <t>ค่าใช้สอยอื่นๆ</t>
  </si>
  <si>
    <t>ค่าธรรมเนียมต่อวีซ่า,ต่ออายุ Mr.John</t>
  </si>
  <si>
    <t>ค่าเช่ารถ 1 รายการ</t>
  </si>
  <si>
    <t>จอคอมพิวเตอร์ ขนาด 20 นิ้ว 46 ชุด- เทลเน็ตเทคโนโลยี</t>
  </si>
  <si>
    <t>ตัดโอนค่าสอน 678101 ต้น 55 ให้คณะรัฐศาสตร์และนิติศาสตร์</t>
  </si>
  <si>
    <t>ตัดโอนค่าสอน 601101 ต้น 55 ให้คณะศิลปกรรมศาสตร์</t>
  </si>
  <si>
    <t>ตัดโอนค่าสอน ต้น 55 ให้สถาบันภาษา</t>
  </si>
  <si>
    <t>ขออนุมัติโอนเงินรายได้สำหรับค่าสาธารณูปโภคให้คณะวิทยาศาสตร์ ปี2555</t>
  </si>
  <si>
    <t xml:space="preserve">เงินอุดหนุนสำหรับคณะวิทยาศาสตร์ </t>
  </si>
  <si>
    <t>ค่าสาธารณูปโภคคณะวิศวกรรมศาสตร์</t>
  </si>
  <si>
    <t xml:space="preserve">ตัดโอนเงินสนับสนุนค่าลิฟท์ ปี2555 ให้คณะวิศวกรรมศาสตร์ </t>
  </si>
  <si>
    <t>เงินอุดหนุนสำหรับคณะวิศวกรรมศาสตร์</t>
  </si>
  <si>
    <t>ถ่ายเอกสาร+เข้าเล่ม</t>
  </si>
  <si>
    <t>ค่ารับรอง-อาหารว่าง+เครื่องดื่ม,อาหารกลางวันประชุมร่างแผนยกระดับ 10 พ.ย.54</t>
  </si>
  <si>
    <t>ค่ารับรอง-อาหรกลางวันประชุมคณะกรรมการร่างแผนยกระดับ 26 พ.ย. 54</t>
  </si>
  <si>
    <t>ค่ารับรอง-อาหารเย็นประชุมคณะกรรมการร่างแผนยกระดับ 1 ธ.ค. 54</t>
  </si>
  <si>
    <t>ค่าถ่ายเอกสารและเข้าเส่ม สมส.</t>
  </si>
  <si>
    <t>อาหารว่าง+อาหารกลางวันประชุมเตรียมความพร้อมงานประกันคุณภาพ 7-8 มิ.ย.55</t>
  </si>
  <si>
    <t>ค่าใช้จ่ายโครงการเตรียมความพร้อมการเปริเมินคุณภาพการศึกษาภายในฯ 9 มิ.ย.55</t>
  </si>
  <si>
    <t>สุมดประสาท,กระดาษ,โบว์,เทปกาวฯจัดบอร์ดประกันคุณภาพ</t>
  </si>
  <si>
    <t>ดอกไม้สด,ดอกรัก,เข็ม,เชือกฟาง,กระดาศจัดบอร์ดประกันคุณภาพ</t>
  </si>
  <si>
    <t>ถ่ายเอกสารเข้าเล่ม 40 เล่ม</t>
  </si>
  <si>
    <t>ถ่ายเอกสารเข้าเล่ม 10 เล่ม</t>
  </si>
  <si>
    <t>ค่าห้องประชุม ตรวจประเมินประกันคุณภาพ ปีการศึกษา 2554</t>
  </si>
  <si>
    <t>ป้ายไวนิลงานประเมินประกันคุณภาพการศึกษา 2554 14 ส.ค.55</t>
  </si>
  <si>
    <t>ค่ารับรองประชุมเตรียมความพร้อมก่อนการประกันคุณภาพการศึกษา</t>
  </si>
  <si>
    <t>ค่าใช้จ่ายการตรวจประเมินคุณภาพการศึกษา ปี 2554 14 ส.ค55</t>
  </si>
  <si>
    <t>ค่ารับรองประชุมสรุปผลประกันคุณภาพ 20 ส.ค.55</t>
  </si>
  <si>
    <t>ค่าถ่ายเอกสารเข้าเล่ม 39 เล่ม</t>
  </si>
  <si>
    <t>ส.ค.ส. 500 ชุด-ชลบุรีการพิมพ์</t>
  </si>
  <si>
    <t>พิมพ์โปสเตอร์ ขนาด A0 สำหรับงาน NSC ของ อ.วรวิทย์</t>
  </si>
  <si>
    <t>เก้าอี้บาร์ RD 2 ตัว</t>
  </si>
  <si>
    <t>โต๊ะบาร์ OLA 1 ตัว</t>
  </si>
  <si>
    <t>ต้นเมเปิ้ล,ดอกไม้,ทิวลิป,แอลเลี่ยมฯ</t>
  </si>
  <si>
    <t>ค่าใช้จ่ายโครงการประชาสัมพันธ์คณะวิทยาการสารสนเทศ มี.ค.55</t>
  </si>
  <si>
    <t>บอร์ดจัดแสดง 4 ชุด-นิวทาวน์เทคนิค</t>
  </si>
  <si>
    <t>คชจ.โครงการจัดแสดงนิทรรศการเตรียมความพร้อมเข้าสู่ประชาคมอาเซียน 2558</t>
  </si>
  <si>
    <t>ค่าซักรีดผ้าปูโต๊ะ งานประชาสัมพันธ์</t>
  </si>
  <si>
    <t>ฟิวเจอร์บอร์ด</t>
  </si>
  <si>
    <t>คชจ.โครงการเปิดบ้านคณะวิทยาการสารสนเทศ 16-18 ส.ค.55</t>
  </si>
  <si>
    <t>หมึกเครื่องพิมพ์ เพื่อใช้งานประชาสัมพันธ์ -หจก.อาร์ทีเค โปรดักส์</t>
  </si>
  <si>
    <t>ค่าใช้จ่ายโครงการสัมมนาเชิงปฏิบัติการเพื่อพัฒนาสมรรถนะของบุคลากรมุ่งสู่ผลสัมฤทธิ์ตามแผนยุทธศาสตร์ของมหาวิทยาลัย</t>
  </si>
  <si>
    <t>เข้าเล่มแผนยุทธศาสตร์ฉบับปรับปรุง</t>
  </si>
  <si>
    <t xml:space="preserve">ค่าใช้จ่ายโครงการเสริมสร้างคุณธรรมและจริยธรรม </t>
  </si>
  <si>
    <t>ค่าใช้จ่ายโครงการ Computer Laboratory Big Cleaning Day ประจำปี2555 6 ก.ย.55</t>
  </si>
  <si>
    <t xml:space="preserve">เงินอุดหนุนการเสริมสร้างคุณธรรมและจริยธรรม </t>
  </si>
  <si>
    <t xml:space="preserve">ค่าใช้จ่ายโครงการพัฒนาและยกระดับมาตรฐานวิชาชีพด้านวิทยาศาสตร์และเทคโนโลยี </t>
  </si>
  <si>
    <t>คชจ.โครงการโครงการพัฒนาและยกระดับมาตรฐานวิชาชีพ ITPE 25-27 เม.ย.55</t>
  </si>
  <si>
    <t xml:space="preserve">โครงการพัฒนาและยกระดับมาตรฐานวิชาชีพด้านวิทยาศาสตร์และเทคโนโลยี </t>
  </si>
  <si>
    <t xml:space="preserve">ค่าใช้จ่ายโครงการความร่วมมือทางวิชาการกับต่างประเทศ </t>
  </si>
  <si>
    <t>ค่าใช้จ่ายโครงการลงนามข้อตกลงความร่วมมือทางการศึกษาระห่าง Telecom Breagne France 30 ม.ค.55 อ.โกเมศ</t>
  </si>
  <si>
    <t xml:space="preserve">โครงการความร่วมมือทางวิชาการกับต่างประเทศ </t>
  </si>
  <si>
    <t>คชจ.เดินทางสอน Internet Programming with PHP ตาม MOU ของ ม.บูรพา-กัมพูชา 1-8 ส.ค.55</t>
  </si>
  <si>
    <t>คชจ.โครงการความร่วมมือด้ารวิชาการและแลกเปลี่ยนวัฒนธรรมระหว่าง Dale University China 6 ก.ค.-5 ส.ค.55</t>
  </si>
  <si>
    <t>ค่าซ่อมเครื่องคอมพิวเตอร์ 4 เครื่อง - บ.เทลเน็ตเทคโนโลยี จก.</t>
  </si>
  <si>
    <t>ค่าซ่อมเครื่องคอมพิวเตอร์ 2 เครื่อง - บ.เทลเน็ตเทคโนโลยี จก.</t>
  </si>
  <si>
    <t>ค่าซ่อมเครื่องคอมพิวเตอร์-เทลเน็ตเทคโนโลยี</t>
  </si>
  <si>
    <t>ซ่อมเครื่องถ่ายเอกสาร-บ.ริโก้ประเทศไทย จก.</t>
  </si>
  <si>
    <t>ค่าซ่อมเครื่องปรับอากาศ - ร้านนิวทาวน์เทคนิค</t>
  </si>
  <si>
    <t>ค่าซ่อมเครื่องคอมพิวเตอร์โน๊ตบุ๊ค-ร้านนิวทาวน์เทคนิค</t>
  </si>
  <si>
    <t>ค่าซ่อมหลอดโปรเจคเตอร์ Epson emp-83H-ร้านกัลยาณมิตร</t>
  </si>
  <si>
    <t>ซ่อมเครื่องคอมพิวเตอร์- บ.เทลเน็ตเทคโนโลยี จก.</t>
  </si>
  <si>
    <t>ซ่อมหลอดโปรเจคเตอร์ Epson 1 หลอด-ร้านกัลยาณมิตร</t>
  </si>
  <si>
    <t>ค่าบำรุงรักษาเครื่องสำรองไฟฟ้า ต.ค.54 - ม.ค. 55-ภาคภูมิโปรเฟสชั่นนัล</t>
  </si>
  <si>
    <t>เปลี่ยนยางในรถมอร์เตอร์ไซด์</t>
  </si>
  <si>
    <t>ซ่อมโคมไฟแสงสว่างห้องเรียน 417 MIT ชั้น 5</t>
  </si>
  <si>
    <t>ค่าบำรุงรักษาเครื่องสำรองไฟฟ้า ก.พ. - มี.ค. 55-ภาคภูมิโปรเฟสชั่นนัล</t>
  </si>
  <si>
    <t>ค่าซ่อมเครื่องปรับอากาศ-ล้างแอร์,เติมน้ำยา-นิวทาวเทคนิค</t>
  </si>
  <si>
    <t>ค่าซ่อมเครื่องปรับอากาศ ห้อง 511 - นิวทาวน์เทคนิค</t>
  </si>
  <si>
    <t>ค่าซ่อมเครื่องถ่ายเอกสาชั้น 4 - ริโก้ (ประเทศไทย) จก.</t>
  </si>
  <si>
    <t>ค่าซ่อมบำรุงรักษาเครื่องสำรองไฟฟ้า เม.ย.-พ.ค. 55 -ภาคภูมิโปรเฟสชั่นนัล</t>
  </si>
  <si>
    <t>ค่าซ่อมเครื่องคอมพิวเตอร์ 3 รายการ - บ.เทลเน็ตเทคโนโลยี จก.</t>
  </si>
  <si>
    <t>ซ่อมเครื่องชยายเสียง-ร้านนิวทาวน์เทคนิค</t>
  </si>
  <si>
    <t>ค่าซ่อมคอมพิวเตอร์ -เทลเน็ตเทคโนโลยี</t>
  </si>
  <si>
    <t>ค่าซ่อมเครื่องคอมพิวเตอร์ - เทลเน็ต</t>
  </si>
  <si>
    <t>ค่าซ่อมเครื่องคอมพิวเตอร์ DELL-เทลเน็ต</t>
  </si>
  <si>
    <t>ค่าบำรุงรักษาเครื่องสำรองไฟฟ้า มิ.ย.-ก.ค.55 - ภาคภูมิโปรเฟสชั่นนัล</t>
  </si>
  <si>
    <t>ค่าซ่อมเครื่องปรับอากาศ-นิวทาวน์เทคนิค</t>
  </si>
  <si>
    <t>เปลี่ยนน้ำมันเครื่องรถจักรยานยนต์</t>
  </si>
  <si>
    <t>ค่าซ่อมเครื่องพิมพ์-นิวทาวน์เทคนิค</t>
  </si>
  <si>
    <t>ค่าบำรุงรักษาเครื่องสำรองไฟฟ้า ส.ค.-ก.ย.55 - ภาคภูมิโปรเฟสชั่นนัล</t>
  </si>
  <si>
    <t>เครื่องไมโครคอมพิวเตอร์ชนิดโน๊ตบุ๊ค 6 เครื่อง นักวิชาการศึกษา,นักวิชาการคอม- บ.เทลเน็ตเทคโนโลยี จก.</t>
  </si>
  <si>
    <t>โปรเจคเตอร์ Samsung 1 เครื่อง - ร้านนิวทาวน์เทคนิค</t>
  </si>
  <si>
    <t>เครื่องคอมพิวเตอร์ประมวลผล 5 เครื่อง - บ.เทลเน็ตเทคโนโลยี จก.</t>
  </si>
  <si>
    <t>เครื่องไมโครคอมพิวเตอร์ชนิดโน๊ตบุ๊ค 3 เครื่อง ของอาจารย์-เทลเน็ตเทคโนโลยี</t>
  </si>
  <si>
    <t>เครื่องคอมพิวเตอร์แม่ข่าย 1 เครื่อง - เทลเน็ตเทคโนโลยี</t>
  </si>
  <si>
    <t>เครื่องถ่ายภาพสามมิติ AVER Vision 355 AF Digital 1 เครื่อง-ร้านนิวทาวน์เทคนิค</t>
  </si>
  <si>
    <t xml:space="preserve">โปรเจคเตอร์ Samsung 2 เครื่อง </t>
  </si>
  <si>
    <t>เครื่องพิมพ์อิงค์เจ็ท cannon PIXMA IX6560 1 เครื่อง งานประชาสัมพันธ์-นิวทาวน์เทคนิค</t>
  </si>
  <si>
    <t>Adobe Design PremiumMultiple for Window+CD 1 LIC- บ.เอซอฟท์วัน จก.</t>
  </si>
  <si>
    <t>แบล็คดร็อป ขนาด 3*3 เมตร - ร้าน 789</t>
  </si>
  <si>
    <t>จอมอนิเตอร์ 23นิ้ว 3 จอ ห้องปฏิบัติการ MSCIM-นิวทาวน์</t>
  </si>
  <si>
    <t>เครื่องคอมพิวเตอร์ iMAC 21.5 นิ้ว 1 เครื่อง ห้องปฏิบัติการ MSCIM-บ.เอสพีวีไอ จก.</t>
  </si>
  <si>
    <t>เครื่องคอมพิวเตอร์ Mac Mini 2.5 GHz 5เครื่อง ห้องปฏิบัติการ MSCIM-บ.เอสพีวีไอ จก.</t>
  </si>
  <si>
    <t>เครื่อง iPod touch 8 GB 2 เครื่อง ห้องปฏิบัติการ MSCIM-บ.เอสพีวีไอ จก.</t>
  </si>
  <si>
    <t>เครื่องคอมพิวเตอร์แม่ข่าย 1 เครื่อง ห้องปฏิบัติการวิจัยและนวัตกรรมการประมวลผล-เทลเน็ต</t>
  </si>
  <si>
    <t>หน่วยความจำหลักสำหรับเครื่องคอมพิวเตอร์แม่ข่าย2ชุด ห้องปฏิบัติการวิจัยและนวัตกรรมการประมวลผล-เทลเน็ต</t>
  </si>
  <si>
    <t>ซื้อเครื่องคอมพิวเตอร์แม่ข่าย 1 เครื่อง ห้องปฏิบัติการวิจัยคอมพิวเตอร์กราฟิกส์และสื่อประสม</t>
  </si>
  <si>
    <t>จานบันทึกข้อมูลขนาด 2 TB 1 ตัว ห้องปฏิบัติการวิจัยคอมพิวเตอร์กราฟิกส์และสื่อประสม</t>
  </si>
  <si>
    <t>โปรแกรม Camtasia single user  window v"71 lic , ปรแกรม Camtasia single user mac v.7 1 lic</t>
  </si>
  <si>
    <t>โทรทัศน์ LDC 60 นิ้ว 1 เครื่อง ,ขาแขวน,ค่าติดตั้ง - นิวทาวน์เทคนิค</t>
  </si>
  <si>
    <t>โปรแกรม Visual Paradigm for 9.0 Enter for window 1 Lic-บ.เอซอฟท์วัน จก.</t>
  </si>
  <si>
    <t>เครื่องปรับอากาศ 3 เครื่อง MIT - นิวทาวน์เทคนิค</t>
  </si>
  <si>
    <t>ตู้ลำโพงขยายเสียงพร้อมไลค์ลอย 2 ชุด - นิวทาวน์</t>
  </si>
  <si>
    <t>เครื่องคอมพิวเตอร์ชนิด All in One ยี่ห้อ HP 1 ชุด งานกิจการนิสิต(ใช้เงินเหลือจ่าย)-เก้าสี่เจ็ดหนึ่งเน็ทเวิร์ค</t>
  </si>
  <si>
    <t>ค่าปรับปรุงห้อง 514 - ร้านนิวทาวน์เทคนิค</t>
  </si>
  <si>
    <t>ปรับปรุงห้อง 514</t>
  </si>
  <si>
    <t>งานปรับปรุงห้องเรียน SD 513 - นิวทาวน์เทคนิค</t>
  </si>
  <si>
    <t xml:space="preserve">ปรับปรุงห้อง 513 </t>
  </si>
  <si>
    <t>งานปรับปรุงห้อง 516 - นิวทาวน์เทคนิค</t>
  </si>
  <si>
    <t>ปรับปรุงห้อง 516</t>
  </si>
  <si>
    <t>งานปรับปรุงห้อง MIT</t>
  </si>
  <si>
    <t>ปรับปรุงห้องเรียน MIT</t>
  </si>
  <si>
    <t>ค่าใช้จ่ายโครงการแสดงความยินดีกับบัณฑิตและมหาบัณฑิต 9 ต.ค. 54</t>
  </si>
  <si>
    <t>ค่ารับรองประชุมคณะกรรมการฝ่ายกิจการนิสิต 30 พ.ย. 54</t>
  </si>
  <si>
    <t>ค่าใช้จ่ายโครงการ 3 คณะร่วมใจฟื้นฟูศาสนสถาน 17-18 ธ.ค. 54</t>
  </si>
  <si>
    <t>ค่าใช้จ่ายโครงการ กีฬาภายในคณะวิทยาการสารสนเทศ 29 ม.ค. 55</t>
  </si>
  <si>
    <t>คชจ.โครงการปัจฉิมนิเทศน์นิสิตปี4 4 มี.ค. 55</t>
  </si>
  <si>
    <t>คชจ.โครงการเลือกตั้งนายกสโมสรนิสิต 23 ก.พ.55</t>
  </si>
  <si>
    <t>คชจ.นำนิสิตเข้าร่วมประชุมวิชาการด้านคอมพิวเตอร์ครั้งที่ 2 23 มี.ค.55</t>
  </si>
  <si>
    <t>ค่าลงะทะเบียนสมัครสอบ ITPE 75 คน</t>
  </si>
  <si>
    <t>คชจ.โครงการสัมมนากิจกรรมนิสิตคณะวิทยาการสารสนเทศปีการศึกษา 2555 4-5 พ.ค.55</t>
  </si>
  <si>
    <t>คชจ.โครงการคณะวิทยาการสารสนเทศพบผู้ปกครองนิสิตใหม่ 13 พ.ค.55</t>
  </si>
  <si>
    <t>คชจ.โครงการพัฒนาทักษะการโปรแกรม ประจำปีการศึกษา 2555</t>
  </si>
  <si>
    <t>คชจ.โครงการปฐมนิเทศนิสิตใหม่ ประจำปีการศึกษา 2555 2 มิ.ย.55</t>
  </si>
  <si>
    <t>คชจ.โครงการ Informatics Beginning 2012 3 มิ.ย.55</t>
  </si>
  <si>
    <t>คชจ.โครงการนำนิสิตเข้าร่วมประชุมวิชาการ 2012 KST</t>
  </si>
  <si>
    <t>คชจ.โครงการอบรมเชิงปฏิบัติการโครงการเรียนรู้จากผู้เชี่ยวชาญด้านการรู้จำตัวอักษรภาษาไทย 18 ส.ค.55</t>
  </si>
  <si>
    <t>ค่าใช้จ่ายโครงการเตรียมความพร้อมในรายวิชาสหกิจศึกษา 23 ส.ค.55</t>
  </si>
  <si>
    <t>ค่าใช้จ่ายโครงการสานสัมพันธ์บัณฑิตศึกษา 15 ก.ค.55</t>
  </si>
  <si>
    <t>ค่าใช้จ่ายโครงการเข้าร่วมแข่งขันเขียนโปรแกรมคอมพิวเตอร์ ประจำปี 2555 25-26 ส.ค.55</t>
  </si>
  <si>
    <t>ค่าใช้จ่ายโครงการเพื่อน้องประชุมเชียร์ ประจำปีการศึกษา 2555 5 มิ.ย.-7 ก.ค.55</t>
  </si>
  <si>
    <t xml:space="preserve">ค่าใช้จ่ายโครงการสร้างต้นแบบในการตรงต่อเวลานิสิตสาขา SE </t>
  </si>
  <si>
    <t>ทุนส่งเสริมการศึกษาเนื่องจากอุทกภัย ปีการศึกษา 2554 18 ราย</t>
  </si>
  <si>
    <t>ทุนส่งเสริมการศึกษาปีการศึกษา 2554</t>
  </si>
  <si>
    <t>ทุนการศึกษาสำหริบนิสิตดีเด่นด้านกิจกรรมปีการศึกษา 2554</t>
  </si>
  <si>
    <t>ค่าธรรมเนียมการศึกษา ปีการศึกษา 2553-2554 นายนพพร  พิทักษ์สืบผล</t>
  </si>
  <si>
    <t>ค่าเบี้ยเลี้ยง,ค่าที่พัก,ค่าเดินทางอบรมโครงการสหกิจ 28-30 พ.ย.54</t>
  </si>
  <si>
    <t>ค่าใช้จ่ายเดินทางไปสัมมนาประชุมเชิงปฏิบัติการแผนพัฒนาบัณฑิต 16 ธ.ค.54 อ.กันทิมา</t>
  </si>
  <si>
    <t>ค่าเดินทาง,ค่าลงทะเบียนอบรม 2 ก.พ.55 อ.ณัฐนนท์</t>
  </si>
  <si>
    <t>ค่าเดินทาง,ค่าลงทะเบียนอบรม 14 ธ.ค. 54 อ.ภูสิต,อ.ณัฐนนท์</t>
  </si>
  <si>
    <t>ค่าเดินทาง,ค่าทางด่วน,ค่าลงทะเบียนประชุมวิชาการ อ.สุนิสา,อ.ณัฐนนท์</t>
  </si>
  <si>
    <t>คชจ.เดินทางประชุมวิชาการ 13-15 ก.พ.55 อ.อธิตา,อ.นวลศรี,อ.ธวัชชัย</t>
  </si>
  <si>
    <t>ค่าเดินทางอบรม อ.ณัฐนนท์ 29 ก.พ. 55</t>
  </si>
  <si>
    <t xml:space="preserve">ค่าลงะทเบียนอบรม อ.สุรางคนา,อ.คนึงนิจ </t>
  </si>
  <si>
    <t>ค่าลงทะเบียนอบรม อ.ภูสิต 20-21 มี.ค.55</t>
  </si>
  <si>
    <t>ค่าลงทะเบียนอบรม อ.คนึงนิจ,อ.สุรางคนา 26 มี.ค.55</t>
  </si>
  <si>
    <t>ค่าเดินทางอบรม อ.โกเมศ 23 มี.ค. 55</t>
  </si>
  <si>
    <t>ค่าใช้จ่ายเดินทางนำเสนอผลงานวิชาการ 26-27 เม.ย. 55 อ.อธิตาและทีมงาน</t>
  </si>
  <si>
    <t>ค่าเบี้ยเลี้ยง,ค่าเดินทาง,ค่าลงทะเบียนอบรม iPhoneฯ 22-25 พ.ค.55 อ.เหมรัศมิ์,อ.จักริน</t>
  </si>
  <si>
    <t>ค่าใช้จ่ายโครงการนำบุคลากรและนิสิตเข่าวมประชุมวิชาการ  JCSSE 12 30พ.ค.-1มิ.ย.55</t>
  </si>
  <si>
    <t>ค่าลงทะเบียนอบรม น.ส.กุลชลี,นางระวีนันท์</t>
  </si>
  <si>
    <t>ค่าลงทะเบียนอบรม น.ส.ศิริจันทร์</t>
  </si>
  <si>
    <t>ค่าลงทะเบียนเสนอผลงานวิชาการ อ.อุรีรัฐ</t>
  </si>
  <si>
    <t>ค่าลงทะเบียนอบรม น.ส.รมัญญา</t>
  </si>
  <si>
    <t>ค่าเบี้ยเลี้ยง,ค่าเดินทาง,ค่าลงทะเบียนอบรม iPhoneฯ 24-27 ก.ค.55 อ.เหมรัศมิ์,อ.จักริน</t>
  </si>
  <si>
    <t>ค่าเช่ารถเดินทางอบรม น.ส.นิตยา 30 ก.ค.55</t>
  </si>
  <si>
    <t>ค่าใช้จ่ายโครงการพัฒนาควารู้บุคลากร เรื่องกระบวนการพัฒนาซอฟต์แวร์ตามาตรฐาน PSP SE</t>
  </si>
  <si>
    <t>ค่าลงทะเบียน,ค่าเดินทางอบรมแผนกลยุทธ์ทางการเงิน 24 ส.ค.55 หรรษา , อ.ภูสิต</t>
  </si>
  <si>
    <t>ค่าเดินทางอบรม ดร.ณัฐนนท์</t>
  </si>
  <si>
    <t>คชจ.โครงการอบรมเชิงปฏิบัติการ เรื่องการเขียนหนังสือราชการและเอกสารโต้ตอบ 31 ส.ค.55</t>
  </si>
  <si>
    <t>ค่าใช้จ่ายโครงการสร้างวัฒนธรรมในองค์กรเพื่อความเป็นหนึ่ง 22 ก.ย.55</t>
  </si>
  <si>
    <t>ค่าใช้จ่ายโครงการพัฒนาบุคลากรศึกษาดูงาน Hong Kong Science and technology ParK 23-26 ก.ย. 55 22 ราย</t>
  </si>
  <si>
    <t>ค่าใช้จ่ายทุนการศึกษา(ของบุคลากร )</t>
  </si>
  <si>
    <t>ค่าใช้จ่ายทุนการศึกษา 1/2554 ,2/2554 - น.ส.หรรษา  รอดเงิน</t>
  </si>
  <si>
    <t xml:space="preserve">เงินอุดหนุนทุนพัฒนาบุคลากร </t>
  </si>
  <si>
    <t>ค่าใช้จ่ายทุนการศึกษา 1/2555 - น.ส.หรรษา รอดเงิน</t>
  </si>
  <si>
    <t>ค่าใช้จ่ายทุนการศึกษา 1/2555 - นายเกรียงศักดิ์  ปานโพธิ์ทอง</t>
  </si>
  <si>
    <t>ค่าใช้จ่ายทุนการศึกษา 1/2555 - นายวรวิทย์  วีระพันธุ์</t>
  </si>
  <si>
    <t>ค่าใช้จ่ายโครงการบริการวิชาการ</t>
  </si>
  <si>
    <t>ค่าใช้จ่ายโครงการโอลิมปิกวิชาการสาขาคอมพิวเตอร์</t>
  </si>
  <si>
    <t>เงินอุดหนุนโครงการบริการวิชาการ</t>
  </si>
  <si>
    <t>ค่าใช้จ่ายโครงการโอลิมปิกวิชาการสาขาคอมพิวเตอร์ 7-13 พ.ค.55 นายเหมรัศมิ์</t>
  </si>
  <si>
    <t>ค่าใช้จ่ายโครงการทำบุญคณะวิทยาการสารสนเทศ  28 ม.ค. 55</t>
  </si>
  <si>
    <t xml:space="preserve">เงินอุดหนุนโครงการทำนุบำรุงศิลปวัฒนธรรม </t>
  </si>
  <si>
    <t>ค่าใช้จ่ายโครงการรดน้ำดำหัวเนื่องในเทศกาลสงกรานต์ 12 เม.ย.55</t>
  </si>
  <si>
    <t>เงินเดือน,ค่าครองชีพ ต.ค. 55 11 ราย</t>
  </si>
  <si>
    <t>เงินเดือน ต.ค.55 ตกเบิก 1 ราย</t>
  </si>
  <si>
    <t>เงินเดือน,ค่าครองชีพ พ.ย.55 11 ราย</t>
  </si>
  <si>
    <t>เงินเดือน ต.ค.55 ตกเบิก 9 ราย</t>
  </si>
  <si>
    <t>เบิกเกินส่งคืน ค่าครองชีพ 9 ราย</t>
  </si>
  <si>
    <t>เบิกเกินส่งคืน ค่าครองชีพ ธ.ค.55 11 ราย</t>
  </si>
  <si>
    <t>เงินเดือน,ค่าครองชีพ ม.ค.56 10 ราย</t>
  </si>
  <si>
    <t>เงินเดือน,ค่าครองชีพ ม.ค.56 (ตกเบิก) 1 ราย</t>
  </si>
  <si>
    <t>เงินเดือน,ค่าครองชีพ ก.พ.56 11 ราย</t>
  </si>
  <si>
    <t>เงินเดือน,ค่าครองชีพ มี.ค.56 12 ราย</t>
  </si>
  <si>
    <t>เงินเดือน ตกเบิก ธ.ค.55-ก..พ.56 น.ส.กุลชลี</t>
  </si>
  <si>
    <t>เบิกเกินส่งคืนค่าครองชีพ ธ.ค.55-ก.พ.56 น.ส.กุลชลี</t>
  </si>
  <si>
    <t>เงินเดือน,ค่าครองชีพ เม.ย.56 12 ราย</t>
  </si>
  <si>
    <t>เงินเดือน,ค่าครองชีพ พ.ค.56 12 ราย</t>
  </si>
  <si>
    <t>เงินเดือน,ค่าครองชีพ มิ.ย.56 14 ราย</t>
  </si>
  <si>
    <t>เงินเดือน,ค่าครองชีพ ก.ค.56 3 ราย</t>
  </si>
  <si>
    <t>เงินชดเชยกรณีเลิกจ้าง นางระวีนันท์ 2 เท่า</t>
  </si>
  <si>
    <t>เงินเดือน,ค่าครองชีพ ส.ค.56</t>
  </si>
  <si>
    <t>เงินเดือน,ค่าครองชีพ ก.ย.56 18 ราย</t>
  </si>
  <si>
    <t>ค่าจ้าง ต.ค.55 ตกเบิก Mr.John</t>
  </si>
  <si>
    <t>ค่าจ้าง พ.ย.55 Mr.John</t>
  </si>
  <si>
    <t>ค่าจ้าง ธ.ค.55 Mr.John</t>
  </si>
  <si>
    <t>ค่าจ้าง ม.ค.56 Mr.John</t>
  </si>
  <si>
    <t>เงินเดือน ก.พ.56 Mr.John</t>
  </si>
  <si>
    <t>เงินเดือน มี.ค.56 Mr.John</t>
  </si>
  <si>
    <t>เงินเดือน เม.ย.56 Mr.John</t>
  </si>
  <si>
    <t>เงินเดือน มี.ค.56 (ตกเบิก) สตีเฟ่น</t>
  </si>
  <si>
    <t>เงินเดือน เม.ย.56 สตีเฟ่น</t>
  </si>
  <si>
    <t>เงินเดือน พ.ค.56 Mr.John</t>
  </si>
  <si>
    <t>เงินเดือน พ.ค.56 สตีเฟ่น</t>
  </si>
  <si>
    <t>เงินเดือน มิ.ย.56 Mr.John</t>
  </si>
  <si>
    <t>เงินเดือน มิ.ย.56 สตีเฟ่น</t>
  </si>
  <si>
    <t>เงินเดือน ก.ค.56 Mr.John</t>
  </si>
  <si>
    <t>เงินเดือน ก.ค.56 สตีเฟ่น</t>
  </si>
  <si>
    <t>เงินเดือน ส.ค.56 Mr.John</t>
  </si>
  <si>
    <t>เงินเดือน ก.ย.56 Mr.John</t>
  </si>
  <si>
    <t>เงินสมทบกองทุนประกันสังคม ต.ค.55 11 ราย - สนง.ประกันสังคม จ.ชลบุรี</t>
  </si>
  <si>
    <t>เงินประจำตำแหน่งผู้บริหาร ต.ค.55 2 ราย</t>
  </si>
  <si>
    <t xml:space="preserve">เงินประจำตำแหน่งผู้รักษาการแทนหัวหน้าสำนักงานคณบดี ต.ค.55 </t>
  </si>
  <si>
    <t>ค่าสาธารณประโยชน์การกุศล สนับสนุนกอล์ฟการกุศล คณะแพทย์</t>
  </si>
  <si>
    <t>ค่าสาธารณประโยชน์การกุศล-เงินทำบุญวันธำรงบัวศรี 11 ต.ค.55</t>
  </si>
  <si>
    <t xml:space="preserve">รับรองมหาวิทยาลัยพระตะบองดูงาน 27 ต.ค.55 </t>
  </si>
  <si>
    <t>บริจาคปัจจัยถวายผ้าพระกฐิน วัดจุฑาทิศธรรมสภารามวรวิหาร เกาะสีชัง</t>
  </si>
  <si>
    <t>ค่าเบี้ยประชุม+ค่าเดินทางกรรมการประจำคณะ 5/2555 2 พ.ย.55</t>
  </si>
  <si>
    <t>ค่ารับรองผู้บริหาร-สนับสนุนบัตรโบว์ลิ่ง</t>
  </si>
  <si>
    <t>เงินประจำตำแหน่ง ต.ค.55 ตกเบิก 2 ราย</t>
  </si>
  <si>
    <t>เงินประจำตำแหน่ง พ.ย.55 ผรก.หัวหน้าสำนักงาน</t>
  </si>
  <si>
    <t>เงินประจำตำแหน่ง พ.ย.55 2 ราย</t>
  </si>
  <si>
    <t>เงินสมทบกองทุนประกันสังคม พ.ย.55 11 ราย-สนง.ประกันสังคม จ.ชลบุรี</t>
  </si>
  <si>
    <t>เงินทำบุญกฐิน จ.กำปงธม ราชอาณาจักรกัมพูชา</t>
  </si>
  <si>
    <t>ประชุมกรรมการประจำคณะ 5/2555  2 พ.ย.55</t>
  </si>
  <si>
    <t>กระเช้าดอกไม้แสดงความยินดีครบรอบ 3 ปี วิทยาลัยนานาชาติ 12 พ.ย.55</t>
  </si>
  <si>
    <t>ประชุมคณะกรรมการบริหารการศึกษา ป.ตรี 13 พ.ย.55</t>
  </si>
  <si>
    <t>เงินกองทุนเลี้ยงชีพ มหาวิทยาลัยบูรพา ปี 2555 พนักงานเงินรายได้ 10 ราย</t>
  </si>
  <si>
    <t>รับรองกรรมการผู้จัดการสถาปนิกหนึ่งร้อยสิบหรือเรื่องแบบอาคาร</t>
  </si>
  <si>
    <t>พวงหรีด,เงินทำบุญร่วมเป็นเจ้าภาพ งานศพบิดา อ.ยุวดี</t>
  </si>
  <si>
    <t xml:space="preserve">อาหารกลางวันประชุมบุคลากรสายสนับสนุนวิชาการ </t>
  </si>
  <si>
    <t>ประชุมอาจารย์นิเทศน์สหกิจศึกษา 15 พ.ย.55</t>
  </si>
  <si>
    <t>ประชุมซอฟต์แวร์ปาร์ค 22 พ.ย.55</t>
  </si>
  <si>
    <t>ประชุมคณะกรรมการกำหนดแนวทางก่อสร้างอาคารเรียน</t>
  </si>
  <si>
    <t>รับรองประชุมคณะกรรมการกำหนดแนวทางก่อสร้างอาคารเรียน</t>
  </si>
  <si>
    <t>รับรองประชุมคณะกรรมการบริหารทุนการศึกษา 26 พ.ย.55</t>
  </si>
  <si>
    <t>จานเบญจรงค์ ดูงานสิงคโปร์</t>
  </si>
  <si>
    <t>ค่าตัดชุดสูทผู้ดำรงตำแหน่งหัวหน้าส่วนงาน</t>
  </si>
  <si>
    <t>ประชุมคณะกรรมการกำหนดแนวทางก่อสร้างอาคารเรียน 29 พ.ย.55</t>
  </si>
  <si>
    <t>ต.ค.-พ.ย.55 ตกเบิก</t>
  </si>
  <si>
    <t>ธ.ค.55 2 ราย</t>
  </si>
  <si>
    <t>ธ.ค.55 1 ราย</t>
  </si>
  <si>
    <t>ธ.ค.55 11 ราย</t>
  </si>
  <si>
    <t>พ.ย.55 2 ราย ซอฟต์แวร์ปาร์ค</t>
  </si>
  <si>
    <t>กระเช้าดอกไม้ร่วมพิธีเปิดงาน Inspiring Beyond 28 พ.ย.55</t>
  </si>
  <si>
    <t>ค่าตัดชุดสูทผู้ดำรงตำแหน่งรองคณบดีฝ่ายบริหาร</t>
  </si>
  <si>
    <t>รับรองประชุมคณะกรรมการบริหารการศึกษา 27 พ.ย.55</t>
  </si>
  <si>
    <t>ค่าเดินทางอบรม IOS อ.จักริน 26-30 พ.ย.55</t>
  </si>
  <si>
    <t>ประชุมคณะกรรมการโครงการ AUC2</t>
  </si>
  <si>
    <t>ตัดโอนงบประมาณสนับสนุนค่าใช้จ่ายการแข่งขันกีฬามหาวิทยาลัย พลบดีเกม 10-19ม.ค.56</t>
  </si>
  <si>
    <t>กรรมการจัดจ้างออกแบบ</t>
  </si>
  <si>
    <t>กรรมการกำหนดแนวทางก่อสร้าง</t>
  </si>
  <si>
    <t>ซุ้มบาร์บีคิวเลี้ยงอาหารนักกีฬาโรงเรียนสาธิต</t>
  </si>
  <si>
    <t>พานดอกไม้สดถวายพระพรพระบาทสมเด็จพระเจ้าอยู่หัว</t>
  </si>
  <si>
    <t>ค่ารับรองประชุมคณะกรรมการกำหนดแนวทางก่อสร้างอาคารเรียน</t>
  </si>
  <si>
    <t>ค่าตัดชุดสูทรองคณบดีฝ่ายกิจการนิสิตและกิจการพิเศษ</t>
  </si>
  <si>
    <t>เงินทำบุญ,ของขวัญปีใหม่ คณะวิทยาศาสตร์</t>
  </si>
  <si>
    <t>เงินทำบุญคณะพยาบาลศาสตร์</t>
  </si>
  <si>
    <t>อาหารกลางวันอาหารว่างประชุมโครงการประชุมวิชาการปริยญาตรีด้านคอมฯ</t>
  </si>
  <si>
    <t>กระเช้าดอกไม้วันคล้ายวันสถาปนาคณะวิศวกรรมศาสตร์</t>
  </si>
  <si>
    <t>กระเช้าดอกไม้แสดงความยินดี รศ.อัฌชา ได้รับรางวัลคนดีศรีสุนันทา</t>
  </si>
  <si>
    <t>ม.ค.56 ประธานสาขา 2 ราย</t>
  </si>
  <si>
    <t>ม.ค.56 หัวหน้างานสำนักงานคณบดี</t>
  </si>
  <si>
    <t>ม.ค.56 10 ราย</t>
  </si>
  <si>
    <t>กรรมการจัดจ้างออกแบบ 3 ม.ค.56</t>
  </si>
  <si>
    <t>กล่องสำเร็จรูปส่งพัสดุ</t>
  </si>
  <si>
    <t>รับรองประชุมคณะกรรมการจัดจ้างออกแบบ 3 ม.ค.56</t>
  </si>
  <si>
    <t>งบประมาณสนับสนุนของขวัญของรางวัลงานวันเด็กแห่งชาติ ปี 256 สระแก้ว</t>
  </si>
  <si>
    <t>ธ.ค.55 ซอฟต์แวร์ปาร์ค ธ.ค.55</t>
  </si>
  <si>
    <t>กระเช้าดอกไม้แสดงความยินดีงานเปิดศูนย์สร้างเสริมสุขภาพวิทย์แพทย์ 11 ม.ค.56</t>
  </si>
  <si>
    <t>เงินทำบุญ,อาหารแห้ง ทำบุญคณะสหเวช 9 ม.ค.56</t>
  </si>
  <si>
    <t>ช่วยสอน+เดินทาง ธ.ค.55 อ.อุบลวรรณ</t>
  </si>
  <si>
    <t>ประชุมคณะกรรมการติดตามผลการดำเนินงานตามยุทธศาสตร์ 1/2556</t>
  </si>
  <si>
    <t>ค่าสอน+ค่าเดนิทาง ธ.ค.55 อ.อุบลวรรณ</t>
  </si>
  <si>
    <t>คุมสอบ 885101 3 ราย</t>
  </si>
  <si>
    <t>เงินประจำตำแหน่ง</t>
  </si>
  <si>
    <t>รายได้ค่าสอนรายวิชาบริการ</t>
  </si>
  <si>
    <t>กรรมการบริหารคณะฯ 21 ม.ค.56</t>
  </si>
  <si>
    <t>รับรองวิทยาเขตจันทบุรีดูงาน</t>
  </si>
  <si>
    <t>เงินสนับสนุนโครกงารประชุมวิชาการ ม.เทคโนโลยีราชมงคลตะวันออก</t>
  </si>
  <si>
    <t>ประชุมออกแบบอาคารคณะวิทยาการสารสนเทศ</t>
  </si>
  <si>
    <t>สาขาขาดแคลน ตกเบิก ต.ค.-ธ.ค.55 4 ราย</t>
  </si>
  <si>
    <t>สาขาขาดแคลน ม.ค.56 4 ราย</t>
  </si>
  <si>
    <t>ผู้ปฏิบัติงานตำแหน่งพัสดุ ตกเบิก ต.ค.-ธ.ค.55</t>
  </si>
  <si>
    <t>ผู้ปฏิบัติงานตำแหน่งพัสดุ ม.ค.56</t>
  </si>
  <si>
    <t>ผู้รักษาการแทนหัวหน้าสำนักงาน ก.พ.56</t>
  </si>
  <si>
    <t>ประธานสาขา ก.พ.56</t>
  </si>
  <si>
    <t>ตกเบิก ม.ค.56 1 ราย - สนง.ประกันสังคม จ.ชลบุรี</t>
  </si>
  <si>
    <t>ก.พ.56 11 ราย - สนง.ประกันสังคม จ.ชลบุรี</t>
  </si>
  <si>
    <t>กระเช้าดอกไม้แสดงความยินดีพิธีวางศิลาฤกษ์อาคารหอพักนิสิตนานาชาติ</t>
  </si>
  <si>
    <t>ม.ค.56 1 ราย ซอฟต์แวร์ปาร์ค</t>
  </si>
  <si>
    <t>กรรมการบริหารคณะฯ 18 ก.พ.56</t>
  </si>
  <si>
    <t>ส่งคืนค่าซุ้มอาหารรับรองนักกีฬาสาธิต รจ. 384/56</t>
  </si>
  <si>
    <t>เบิกเกินส่งคืนประกันสังคม</t>
  </si>
  <si>
    <t>อาหารกลางวัน,อาหารว่างประชุมกรรมการบริหารคณะฯ 18 ก.พ.56</t>
  </si>
  <si>
    <t>ประชุมเตรียมงานปัจฉิม</t>
  </si>
  <si>
    <t>เลี้ยงรับรองวิทยากรมาบรรยาย งานประกัน</t>
  </si>
  <si>
    <t>หัวหน้าสำนักงาน มี.ค.56 1 ราย</t>
  </si>
  <si>
    <t>ประธานสาขา มี.ค.56</t>
  </si>
  <si>
    <t>ก.พ.56 4 ราย</t>
  </si>
  <si>
    <t>ก.พ.56 1 ราย พัสดุ</t>
  </si>
  <si>
    <t>มี.ค.56 12 ราย</t>
  </si>
  <si>
    <t>รับรองม.นเรศวรดูงาน 6 มี.ค.56</t>
  </si>
  <si>
    <t>ช่วยงาน SWPARK ก.พ.56 1 ราย</t>
  </si>
  <si>
    <t>ประชุมพิจารณาแนวทางความร่วมมือวิชาการ SW PARK</t>
  </si>
  <si>
    <t>กระเช้าดอกไม้แสดงความยินดีนายเกรียงศักดิ์  อัยการสูงสุดชลบุรี</t>
  </si>
  <si>
    <t>สนับสนุนของขวัญ 2 ชิ้น งานสื่อมวลชนสัมพันธ์ สานสัมพันธ์ปีละหนคนกันเอง</t>
  </si>
  <si>
    <t>อาหารว่างรับรอง ม.เทคโนโลยีราชมงคลอีสานดูงาน 18 มี.ค.56</t>
  </si>
  <si>
    <t>เงินรางวัลนิสิตสร้างชื่อเสียงให้มหาวิทยาลัย AUCC 7 ราย</t>
  </si>
  <si>
    <t>ค่ารับรองประชุมกรรมการบริหารคณะฯ 3/2556</t>
  </si>
  <si>
    <t>ค่าเบี้ยประชุมกรรมการบริหารคณะ 3/2556 25 มี.ค.56</t>
  </si>
  <si>
    <t>ค่ารับรองประชุมคณะกรรมการคณะ 2/2556 25 มี.ค.56</t>
  </si>
  <si>
    <t>เงินรางวัลสร้างชื่อเสียงให้มหาวิทยาลัย 3 คน NSC</t>
  </si>
  <si>
    <t>เงินทำบุญวิทยาวิจัยการปัญญา</t>
  </si>
  <si>
    <t>ค่าเบี้ยประชุม+ค่าเดินทางกรรมการประจำคณะ 2/56 25 มี.ค.56</t>
  </si>
  <si>
    <t>ประชุมคณาจารย์และนักวิชาการศึกษา 21 มี.ค.56</t>
  </si>
  <si>
    <t>เงินรางวัลสร้างชื่อเสียงให้มหาวิทยาลัย 2 คนร่วมงานสหกิจ</t>
  </si>
  <si>
    <t>รับรองประชุม SW PARK 25 มี.ค.56</t>
  </si>
  <si>
    <t>ค่ารับรองต้นรับคณะศึกษาดูงาน ม.เทคโนโลยีราชมงคลธัญบุรี 1 เม.ย.56</t>
  </si>
  <si>
    <t>ค่าเบี้ยประชุมกรรมการตรวจรับพัสดุ 8 ราย 1 เม.ย.56</t>
  </si>
  <si>
    <t>ค่ารับรองประชุมคณะกรรมการตรวจรับพัสด 1 เม.ย.56</t>
  </si>
  <si>
    <t>เม.ย.56 2 ราย</t>
  </si>
  <si>
    <t>เม.ย.56 รักษาการแทนหัวหน้าสำนักงาน</t>
  </si>
  <si>
    <t>มี.ค.56 4 ราย</t>
  </si>
  <si>
    <t>มี.ค.56 นักวิชาการพัสดุ</t>
  </si>
  <si>
    <t>เม.ย.56 12 ราย</t>
  </si>
  <si>
    <t>สนับสนุนงบประมาณจัดกีฬาบุคลากรมหาวิทยาลัย สีฟ้า 1-9 เมย.56</t>
  </si>
  <si>
    <t>ประชุมคณะกรรมการตรวจรับพัสดุ 10 เม.ย.56</t>
  </si>
  <si>
    <t>ประชุมคณะกรรมการประเมินผลการสอน อ.พงษ์วุฒิ ของตำแหน่ง ผศ.</t>
  </si>
  <si>
    <t>ซุ้มอาหารงานสโมสรบุคลากร 9 เม.ย.56</t>
  </si>
  <si>
    <t>อาหารประชุมบุคลากร ครั้งที่ 1/2556 11 เม.ย.56</t>
  </si>
  <si>
    <t>เงินทำบุญร่วมเป็นเจ้าภายพิธีสวดอภิธรรมศพ นายวิชากร  สำเร้จ นิสิตเสียชีวิต</t>
  </si>
  <si>
    <t>ค่ารับรองประชุมลงนามข้อตกลงความร่วมมือเครือข่ายวิชาการ กิจการนิสิตและประกันคุณภาพ</t>
  </si>
  <si>
    <t xml:space="preserve">กองแผนตัดโอนเงินสมทบกองทุนสำรองเลี้ยงชีพ  ม.ค.-มี.ค.56 ไตรมาสที่ 2  </t>
  </si>
  <si>
    <t>ค่าตัดชุดสูท อ.คนึงนิจ</t>
  </si>
  <si>
    <t>กรรมการบริหารคณะ 4/56 29 เม.ย.56</t>
  </si>
  <si>
    <t>ค่ารับรองประชุมกรรมการบริหารคณะฯ 4/56 29 เม.ย.56</t>
  </si>
  <si>
    <t>พ.ค.56 2 ราย</t>
  </si>
  <si>
    <t>พ.ค.56 ผรก.หัวหน้าสำนักงานฯ</t>
  </si>
  <si>
    <t>สาขาขาดแคลน เม.ย.56 4 ราย</t>
  </si>
  <si>
    <t>นักวชาการพัสดุ เม.ย.56</t>
  </si>
  <si>
    <t>พ.ค.56 12 ราย</t>
  </si>
  <si>
    <t>ประชุมจัดตรารางสอน</t>
  </si>
  <si>
    <t>ค่ารับรอง ประชุมคณะกรรมการบริหารคณะ 5/56 20 พ.ค.56</t>
  </si>
  <si>
    <t>ค่าเบี้ยประชุม กรรมการบริหารคณะ 5/56 20 พ.ค.56</t>
  </si>
  <si>
    <t>ค่าธรรมเนียมใบอนุญาตทำงาน Mr.Stephen</t>
  </si>
  <si>
    <t>เงินทำบุญอุทิศส่วนกุศลอาจารย์ใหญ่ คณะสหเวช</t>
  </si>
  <si>
    <t>ประชุมกรรมการประจำคณะ 3/2556 27 พ.ค.56</t>
  </si>
  <si>
    <t>ค่ารับรองการประชุมกรรมการประจำคณะ 3/2556 27 พ.ค.56</t>
  </si>
  <si>
    <t>เงินประจำตำแหน่ง มิ.ย.56 2 ราย</t>
  </si>
  <si>
    <t>เงินสมทบกองทุนประกันสังคม มิ.ย.56 - สนง.ประกันสังคม จ.ชลุรี</t>
  </si>
  <si>
    <t>ค่าธรรมเนียมต่อวีซ่า Stephen</t>
  </si>
  <si>
    <t>เงินทำบุญ,พวงหรีด เจ้าภาพสวดอิธรรม รศ.อัฌชา</t>
  </si>
  <si>
    <t>อาหารว่างต้อนรับ ม.ราชภัฎสวนดุสิตดุงาน 6 มิ.ย.56</t>
  </si>
  <si>
    <t>ค่าตอบแทนผู้อ่านและประเมินผลงานทางวิชาการ/วิชาชีพและตรวจสอบงานวิจัย</t>
  </si>
  <si>
    <t>ค่าตอบแทนกรรมการผู้อ่านผลงานทางวิชาการ ของ อ.สุนิสา  ส่วนของมหาวิทยาลัย</t>
  </si>
  <si>
    <t xml:space="preserve">หน่วยความจำสำรอง </t>
  </si>
  <si>
    <t>ค่ารับรองผู้บริหาร-กระเช้าดอกไม้วันคล้ายวันสถาปนาคณะศิลปกรรมศาสตร์ 20 มิ.ย.56</t>
  </si>
  <si>
    <t>กระเช้าดอกไม้ พิธีเปิดอาหาคเอกซเรย์คอม คณะแพทย์ 14 มิ.ย.56</t>
  </si>
  <si>
    <t>เงินทกบุญคณะการแพทย์แผนไทย 17 มิ.ย.56</t>
  </si>
  <si>
    <t>เลี้ยงต้อนรับคณะศึกษาดูงาน เกาหลี</t>
  </si>
  <si>
    <t>ประชุมกรรมการบริหารคณะฯ 6/56 24 มิ.ย.56</t>
  </si>
  <si>
    <t>ตัดโอนงบประมาณ</t>
  </si>
  <si>
    <t>สนับสนุนการจัดโครงการสัมมนาวิชาการ เรื่องโลจิสติกส์สู่ประชาคมเศรษฐกิจอาเซียน - ให้คณะโลจิสต์ติกส์</t>
  </si>
  <si>
    <t>ก.ค.56 13 ราย- สนง.ประกันสังคม จ.ชลบุรี</t>
  </si>
  <si>
    <t>ก.ค.56 21 ราย</t>
  </si>
  <si>
    <t>ผู้ปฏิบัติงานตำแหน่งพัสดุ มิ.ย.561 ราย</t>
  </si>
  <si>
    <t>สาขาขาดแคลน มิ.ย.56 3 ราย</t>
  </si>
  <si>
    <t>เจ้าภาพเทศน์มหาชาติเวสสันดรชาดกเฉลิมพระเกียรติ</t>
  </si>
  <si>
    <t xml:space="preserve">ร่วมเป็นเจ้าภาพถวายปิ่นโต งานวันสถาปนามหาวิทยาลัย </t>
  </si>
  <si>
    <t>อาหารแห้งตักบาตรวันสถาปนามหาวิทยาลัย</t>
  </si>
  <si>
    <t>กระเช้าดอกไม้แสดงความยินดีสำหรับผู้ได้รับรางวัลรัตนบูรพา</t>
  </si>
  <si>
    <t>ค่ารับรับรองประชุมติดตามรายงานฯ 8 ก.ค.56</t>
  </si>
  <si>
    <t>ค่ารับรองประชุมนักวิชาการศึกษา 27 มิ.ย.56</t>
  </si>
  <si>
    <t>ตัดโอนค่าประกันอุบัติเหตุนิสิตนิสิตฤดูร้อน 56 จำนวน 53 คน</t>
  </si>
  <si>
    <t>ตัดโอนค่าประกันกลุ่มสวัสดิการพนักงานมหาวิทยาลัย ประจำปีงบประมาณ 2556 จำนวน 37 ราย</t>
  </si>
  <si>
    <t>รับรองประชุมสรุปวาระการประชุม 15 ก.ค.56</t>
  </si>
  <si>
    <t>ค่าเบี้ยปรันอุบัติเหตุบุคลากร ปี 2556</t>
  </si>
  <si>
    <t>ประชุมกรรมการบริหาร 7/56 25 ก.ค.56</t>
  </si>
  <si>
    <t>ค่ารับรองประชุมกรรมการบริหาร 7/56 25 ก.ค.56</t>
  </si>
  <si>
    <t>กรรมการประจำคณะ 4/56 29 ก.ค.56</t>
  </si>
  <si>
    <t>ค่ารับรองประชุมติดตามงาน</t>
  </si>
  <si>
    <t>ค่ารับรองประชุมกรรมการประจำคณะ 4/56 29 ก.ค.56</t>
  </si>
  <si>
    <t>พวงหรีด,เงินทำบุญร่วมเป็นเจ้าภาพ งานศพบิดา ดร.วศิน</t>
  </si>
  <si>
    <t>เงินบริจาคกองทุนอุบัติภายสำหรับนิสิต</t>
  </si>
  <si>
    <t>ส.ค.56 2 ราย</t>
  </si>
  <si>
    <t>สาขาขาดแคลน ก.ค.56</t>
  </si>
  <si>
    <t>เงินเพิ่มพิเศษตำแหน่งนักวิชาการพัสดุ ก.ค.56</t>
  </si>
  <si>
    <t>ส.ค.56 14 ราย - สนง.ประกันสังคม</t>
  </si>
  <si>
    <t>รับรองคณะกรรมการตรวจประกัน รศ.ดร.สมชาย</t>
  </si>
  <si>
    <t>ค่ารับรปงประชุมร่างแผนยุทธศาสตร์ 8 ส.ค.56</t>
  </si>
  <si>
    <t>ค่ารับรองปสถาบันส่งเสริมการสอนวิทยาศาสตร์และเทคโนโลยีดูงาน 9 ส.ค.56</t>
  </si>
  <si>
    <t>ค่ารับรอว คณะวิศวกรรมศาสตร์ดูงาน 8 ส.ค.56</t>
  </si>
  <si>
    <t>ค่า พรบ.รถมอร์เตอร์ไซด์ 8 ก.ย.56-8 ก.ย.57</t>
  </si>
  <si>
    <t>ค่ารับรองประชุมสรุปวาระกรรมการบริหาร 19 ส.ค.56</t>
  </si>
  <si>
    <t>ประชุมกรรมการบริหารคณะ8/56 26 ส.ค.56</t>
  </si>
  <si>
    <t>ประชุมคณะกรรมการบริหาร 8/2556 26 ส.ค.56</t>
  </si>
  <si>
    <t>ค่ารับรองม.ราชภัฎพระนครดูงาน 27 ส.ค.56</t>
  </si>
  <si>
    <t>มหาวิทยาลัยตัดโอนค่าประกันอุบัติเหตุนิสิต ภาคต้น ปีการศึกษาศึกษา 2556 จำนวน 1,478 คน</t>
  </si>
  <si>
    <t>ค่ารับรองม.ราชภัฎเพชรบุรี ดูงาน 28 ส.ค.56</t>
  </si>
  <si>
    <t>ค่ารับรองประชุมพิจารณาลักษระงานและภาระงานของนายสุธน 30 ส.ค.56</t>
  </si>
  <si>
    <t>เงินประจำตำแหน่ง ก.ย.56 2 ราย</t>
  </si>
  <si>
    <t>ส.ค.56 4 ราย</t>
  </si>
  <si>
    <t>ส.ค.56 ตำแหน่งนักวิชาการพัสดุ</t>
  </si>
  <si>
    <t>ก.ย.56 4 ราย</t>
  </si>
  <si>
    <t>ก.ย.56 ตำแหน่งนักวิชาการพัสดุ</t>
  </si>
  <si>
    <t>ก.ย.56 18 ราย - สนง.ประกันสังคม จ.ชลบุรี</t>
  </si>
  <si>
    <t>ค่าต่อภาษีรถยนต์</t>
  </si>
  <si>
    <t>ประชุมติดตามรายงาน แนวทางแก้ไข และปรับปรุงแผนยุทธศาสตร์ 2 ก.ย.56</t>
  </si>
  <si>
    <t>กระเช้าดอกไม้งานทำบุญครบรอบ 11 ปี คณะแพทยฯ</t>
  </si>
  <si>
    <t>ค่ารับรองเทคโนโลยีราชมงคลล้านนา ตาก ดูงาน 2 ก.ย.56</t>
  </si>
  <si>
    <t>ค่ารับรองประชุมนิสิตช่วยงาน 885101</t>
  </si>
  <si>
    <t>สนับสนุนโบว์ลิ่งการกุศล สมาคมผู้ปกครองและครู โรงเรียนสาธิต 2 ทีม</t>
  </si>
  <si>
    <t>ประชุมติดตามรายงาน แนวทางแก้ไข และปรับปรุงแผนยุทธศาสตร์ 9 ก.ย.56</t>
  </si>
  <si>
    <t>กระเช้าดอกไม้,ของแห้งทำบุญวันสถาปนาสำนักคอมพิวเตอร์</t>
  </si>
  <si>
    <t xml:space="preserve">ประชุมสรุปวาระกรรมการบริหาร </t>
  </si>
  <si>
    <t>ค่ารับรองประชุมกรรมการบริหารคณะ 9/2556 23  ก.ย. 56</t>
  </si>
  <si>
    <t>ประชุมกรรมการบริหารคณะ 9/2556 23  ก.ย. 56</t>
  </si>
  <si>
    <t>พวงหรีดร่วมงานสวดอภิธรรมศพ บิดา ผศ.ดร.เอกรัฐ</t>
  </si>
  <si>
    <t>ของที่ระลึกงานเกษียณมหาวิทยาลัย</t>
  </si>
  <si>
    <t>ค่าเช่ารถร่วมงานสวดอภิธรรมศพ บิดา อาจารย์วรวิทย์  พูลสวัสดิ์</t>
  </si>
  <si>
    <t>ค่าเบี้ยประชุมกรรมการประจำคณะ 30ก ก.ย.56</t>
  </si>
  <si>
    <t>ค่ารับรองประชุมกรรมการประจำคณะ 30 ก.ย.56</t>
  </si>
  <si>
    <t>มหาวิทยาลัยตัดโอนเงินสมทบกองทุนสำรองเลี้ยงชีพ ไตรมาส 4 พนักงานเงินรายได้</t>
  </si>
  <si>
    <t>ค่าโทรศัพท์ 393240-393249 ก.ย.55</t>
  </si>
  <si>
    <t>ค่าเช่า UBC ต.ค.55</t>
  </si>
  <si>
    <t>ค่าโทรศัพท์เคลื่อนที่ ต.ค.55 6 หมายเลข</t>
  </si>
  <si>
    <t>ค่าโทรศัพท์ระหว่างประเทศ พ.ย.55</t>
  </si>
  <si>
    <t>ค่าโทรศัพท์ 393240-393249 ต.ค.55</t>
  </si>
  <si>
    <t>ค่าโทรศัพท์เคลื่อนที่ พ.ย..55 6 หมายเลข</t>
  </si>
  <si>
    <t>ค่าเช่า UBC พ.ย.-ธ.ค.55</t>
  </si>
  <si>
    <t>ค่าใช้ระบบอินเตอร์เน็ต พ.ย.55 SRPARK</t>
  </si>
  <si>
    <t>ค่าส่งเอกสาร</t>
  </si>
  <si>
    <t>ค่าไปรษณียากร - ประชาสัมพันธ์ ส่ง สคส.</t>
  </si>
  <si>
    <t>ค่าใช้ระบบอินเตอร์เน็ต ธ.ค.55 SWPARK</t>
  </si>
  <si>
    <t>ค่าโทรศัพท์เคลื่อนที่ ธ.ค.56 6 หมายเลข-AIS</t>
  </si>
  <si>
    <t>ค่าธรรมเนียมธนาคาร-ค่าธรรมเนียมโอนเงิน</t>
  </si>
  <si>
    <t>ตราไปรษณียากร ซอฟต์แวร์ปาร์ค</t>
  </si>
  <si>
    <t>ค่าโทรศัพท์ 393240-393249 ธ.ค.55</t>
  </si>
  <si>
    <t>ค่าโทรศัพท์ 393240-393249 พ.ย.55</t>
  </si>
  <si>
    <t>ค่าบริการสื่อสารและโทรคมนาคม-เช่าUBC ม.ค.56</t>
  </si>
  <si>
    <t>ค่าบริการสื่อสารและโทรคมนาคม-ใช้ระบบอินเตอร์เน็ต ม.ค.56 SWPARK</t>
  </si>
  <si>
    <t>ค่าโทรศัพท์ เคลื่อนที่ ม.ค.56 6 หมายเลข-AIS</t>
  </si>
  <si>
    <t>ค่าส่งจดหมาย ก.พ.-มี.ค.56</t>
  </si>
  <si>
    <t>ค่าโทรศัพท์ 393240-393249  ม.ค.56</t>
  </si>
  <si>
    <t xml:space="preserve">ค่าโทรศัพท์ ผู้บริหาร ก.พ. 56 </t>
  </si>
  <si>
    <t>ค่าบริการสื่อสารและโทรคมนาคม-ใช้ระบบอินเตอร์เน็ต ก.พ.56 SWPARK</t>
  </si>
  <si>
    <t>ค่าเช่า UBC ก.พ.-มี.ค.56</t>
  </si>
  <si>
    <t>ค่าบริการสื่อสารและโทรคมนาคม-ใช้ระบบอินเตอร์เน็ตมี.ค..56 SWPARK</t>
  </si>
  <si>
    <t>ค่าไปรษณียส่งเอกสารงานประชาสัมพันธ์</t>
  </si>
  <si>
    <t>ค่าโทรศัพท์ ผู้บริหาร มี.ค.56 6 หมายเลข</t>
  </si>
  <si>
    <t>ค่าโทรศัพท์ 393240-393249 มี.ค.56</t>
  </si>
  <si>
    <t>ค่าโทรศัพท์ 393240-393249 เม.ย.56</t>
  </si>
  <si>
    <t>ค่าบริการสื่อสารและโทรคมนาคม-ใช้ระบบอินเตอร์เน็ต เม.ย.56 SW PARK</t>
  </si>
  <si>
    <t>ค่าเช่า UBC เม.ย.56</t>
  </si>
  <si>
    <t>ค่าโทรศัพท์ ผู้บริหาร เม.ย.56 6 หมายเลข</t>
  </si>
  <si>
    <t>ค่าส่งจดหมาย พ.ค.56</t>
  </si>
  <si>
    <t>ค่าบริการสื่อสารและโทรคมนาคม-ใช้ระบบอินเตอร์เน็ต พ.ค.56 SW PARK</t>
  </si>
  <si>
    <t>ค่าโทรศัพท์ 393240-293249 เม.ย.56</t>
  </si>
  <si>
    <t>ค่าส่งเอกสาร มิ.ย.56</t>
  </si>
  <si>
    <t>ค่าโทรศัพท์ผู้บริหาร พ.ค.56 6 หมายเลข</t>
  </si>
  <si>
    <t>ค่าเช่า UBC พ.ค. - มิ.ย.56</t>
  </si>
  <si>
    <t>ค่าไปรษณียากรประชาสัมพันธ์ โครงการอบรมฯ -  ซอฟต์แวร์ปาร์ค</t>
  </si>
  <si>
    <t>ค่าโทรศัพท์ 63240-393249 พ.ค.56 - องค์กรโทรศัพท์แห่งประเทศไทย</t>
  </si>
  <si>
    <t xml:space="preserve">ค่าบริการสื่อสารและโทรคมนาคม-ใช้ระบบอินเตอร์เน็ต มิ.ย.56 </t>
  </si>
  <si>
    <t>ค่าเช่า UBC ก.ค.56</t>
  </si>
  <si>
    <t>ค่าไปรษณีย์-ส่งเอกสาร ก.ค56</t>
  </si>
  <si>
    <t>ค่าโทรศัพท์เคลื่อนที่ผู้บริหาร มิ.ย.56  6 หมายเลข AIS</t>
  </si>
  <si>
    <t>ไปรษณีย์ยกร 100 ดวง</t>
  </si>
  <si>
    <t>ค่าธรรมเนียมผ่านธนาคาร-ค่าธรรมเนียมโอนเงิน</t>
  </si>
  <si>
    <t>ค่าโทรศัพท์ 393240-393249 มิ.ย.56</t>
  </si>
  <si>
    <t>ค่าบริการสื่อสารโทรคมนาคม-ใช้ระบบอินเตอร์เน็ต ก.ค.56 ซอฟต์แวร์ปาร์ค</t>
  </si>
  <si>
    <t>ค่าเช่าUBC ส.ค.56</t>
  </si>
  <si>
    <t>ค่าบริการสื่อสารโทรคมนาคม-ใช้ระบบอินเตอร์เน็ต ส.ค.56 ซอฟต์แวร์ปาร์ค</t>
  </si>
  <si>
    <t>ค่าโทรศัพท์ 393240-393249 ก.ค.56</t>
  </si>
  <si>
    <t>ค่าUBC ก.ย.56</t>
  </si>
  <si>
    <t>ค่าโทรศัพท์เคลื่อนที่ผู้บริหาร ส.ค.56 6 หมายเลข</t>
  </si>
  <si>
    <t>ค่าโทรศัพท์เคลื่อนที่ผู้บริหาร 1-19 ก.ค.56 หมายเลข</t>
  </si>
  <si>
    <t>ค่าโทรศัพท์เคลื่อนที่ผู้บริหาร 20-31 ก.ค.56 หมายเลข</t>
  </si>
  <si>
    <t>ค่าโทรศัพท์ 393240 - 393249 ส.ค. 56</t>
  </si>
  <si>
    <t>ค่าไปรษณีย์ - ส่งเอกสาร</t>
  </si>
  <si>
    <t>ค่าโทรศัพท์ต่างประเทศ ก.ย.56</t>
  </si>
  <si>
    <t>ตัดโอนเงินอุดหนุนการจัดทำระบบบัญชี 3 มิติ ปี 2556-ให้กองคลัง</t>
  </si>
  <si>
    <t>มัลติมีเดียโปรเจคเตอร์ ความสว่าง3200Ansi2เครือง - บ.เก้าสี่เจ็ดหนึ่งเน็ทเวิร์ค จก.</t>
  </si>
  <si>
    <t>เครื่องทำน้ำร้อนน้ำเย็น SHARP 3 เครื่อง - ร้านนิวทาวน์เทคนิค</t>
  </si>
  <si>
    <t>แท็บเล็ตคอมพิวเตอร์ 3 เครื่อง - บ.เอสพีวีไอ จก.</t>
  </si>
  <si>
    <t>สมาร์ทโฟน iPhone 5 16 GB 1 เครื่อง -บ.เอสพีวีไอ จก.</t>
  </si>
  <si>
    <t>iPad mini  3 เครื่อง - บ.เอสพีวีไอ จก.</t>
  </si>
  <si>
    <t>Time Capsule 2 TB 3 ชุด,คอมพิวเตอร์ iMac 2 ชุด,คอมพิวเตอร์ MacBood Air 1 ชุด-เอสพีวีไอ</t>
  </si>
  <si>
    <t>คอมพิวเตอร์ iMac 21.5 นิ้ว 1 ชุด , Mac Mini server 1 ชุด -เอสพีวีไอ</t>
  </si>
  <si>
    <t>เครื่องจับภาพและวัตถุ 3 มิติ 1 เครื่อง - เก้าสี่เจ็ดหนึ่ง</t>
  </si>
  <si>
    <t>เครื่องแท็บเล็ต Samsung Galaxy Note2 1 เครื่อง - เอสพีวีไอ</t>
  </si>
  <si>
    <t>เครื่องSamsung Lalaxy  Tab2 10.1"2 เครื่อง , Tab2 7" 1 เตรื่อง-เอสพีวีไอ</t>
  </si>
  <si>
    <t>โทรทัศน์จอ LED ขนาด 47 นิ้ว ,ขาทีวี 1 ชุด - ร้านนิวทาวน์</t>
  </si>
  <si>
    <t>โทรทัศน์จอ LED ขนาด 42 นิ้ว Sony 1 เครื่อง-ร้านนิวทาวน์</t>
  </si>
  <si>
    <t>เครื่องคอมพิวเตอร์ประมวลผล 1 เครื่อง - เทลเน็ต</t>
  </si>
  <si>
    <t>เครื่องแสกนเอกสาร 1 เครื่อง ห้องปฏิบัติการวิจัยคอมพิวเตอร์กราฟฟิก-นิวทาวน์</t>
  </si>
  <si>
    <t>อุปกรณ์เก็บข้อมูล 1 ชุด ห้องปฏิบัติการ KST - เทลเน็ต</t>
  </si>
  <si>
    <t>หน่วยความจำ 1 ชุด - เทลเน็ตเทคโนโลยี</t>
  </si>
  <si>
    <t>อุปกรณ์จัดเก็บข้อมูล 1 ชุด - นิวทาวน์เทคนิค</t>
  </si>
  <si>
    <t>เครื่องฉายโปรเจคเตอร์1 เครื่อง ชุดขาแขวนพร้อมสายสัญญาณภาพ 1 เส้น SD320 -ร้านนิวทาวน์เทคนิค</t>
  </si>
  <si>
    <t>เครื่องไมโครคอมพิวเตอร์ชนิด All in One 1 เครื่อง งานประชาสัมพันธ์ - เทลเน็ต</t>
  </si>
  <si>
    <t>โทรทัศน์จอ LED 42 นิ้ว ประชาสัมพันธ์ 1 เครื่อง - นิวทาวน์</t>
  </si>
  <si>
    <t>เครื่องฉายภาพ Mini Projectetr 1 เครื่อง สาขา SE - เก้าสี่เจ็ดหนึ่งเน็ทเวิร์ค</t>
  </si>
  <si>
    <t>เครื่องทำน้ำร้อนน้ำเย็น SHARP 2 เครื่อง - นิวทาวน์เทคนิค</t>
  </si>
  <si>
    <t>ค่าเบี้ยเลี้ยงนิสิตกัมพูชา ต.ค.55 5 ราย</t>
  </si>
  <si>
    <t>ค่าเบี้ยเลี้ยงนิสิตกัมพูชา ต.ค.55 1 ราย</t>
  </si>
  <si>
    <t>ค่าเบี้ยเลี้ยงนิสิตกัมพูชา พ.ย.55 ป.โท 1 ราย</t>
  </si>
  <si>
    <t>ค่าอุปกรณ์การศึกษา2/2555 นิสิตกัมพูชา ป.โท 1ราย</t>
  </si>
  <si>
    <t xml:space="preserve">ค่าหอพัก ต.ค.55 นิสิตกัมพูชา ป.โท </t>
  </si>
  <si>
    <t>ค่าเบี้ยเลี้ยงนิสิตกัมพูชา พ.ย.55 5 ราย</t>
  </si>
  <si>
    <t>ค่าอุปกรณ์การศึกษา2/2555 นิสิตกัมพูชา 5 ราย</t>
  </si>
  <si>
    <t>ค่าเบี้ยเลี้ยงนิสิตกัมพูชา ธ.ค..55 5 ราย</t>
  </si>
  <si>
    <t>ค่าเบี้ยเลี้ยงนิสิตกัมพูชา ธ.ค..55 1 ราย</t>
  </si>
  <si>
    <t>ค่าหอพัก พ.ย.55 1 ราย</t>
  </si>
  <si>
    <t>ค่าเบี้ยเลี้ยงนิสิตกัมพูชา ม.ค. 56 5 ราย</t>
  </si>
  <si>
    <t>ค่าเบี้ยเลี้ยงนิสิตกัมพูชา ม.ค.56 1 ราย</t>
  </si>
  <si>
    <t>ค่าหอพัก ธ.ค.55 1 ราย</t>
  </si>
  <si>
    <t xml:space="preserve">ค่าเบี้ยเลี้ยงนิสิตกัมพูชา ก.พ.56 ป.โท </t>
  </si>
  <si>
    <t>ค่าเบี้ยเลี้ยงนิสิตกัมพูชา ก.พ.56 ป.ตรี 5 ราย</t>
  </si>
  <si>
    <t>ค่าหอพักนิสิต ป.โท ม.ค.56 1 ราย</t>
  </si>
  <si>
    <t>ค่าเบี้ยเลี้ยงนิสิตกัมพูชา มี.ค.56 ป.ตรี</t>
  </si>
  <si>
    <t>ค่าเบี้ยเลี้ยงนิสิตกัมพูชา มี.ค.56 ป.โท</t>
  </si>
  <si>
    <t>ค่าหอพัก ป.โท ก.พ.56 1 ราย</t>
  </si>
  <si>
    <t>ตัดโอนงบประมาณสำหรับค่าประกันสุขภาพนิสิตต่างชาติ 2/2555ให้มหาวิทยาลัย</t>
  </si>
  <si>
    <t>ค่าเบี้ยเลี้ยงนิสิตกัมพูชา เม.ย.56 ป.โท 1 ราย</t>
  </si>
  <si>
    <t>ตัดโอนค่าธรรมเนียมต่อวีซ่านิสิตกัมพูชา ป.โท 1 ราย MS.Soth Vannak</t>
  </si>
  <si>
    <t xml:space="preserve">ค่าหอพักนิสิตป.โท มี.ค.56 </t>
  </si>
  <si>
    <t>ค่าเบี้ยเลี้ยงนิสิตกัมพูชา เม.ย.56 5 คน</t>
  </si>
  <si>
    <t>ค่าเบี้ยเลี้ยงนิสิตกัมพูชา ป.โท พ.ค.56 1 ราย</t>
  </si>
  <si>
    <t>ค่าเบี้ยเลี้ยงนิสิตกัมพูชา ป.ตรี พ.ค.56 4 ราย</t>
  </si>
  <si>
    <t>ค่าเบี้ยเลี้ยงนิสิตกัมพูชา ป.ตรี พ.ค.56 1 ราย</t>
  </si>
  <si>
    <t>ค่าที่พัก ป.โท พ.ค.56 1 ราย</t>
  </si>
  <si>
    <t>ค่าเบี้ยเลี้ยงนิสิตกัมพูชา ป.โท 17 ก.พ.-19 พ.ค.56 SOTH VANNAK</t>
  </si>
  <si>
    <t xml:space="preserve"> Settle down Miss Soth ครั้งแรก , ค่าเบี้ยเลี้ยง 20 - 31 พ.ค.56</t>
  </si>
  <si>
    <t>ค่าอุปกรณ์การศึกษา 1/56 MS.SOTH</t>
  </si>
  <si>
    <t>ค่าหอพัก มิ.ย.56 MS.SOTH</t>
  </si>
  <si>
    <t>ค่าเบี้ยเลี้ยง ป.โท กัมพูชา มิ.ย.56 2 ราย</t>
  </si>
  <si>
    <t>ค่าต่อวีซ่านิสิตกัมพูชา  MR.DAVY</t>
  </si>
  <si>
    <t>ค่าหอพักนิสิต มิ.ย.56 MR.DAVY</t>
  </si>
  <si>
    <t>อุปกรณ์การศึกษา ต้น 56   Mr.riguen</t>
  </si>
  <si>
    <t>อุปกรณ์การศึกษา ต้น 56   Mr.Rattanak</t>
  </si>
  <si>
    <t>อุปกรณ์การศึกษา ต้น 56   Mr.Keovessna</t>
  </si>
  <si>
    <t>ค่าเบี้ยเลี้ยงนิสิตกัมพูชา มิ.ย.56 5 ราย</t>
  </si>
  <si>
    <t>อุปกรณ์การศึกษา ต้น 56 Mr.Puthykar Eng</t>
  </si>
  <si>
    <t>ค่าเบี้ยเลี้ยงนิสิตกัมพูชา ก.ค.56 3 ราย</t>
  </si>
  <si>
    <t>ค่าเบี้ยเลี้ยงนิสิตกัมพูชา ก.ค.56 ป.โท 2 ราย</t>
  </si>
  <si>
    <t>ค่าหอพักนิสิต ก.ค.56 SOTH</t>
  </si>
  <si>
    <t>ค่าหอพักนิสิต ก.ค.56 DAVY</t>
  </si>
  <si>
    <t>อุปกรณ์การศึกษา ต้น 56 SOTH</t>
  </si>
  <si>
    <t>อุปกรณ์การศึกษา ต้น 56 DAVY</t>
  </si>
  <si>
    <t>ค่าเบี้ยเลี้ยงนิสิตกัมพูชา ป.โท 2 ราย ส.ค.56</t>
  </si>
  <si>
    <t>ค่าหอพัก ส.ค.56 DAVY</t>
  </si>
  <si>
    <t>ค่าเบี้ยเลี้ยงนิสิตกัมพูชา ป.ตรี 3 ราย ส.ค.56</t>
  </si>
  <si>
    <t>ค่าหอพัก ส.ค.56 SOTH</t>
  </si>
  <si>
    <t>ค่าเบี้ยเลี้ยงนิสิต ป.โท ก.ย.56 2 ราย</t>
  </si>
  <si>
    <t>ค่าหอพัก ก.ย.56 DAVY</t>
  </si>
  <si>
    <t>ค่าเบี้ยเลี้ยงนิสิตกัมพูชา ป.ตรี 3 ราย ก.ย.56</t>
  </si>
  <si>
    <t>ค่าหอพักนิสิตกัมพูชา MS.SOTH ก.ย.56</t>
  </si>
  <si>
    <t xml:space="preserve">ค่าอุปกรณ์การศึกษา ต้น 56 MS.SOTH </t>
  </si>
  <si>
    <t>ค่าต่อวีซ่านิสิต 5 ราย</t>
  </si>
  <si>
    <t>เงินอุดหนุนทุนการศึกษาสำหรับนิสิตลาว</t>
  </si>
  <si>
    <t>ค่าอุปกรณ์การศึกษานิสิตลาว 5 ราย</t>
  </si>
  <si>
    <t>ค่าอุปกรณ์การศึกษานิสิตลาว 2 ราย</t>
  </si>
  <si>
    <t>ค่าอุปกรณ์การศึกษานิสิตลาว 1 ราย</t>
  </si>
  <si>
    <t>อุปกรณ์การศึกษานิสิตลาว 2 ราย</t>
  </si>
  <si>
    <t>อุปกรณ์การศึกษานิสิตลาว 5 ราย 2/55</t>
  </si>
  <si>
    <t>อุปกรณ์การศึกษานิสิตลาว 4 คน ทิดมะนี</t>
  </si>
  <si>
    <t>อุปกรณ์การศึกษานิสิตลาว 5 คน</t>
  </si>
  <si>
    <t>อุปกรณ์การศึกษา ต้น 56 Khamehen</t>
  </si>
  <si>
    <t>อุปกรณ์การศึกษา ต้น 56 soulisack</t>
  </si>
  <si>
    <t>อุปกรณ์การศึกษา ต้น 56 Thitmany } Syvixay</t>
  </si>
  <si>
    <t xml:space="preserve">อุปกรณ์การศึกษา ต้น /56 Mr.Sululsack </t>
  </si>
  <si>
    <t>อุปกรณ์การศึกษา ต้น 56 ลาว 2 ราย</t>
  </si>
  <si>
    <t>อุปกรณ์การศึกษา ต้น 56 SAYTHONG</t>
  </si>
  <si>
    <t>อุปกรณ์การศึกษา ต้น 56 KHANKHAM</t>
  </si>
  <si>
    <t>อุปกรณ์การศึกษา ต้น 56 KHANKHAM , VILAIKONE</t>
  </si>
  <si>
    <t>อุปกรณ์การศึกษา ต้น 56 เคนคำ</t>
  </si>
  <si>
    <t>อุปกรณ์การศึกษา ต้น 56  THITMANY</t>
  </si>
  <si>
    <t>อุปกรณ์การศึกษา ต้น 56 SYVIXAY</t>
  </si>
  <si>
    <t>อุปกรณ์การศึกษา ต้น 56 KHAMKHEN</t>
  </si>
  <si>
    <t>ค่าสอน+ค่าเดินทางสอน 1 ต.ค.55 ดร.ทัศนีย์</t>
  </si>
  <si>
    <t>ค่าสอน+ค่าเดินทางสอน 1 ต.ค.55 อ.เสรี</t>
  </si>
  <si>
    <t>ค่าสอน+ค่าเดินทางสอน ต.ค.55 อ.อุบลวรรณ</t>
  </si>
  <si>
    <t>ค่าสอนพิเศษ ต.ค.55 นายสิทธิพงษ์</t>
  </si>
  <si>
    <t>ค่าที่พัก 1 ต.ค.55 ดร.ทัศนีย์</t>
  </si>
  <si>
    <t>ค่าสอน+ค่าเดินทางสอน ต.ค.55 น.ส.ภัทรพร</t>
  </si>
  <si>
    <t>ค่าสอนพิเศษ ต.ค.55 น.ส.เรืองไร</t>
  </si>
  <si>
    <t>ค่าสอนพิเศษ ต.ค.55 นายเกรียงศักดิ์</t>
  </si>
  <si>
    <t>ค่าสอนพิเศษ ต.ค.55 น.ส.สุภาวดี</t>
  </si>
  <si>
    <t>ค่าเช่าห้องประชุม</t>
  </si>
  <si>
    <t>ค่าน้ำมันรถจักรยานยนต์</t>
  </si>
  <si>
    <t xml:space="preserve">ค่าตอบแทนผู้ปฏิบัติงานภาคพิเศษ 28-30 ก.ย.55 </t>
  </si>
  <si>
    <t>ค่าตอบแทนนิสิตช่วยงาน 28-30 ก.ย. 55 4 ราย</t>
  </si>
  <si>
    <t>ค่าตอบแทนนิสิตช่วยงาน 28-30 ก.ย. 55 2 ราย</t>
  </si>
  <si>
    <t>ค่าตอบแทนนิสิตช่วยงาน 30 ก.ย.55 2 ราย</t>
  </si>
  <si>
    <t>ค่าตอบแทนนิสิตช่วยงาน 28-30 ก.ย. 55 15 ราย</t>
  </si>
  <si>
    <t>ค่าสอน+ค่าเดินทาง 29 ก.ย. 55 อ.ศรายุทธ</t>
  </si>
  <si>
    <t>ค่าสอนพิเศษ 29 ก.ย.55 น.ส.ยุวธิดา</t>
  </si>
  <si>
    <t>ค่าสอนพิเศษ+ค่าเดินทาง 30 ก.ย.55 อ.ธารารัตน์</t>
  </si>
  <si>
    <t>ค่าสอนพิเศษ+ค่าเดินทาง 28 ก.ย.55 น.ส.ชญานันท์</t>
  </si>
  <si>
    <t>ค่าสอนพิเศษ 28 ก.ย.55 น.ส.สุภาวดี</t>
  </si>
  <si>
    <t>ค่าสอนพิเศษ 29 ก.ย.55 น.ส.สุกัลยา</t>
  </si>
  <si>
    <t>ค่าสอนพิเศษ 28 ก.ย.55 นายเกรียงศักดิ์</t>
  </si>
  <si>
    <t>ค่าสอนพิเศษ 29 ก.ย.55 นายเกรียงศักดิ์</t>
  </si>
  <si>
    <t>ค่าสอนพิเศษ 28 ก.ย.55 น.ส.อมรรัตน์</t>
  </si>
  <si>
    <t>ค่าสอนพิเศษ 28 ก.ย.55 น.ส.กอบสกุล</t>
  </si>
  <si>
    <t>ค่าสอนพิเศษ 28 ก.ย.55 น.ส.เสวิตา</t>
  </si>
  <si>
    <t>ค่าสอนพิเศษ 29 ก.ย.55 นายธีรศักดิ์</t>
  </si>
  <si>
    <t>ค่าสอนพิเศษ 30 ก.ย.55 นายธีรพงษ์</t>
  </si>
  <si>
    <t>ค่าสอนพิเศษ 28 ก.ย.55 น.ส.ศยามล</t>
  </si>
  <si>
    <t>ค่าสอนพิเศษ 28 ก.ย.55 น.ส.เปรมฤดี</t>
  </si>
  <si>
    <t>ช่วยคุมสอบ ต.ค.55 นายกรสหนันท์</t>
  </si>
  <si>
    <t>ช่วยคุมสอบ ต.ค.55 น.ส.กุลชลี</t>
  </si>
  <si>
    <t>ช่วยคุมสอบ ต.ค.55 น.ส.ระวีนันท์</t>
  </si>
  <si>
    <t>ช่วยคุมสอบ ต.ค.55 นายสิทธิพงษ์</t>
  </si>
  <si>
    <t>คุมสอบ-ช่วยคุมสอบ ต.ค.55 อ.เบญจภรณ์</t>
  </si>
  <si>
    <t>ช่วยคุมสอบ ต.ค.55 น.ส.กมลวรรณ</t>
  </si>
  <si>
    <t>คุมสอบ-ช่วยคุมสอบ ต.ค.55 อ.ณัฐนนท์</t>
  </si>
  <si>
    <t>คุมสอบ-ช่วยคุมสอบ ต.ค.55 อ.สุนิสา</t>
  </si>
  <si>
    <t>คุมสอบ-ช่วยคุมสอบ ต.ค.55 อ.โกเมศ</t>
  </si>
  <si>
    <t>ช่วยคุมสอบ ต.ค.55 น.ส.หรรษา</t>
  </si>
  <si>
    <t>คุมสอบ ต.ค.55 อ.สุวรรณา</t>
  </si>
  <si>
    <t>ช่วยคุมสอบ ต.ค.55 น.ส.นิตยา</t>
  </si>
  <si>
    <t>คุมสอบ-ช่วยคุมสอบ ต.ค.55 อ.คนึงนิจ</t>
  </si>
  <si>
    <t>คุมสอบ-ช่วยคุมสอบ ต.ค.55 อ.ภูสิต</t>
  </si>
  <si>
    <t>คุมสอบ -ค่าเดินทาง ต.ค.55 อ.ศรายุทธ</t>
  </si>
  <si>
    <t>คุมสอบ -ค่าเดินทาง ต.ค.55 อ.อุรีรัฐ</t>
  </si>
  <si>
    <t>คุมสอบ ต.ค.55 น.ส.สุภาวดี</t>
  </si>
  <si>
    <t>คุมสอบ+ช่วยคุมสอบ ต.ค.55 อ.อธิตา</t>
  </si>
  <si>
    <t>คุมสอบ+ช่วยคุมสอบ ต.ค.55 อ.ประวิทย์</t>
  </si>
  <si>
    <t>คุมสอบ+ช่วยคุมสอบ ต.ค.55 อ.กฤษณะ</t>
  </si>
  <si>
    <t>คุมสอบ+ช่วยคุมสอบ ต.ค.55 อ.ประจักษ์</t>
  </si>
  <si>
    <t>คุมสอบ+ช่วยคุมสอบ ต.ค.55 อ.วิทวัส</t>
  </si>
  <si>
    <t>คุมสอบ+ช่วยคุมสอบ ต.ค.55 อ.จักริน</t>
  </si>
  <si>
    <t>คุมสอบ+ช่วยคุมสอบ ต.ค.55 อ.จิระ</t>
  </si>
  <si>
    <t>คุมสอบ+ช่วยคุมสอบ ต.ค.55 อ.พรวณัฐ</t>
  </si>
  <si>
    <t>คุมสอบ+ช่วยคุมสอบ ต.ค.55 อ.สุนิสา</t>
  </si>
  <si>
    <t>คุมสอบ+ช่วยคุมสอบ ต.ค.55 อ.อุรีรัฐ</t>
  </si>
  <si>
    <t>คุมสอบ+ช่วยคุมสอบ ต.ค.55 อ.เบญจภรณ์</t>
  </si>
  <si>
    <t>คุมสอบ+ช่วยคุมสอบ ต.ค.55 อ.กันทิมา</t>
  </si>
  <si>
    <t>คุมสอบ+ช่วยคุมสอบ ต.ค.55 อ.ธวัชชัย</t>
  </si>
  <si>
    <t>คุมสอบ+ช่วยคุมสอบ ต.ค.55 อ.นวลศรี</t>
  </si>
  <si>
    <t>คุมสอบ+ช่วยคุมสอบ ต.ค.55 อ.ณัฐนนท์</t>
  </si>
  <si>
    <t>คุมสอบ+ช่วยคุมสอบ ต.ค.55 อ.โกเมศ</t>
  </si>
  <si>
    <t>คุมสอบ+ช่วยคุมสอบ ต.ค.55 อ.พงษ์วุฒิ</t>
  </si>
  <si>
    <t>คุมสอบ+ช่วยคุมสอบ ต.ค.55 อ.วิชัย</t>
  </si>
  <si>
    <t>คุมสอบ+ช่วยคุมสอบ ต.ค.55 อ.สุรางค์รัตน์</t>
  </si>
  <si>
    <t>1-21 ต.ค.55 9 ราย</t>
  </si>
  <si>
    <t>ตัดโอนค่าประกันอุบัติเหตุนิสิตภาคต้น 2556 ให้มหาวิทยาลัย  1485 คน ๆละ 100 บาท</t>
  </si>
  <si>
    <t>นิสิตช่วยงาน ต.ค.55 6 ราย</t>
  </si>
  <si>
    <t>ผู้ปฏิบัติงานภาคพิเศษ 29-31 ต.ค.55 4 ราย</t>
  </si>
  <si>
    <t>ปฏิบัติงานนอกเวลา 25-31 ต.ค.55 หรรษา</t>
  </si>
  <si>
    <t>ค่าจ้างแม่บ้านทำความสะอาด ต.ค.55 สิรินธร</t>
  </si>
  <si>
    <t xml:space="preserve">ค่าจ้างแม่บ้านทำความสะอาด ต.ค.55 KB201 </t>
  </si>
  <si>
    <t>ค่าจ้างแม่บ้านทำความสะอาด ต.ค.55 MIT</t>
  </si>
  <si>
    <t>ช่วยคุมสอบ ต.ค.55 น.ส.ศิริจันทร์</t>
  </si>
  <si>
    <t>ช่วยคุมสอบ ต.ค.55 น.ส.รมัญญา</t>
  </si>
  <si>
    <t>ช่วยคุมสอบ ต.ค.55 น.ส.กาญจนา</t>
  </si>
  <si>
    <t>คุมสอบ ต.ค.55 Mr.John</t>
  </si>
  <si>
    <t>ช่วยคุมสอบ ต.ค.55 นายไพบูลย์</t>
  </si>
  <si>
    <t>ช่วยคุมสอบ ต.ค.55 นายมาโนชย์</t>
  </si>
  <si>
    <t>ช่วยคุมสอบ ต.ค.55 Mr.John</t>
  </si>
  <si>
    <t>คุมสอบ-ช่วยคุมสอบ ต.ค.55 72 ราย</t>
  </si>
  <si>
    <t>ช่วยคุมสอบ ต.ค.55 อ.อธิตา</t>
  </si>
  <si>
    <t>ช่วยคุมสอบ ต.ค.55 น.ส.ศยามล</t>
  </si>
  <si>
    <t>คุมสอบ+ค่าเดินทาง ต.ค.55 อ.ธารารัตน์</t>
  </si>
  <si>
    <t>ค่าเดินทางชำระค่าโทรศัพท์และค่าเช่า UBC 9 พ.ย.55</t>
  </si>
  <si>
    <t>10 พ.ย.55 3 ราย ขนย้ายของขัดพื้นสำนักงาน</t>
  </si>
  <si>
    <t xml:space="preserve">1 ต.ค.55 1 ราย </t>
  </si>
  <si>
    <t>ค่าลงทะเบียนอบรม 1-8 ธ.ค.55 คณบดี ประเทศเยอรมัน</t>
  </si>
  <si>
    <t>ค่าเดินทางผู้ทรงคุณวุฒิบรรยายพิเศษ 27 พ.ย.55</t>
  </si>
  <si>
    <t>พ.ย.55 10 ราย</t>
  </si>
  <si>
    <t>พ.ย.55 อาคารสิรินธร</t>
  </si>
  <si>
    <t>พ.ย.55 KB201</t>
  </si>
  <si>
    <t>พ.ย.55 MIT</t>
  </si>
  <si>
    <t>พ.ย.55 5 ราย</t>
  </si>
  <si>
    <t>พ.ย.55 4 ราย</t>
  </si>
  <si>
    <t>ต.ค.-พ.ย.55 6 ราย</t>
  </si>
  <si>
    <t>ต.ค.-พ.ย.55 2 ราย</t>
  </si>
  <si>
    <t>พ.ย.55 1 ราย</t>
  </si>
  <si>
    <t>พ.ย.55 2 ราย</t>
  </si>
  <si>
    <t>พ.ย.55 หรรษา</t>
  </si>
  <si>
    <t>ต.ค.-พ.ย.55 นายเกรียงศักดิ์</t>
  </si>
  <si>
    <t>ต.ค.-พ.ย.55 น.ส.กุลชลี</t>
  </si>
  <si>
    <t>ต.ค.-พ.ย.55 อ.อุบลวรรณ</t>
  </si>
  <si>
    <t>ต.ค.-พ.ย.55 น.ส.กาญจนา</t>
  </si>
  <si>
    <t>พ.ย.55 นายณรงค์ศักดิ์</t>
  </si>
  <si>
    <t>ต.ค.-พ.ย.55 นายสิทธิพงษ์</t>
  </si>
  <si>
    <t>ต.ค.-พ.ย.55 น.ส.เปรมฤดี</t>
  </si>
  <si>
    <t>พ.ย.55 นายมาโนชญ์</t>
  </si>
  <si>
    <t>พ.ย.55 น.ส.ชญาณ์นันท์</t>
  </si>
  <si>
    <t>ต.ค.-พ.ย.55 น.ส.ยุวธิดา</t>
  </si>
  <si>
    <t>ต.ค.-พ.ย.55 น.ส.อุษานาฎ</t>
  </si>
  <si>
    <t>ต.ค.-พ.ย.55 นายธีรพงษ์</t>
  </si>
  <si>
    <t>พ.ย.55 นายธีรศักดิ์</t>
  </si>
  <si>
    <t>ต.ค.-พ.ย.55 นายเมธิน</t>
  </si>
  <si>
    <t>ต.ค.-พ.ย.55 น.ส.เสวิตา</t>
  </si>
  <si>
    <t>ต.ค.-พ.ย.55 น.ส.วนิดา</t>
  </si>
  <si>
    <t>พ.ย.55 น.ส.ปัทมา</t>
  </si>
  <si>
    <t>ต.ค.-พ.ย.55 อ.วิชัย</t>
  </si>
  <si>
    <t>ผู้ช่วยสอน พ.ย.55 น.ส.กอบสกุล</t>
  </si>
  <si>
    <t>ค่าสอน+ค่าเดินทาง ต.ค.-พ.ย.55 อ.เสรี</t>
  </si>
  <si>
    <t>ค่าสอนพิเศษ ต.ค.-พ.ย.55 นายเหมรัศมิ์</t>
  </si>
  <si>
    <t>รับรองประชุมคณะกรรมการฝ่ายกิจการนิสิต 17 ธ.ค.55</t>
  </si>
  <si>
    <t>ต.ค.-พ.ย.55 3 ราย</t>
  </si>
  <si>
    <t xml:space="preserve">นิสิตช่วยงาน 885101 ต.ค.-พ.ย.55 </t>
  </si>
  <si>
    <t>นิสิตช่วยงานพ.ย.55 2 ราย</t>
  </si>
  <si>
    <t>ค่าสอน+ค่าเดินทางสอน พ.ย.55 น.ส.ภัทรพร</t>
  </si>
  <si>
    <t>ค่าตอบแทนช่วยสอน ต.ค.-พ.ย.55 น.ส.ศยามล</t>
  </si>
  <si>
    <t>ค่าสอนพิเศษ ต.ค.-พ.ย.55 นายเกรียงศักดิ์</t>
  </si>
  <si>
    <t>ค่าช่วยสอน พ.ย.55 น.ส.อรัชพร</t>
  </si>
  <si>
    <t>ค่าสอนพิเศษ พ.ย.55 น.ส.นิภาพรรณ</t>
  </si>
  <si>
    <t>ค่าสอนพิเศษ พ.ย.55 นายณฐาภพ</t>
  </si>
  <si>
    <t>ค่าสอนพิเศษ พ.ย.55 น.ส.อมรรัตน์</t>
  </si>
  <si>
    <t>ค่าสอนเกินเกณฑ์ ปลาย 55 งวด 1 อ.กันทิมา</t>
  </si>
  <si>
    <t>ค่าสอนเกินเกณฑ์ ปลาย 55 งวด 2 อ.กันทิมา</t>
  </si>
  <si>
    <t>ค่าสอนเกินเกณฑ์ ปลาย 55 งวด 1 อ.กฤษณะ</t>
  </si>
  <si>
    <t>ค่าสอนเกินเกณฑ์ ปลาย 55 งวด 2 อ.กฤษณะ</t>
  </si>
  <si>
    <t>ค่าสอนเกินเกณฑ์ ปลาย 55 งวด 1 อ.จิระ</t>
  </si>
  <si>
    <t>ค่าสอนเกินเกณฑ์ ปลาย 55 งวด 2 อ.จิระ</t>
  </si>
  <si>
    <t>ค่าสอนเกินเกณฑ์ ปลาย 55 งวด 1 อ.จักริน</t>
  </si>
  <si>
    <t>ค่าสอนเกินเกณฑ์ ปลาย 55 งวด 2 อ.จักริน</t>
  </si>
  <si>
    <t>ค่าสอนเกินเกณฑ์ ปลาย 55 งวด 1 อ.อุรีรัฐ</t>
  </si>
  <si>
    <t>ค่าสอนเกินเกณฑ์ ปลาย 55 งวด 2 อ.อุรีรัฐ</t>
  </si>
  <si>
    <t>ค่าสอนเกินเกณฑ์ ปลาย 55 งวด 1 อ.ณัฐนนท์</t>
  </si>
  <si>
    <t>ค่าสอนเกินเกณฑ์ ปลาย 55 งวด 2 อ.ณัฐนนท์</t>
  </si>
  <si>
    <t>ค่าสอนเกินเกณฑ์ ปลาย 55 งวด 1 อ.เบญจภรณ์</t>
  </si>
  <si>
    <t>ค่าสอนเกินเกณฑ์ ปลาย 55 งวด 2 อ.เบญจภรณ์</t>
  </si>
  <si>
    <t>ค่าสอนเกินเกณฑ์ ปลาย 55 งวด 1 อ.ประวิทย์</t>
  </si>
  <si>
    <t>ค่าสอนเกินเกณฑ์ ปลาย 55 งวด 2 อ.ประวิทย์</t>
  </si>
  <si>
    <t>ค่าสอนเกินเกณฑ์ ปลาย 55 งวด 1 อ.ประจักษ์</t>
  </si>
  <si>
    <t>ค่าสอนเกินเกณฑ์ ปลาย 55 งวด 2 อ.ประจักษ์</t>
  </si>
  <si>
    <t>ค่าสอนเกินเกณฑ์ ปลาย 55 งวด 1 อ.พรวณัฐ</t>
  </si>
  <si>
    <t>ค่าสอนเกินเกณฑ์ ปลาย 55 งวด 2 อ.พรวณัฐ</t>
  </si>
  <si>
    <t>ค่าสอนเกินเกณฑ์ ปลาย 55 งวด 1 อ.ภูสิต</t>
  </si>
  <si>
    <t>ค่าสอนเกินเกณฑ์ ปลาย 55 งวด 2 อ.ภูสิต</t>
  </si>
  <si>
    <t>ค่าสอนเกินเกณฑ์ ปลาย 55 งวด 1 อ.สุวรรณา</t>
  </si>
  <si>
    <t>ค่าสอนเกินเกณฑ์ ปลาย 55 งวด 2 อ.สุวรรณา</t>
  </si>
  <si>
    <t>ค่าสอนเกินเกณฑ์ ปลาย 55 งวด 1 อ.สุนิสา</t>
  </si>
  <si>
    <t>ค่าสอนเกินเกณฑ์ ปลาย 55 งวด 2 อ.สุนิสา</t>
  </si>
  <si>
    <t>ค่าสอนเกินเกณฑ์ ปลาย 55 งวด 1 อ.สุภาวดี</t>
  </si>
  <si>
    <t>ค่าสอนเกินเกณฑ์ ปลาย 55 งวด 2 อ.สุภาวดี</t>
  </si>
  <si>
    <t>ค่าสอนเกินเกณฑ์ ปลาย 55 งวด 1 อ.อธิตา</t>
  </si>
  <si>
    <t>ค่าสอนเกินเกณฑ์ ปลาย 55 งวด 2 อ.อธิตา</t>
  </si>
  <si>
    <t>ค่าสอนเกินเกณฑ์ ปลาย 55 งวด 1 อ.นวลศรี</t>
  </si>
  <si>
    <t>ค่าสอนเกินเกณฑ์ ปลาย 55 งวด 2 อ.นวลศรี</t>
  </si>
  <si>
    <t>ค่าสอนเกินเกณฑ์ ปลาย 55 งวด 1 อ.ธวัชชัย</t>
  </si>
  <si>
    <t>ค่าสอนเกินเกณฑ์ ปลาย 55 งวด 2 อ.ธวัชชัย</t>
  </si>
  <si>
    <t>ค่าสอนเกินเกณฑ์ ปลาย 55 งวด 1 อ.โกเมศ</t>
  </si>
  <si>
    <t>ค่าสอนเกินเกณฑ์ ปลาย 55 งวด 2 อ.โกเมศ</t>
  </si>
  <si>
    <t>ค่าสอนเกินเกณฑ์ ปลาย 55 งวด 1 อ.คนึงนิจ</t>
  </si>
  <si>
    <t>ค่าสอนเกินเกณฑ์ ปลาย 55 งวด 2 อ.คนึงนิจ</t>
  </si>
  <si>
    <t>ค่าสอนเกินเกณฑ์ ปลาย 55 งวด 1 อ.วิทวัส</t>
  </si>
  <si>
    <t>ค่าสอนเกินเกณฑ์ ปลาย 55 งวด 2 อ.วิทวัส</t>
  </si>
  <si>
    <t>ค่าสอนเกินเกณฑ์ ปลาย 55 งวด 1 อ.พงษ์วุฒิ</t>
  </si>
  <si>
    <t>ค่าสอนเกินเกณฑ์ ปลาย 55 งวด 2 อ.พงษ์วุฒิ</t>
  </si>
  <si>
    <t>ช่วยสอน พ.ย.5 นายชัยวัฒน์</t>
  </si>
  <si>
    <t>ช่วยสอน ธ.ค.55 น.ส.อุษานาฎ</t>
  </si>
  <si>
    <t>ช่วยสอน ธ.ค.55 นายธีรพงษ์</t>
  </si>
  <si>
    <t>นิสิตช่วยงาน ธ.ค.55 4 ราย</t>
  </si>
  <si>
    <t>เดินทางชำระค่าโทรศัพท์,ค่า UBC</t>
  </si>
  <si>
    <t>ค่าสอนเกินเกณฑ์ ปลาย 55 งวด 1 อ.สุรางคนา</t>
  </si>
  <si>
    <t>ค่าสอนเกินเกณฑ์ ปลาย 55 งวด 2 อ.สุรางคนา</t>
  </si>
  <si>
    <t>ค่าสอนเกินเกณฑ์ ปลาย 55 งวด 1 Mr.John</t>
  </si>
  <si>
    <t>ค่าสอนเกินเกณฑ์ ปลาย 55 งวด 2 Mr.John</t>
  </si>
  <si>
    <t>ค่าเดินทางไปราชการกัมพูชา 12-13 ธ.ค.55  อ.คนึงนิจ</t>
  </si>
  <si>
    <t>ค่าสอนพิเศษ ธ.ค.55 น.ส.กุลชลี</t>
  </si>
  <si>
    <t>ค่าสอนพิเศษ ธ.ค.55 นายณรงค์ศักดิ์</t>
  </si>
  <si>
    <t>ค่าสอนพิเศษ ธ.ค.55 นายเกรียงศักดิ์</t>
  </si>
  <si>
    <t>ค่าสอนพิเศษ ธ.ค.55 น.ส.ปัทมา</t>
  </si>
  <si>
    <t>ค่าสอนพิเศษ ธ.ค.55 น.ส.วนิดา</t>
  </si>
  <si>
    <t>ค่าสอนพิเศษ ธ.ค.55 น.ส.ยุวธิดา</t>
  </si>
  <si>
    <t>ค่าสอนพิเศษ ธ.ค.55 น.ส.อมรรัตน์</t>
  </si>
  <si>
    <t>ค่าสอนพิเศษ ธ.ค.55 อ.วิชัย</t>
  </si>
  <si>
    <t>ธ.ค.55 9 ราย</t>
  </si>
  <si>
    <t>ธ.ค.55 นายสิทธิพงษ์</t>
  </si>
  <si>
    <t>ธ.ค.55 นายเมธิน</t>
  </si>
  <si>
    <t>ธ.ค.55 น.ส.เสวิตา</t>
  </si>
  <si>
    <t>ธ.ค.55 น.ส.นิภาพรรณ</t>
  </si>
  <si>
    <t>ธ.ค.55 น.ส.อรัชพร</t>
  </si>
  <si>
    <t>ธ.ค.55 นายเกรียงศักดิ์</t>
  </si>
  <si>
    <t>ธ.ค.55 นายมาโนชย์</t>
  </si>
  <si>
    <t>ธ.ค.55 นายชัยวัฒน์</t>
  </si>
  <si>
    <t>ธ.ค.55 น.ส.เปรมฤดี</t>
  </si>
  <si>
    <t>ธ.ค.55 น.ส.กาญจนา</t>
  </si>
  <si>
    <t>ธ.ค.55 4 ราย</t>
  </si>
  <si>
    <t>ช่วยสอน ธ.ค.55 น.ส.ศยามล</t>
  </si>
  <si>
    <t>ค่าจ้างแม่บ้านทำความสะอาด ธ.ค.55 KB</t>
  </si>
  <si>
    <t>ค่าจ้างแม่บ้านทำความสะอาด ธ.ค.55 สิรินธร</t>
  </si>
  <si>
    <t>ค่าจ้างแม่บ้านทำความสะอาด ธ.ค.55 MIT</t>
  </si>
  <si>
    <t>ธ.ค.55 6 ราย</t>
  </si>
  <si>
    <t>ธ.ค.55 3 ราย</t>
  </si>
  <si>
    <t>ค่าบำรุงรักษาเครื่องสำรองไฟฟ้า งวดที่ 1 ต.ค.-พ.ย.55-ภาคภูมิ</t>
  </si>
  <si>
    <t>ต.ค.-พ.ย.55 1 ราย</t>
  </si>
  <si>
    <t>ช่วยสอน พ.ย.55 น.ส.อาทิตยา</t>
  </si>
  <si>
    <t>ช่วยสอน ธ.ค.55 น.ส.อาทิตยา</t>
  </si>
  <si>
    <t>ช่วยสอน พ.ย.55 นายสิทธิชัย</t>
  </si>
  <si>
    <t>ช่วยสอน ธ.ค.55 นายสิทธิชัย</t>
  </si>
  <si>
    <t>ค่าสอน+ค่าเดินทาง ธ.ค.55 นายเสรี</t>
  </si>
  <si>
    <t>ธ.ค.552 ราย</t>
  </si>
  <si>
    <t>ค่าสอน+ค่าเดินทาง ธ.ค.55 น.ส.ชญานันท์</t>
  </si>
  <si>
    <t>ค่าสอน+ค่าเดินทาง ธ.ค.55 น.ส.ภัทรพร</t>
  </si>
  <si>
    <t>ค่าสอน+ค่าเดินทาง ธ.ค.55 นายณฐาภพ</t>
  </si>
  <si>
    <t>ค่าคุมสอบ 885101 ปกติ 29 ราย</t>
  </si>
  <si>
    <t>ช่วยคุมสอบ 885101 ปกติ 12 ราย</t>
  </si>
  <si>
    <t>ค่าคุมสอบ 885101 พิเศษ 15 ราย</t>
  </si>
  <si>
    <t>ช่วยคุมสอบ 885101 พิเศษ 27 ราย</t>
  </si>
  <si>
    <t>885101 ธ.ค.55 39 ราย</t>
  </si>
  <si>
    <t>ค่าสอนเกินเกณฑ์ภาระงาน ปลาย 55 งวดที่ 3 อ.กันทิมา</t>
  </si>
  <si>
    <t>ค่าสอนเกินเกณฑ์ภาระงาน ปลาย 55 งวดที่ 3 อ.กฤษณะ</t>
  </si>
  <si>
    <t>ค่าสอนเกินเกณฑ์ภาระงาน ปลาย 55 งวดที่ 3 อ.โกเมศ</t>
  </si>
  <si>
    <t>ค่าสอนเกินเกณฑ์ภาระงาน ปลาย 55 งวดที่ 3 อ.คนึ่งนิจ</t>
  </si>
  <si>
    <t>ค่าสอนเกินเกณฑ์ภาระงาน ปลาย 55 งวดที่ 3 อ.จิระ</t>
  </si>
  <si>
    <t>ค่าสอนเกินเกณฑ์ภาระงาน ปลาย 55 งวดที่ 3 อ.จักริน</t>
  </si>
  <si>
    <t>ค่าสอนเกินเกณฑ์ภาระงาน ปลาย 55 งวดที่ 3 อ.ณัฐนนท์</t>
  </si>
  <si>
    <t>ค่าสอนเกินเกณฑ์ภาระงาน ปลาย 55 งวดที่ 3 อ.ธวัชชัย</t>
  </si>
  <si>
    <t>ค่าสอนเกินเกณฑ์ภาระงาน ปลาย 55 งวดที่ 3 อ.นวลศรี</t>
  </si>
  <si>
    <t>ค่าสอนเกินเกณฑ์ภาระงาน ปลาย 55 งวดที่ 3 อ.เบญจภรณ์</t>
  </si>
  <si>
    <t>ค่าสอนเกินเกณฑ์ภาระงาน ปลาย 55 งวดที่ 3 อ.ประวิทย์</t>
  </si>
  <si>
    <t>ค่าสอนเกินเกณฑ์ภาระงาน ปลาย 55 งวดที่ 3 อ.ประจักษ์</t>
  </si>
  <si>
    <t>ค่าสอนเกินเกณฑ์ภาระงาน ปลาย 55 งวดที่ 3 อ.พรวณัฐ</t>
  </si>
  <si>
    <t>ค่าสอนเกินเกณฑ์ภาระงาน ปลาย 55 งวดที่ 3 อ.พงษ์วุฒิ</t>
  </si>
  <si>
    <t>ค่าสอนเกินเกณฑ์ภาระงาน ปลาย 55 งวดที่ 3 อ.ภูสิต</t>
  </si>
  <si>
    <t>ค่าสอนเกินเกณฑ์ภาระงาน ปลาย 55 งวดที่ 3 อ.วิทวัส</t>
  </si>
  <si>
    <t>ค่าสอนเกินเกณฑ์ภาระงาน ปลาย 55 งวดที่ 3 อ.สุวรรณา</t>
  </si>
  <si>
    <t>ค่าสอนเกินเกณฑ์ภาระงาน ปลาย 55 งวดที่ 3 อ.สุนิสา</t>
  </si>
  <si>
    <t>ค่าสอนเกินเกณฑ์ภาระงาน ปลาย 55 งวดที่ 3 อ.สุภาวดี</t>
  </si>
  <si>
    <t>ค่าสอนเกินเกณฑ์ภาระงาน ปลาย 55 งวดที่ 3 อ.สุรางคนา</t>
  </si>
  <si>
    <t>ค่าสอนเกินเกณฑ์ภาระงาน ปลาย 55 งวดที่ 3 อ.อธิตา</t>
  </si>
  <si>
    <t>ค่าสอนเกินเกณฑ์ภาระงาน ปลาย 55 งวดที่ 3 อ.อุรีรัฐ</t>
  </si>
  <si>
    <t>ค่าเบี้ยเลี้ยงอ.ประจักษ์และนิสิตเดินทางร่วมแข่งขันประกอบคอมพิวเตอร์ 18 ม.ค.56</t>
  </si>
  <si>
    <t>คชจ.โครงการปรับปรุงยุทธศาสตร์ฯ</t>
  </si>
  <si>
    <t>ช่วยสอน ธ.ค.56 น.ส.กอบสกุล</t>
  </si>
  <si>
    <t>ค่าสอนพิเศษ ม.ค.56 นายสิทธิพงษ์</t>
  </si>
  <si>
    <t>ค่าสอนพิเศษ ม.ค.56 น.ส.กุลชลี</t>
  </si>
  <si>
    <t>ค่าสอนพิเศษ ม.ค.56 นายเกรียงศักดิ์</t>
  </si>
  <si>
    <t>ค่าสอนพิเศษ ม.ค.56 นายณรงค์ศักดิ์</t>
  </si>
  <si>
    <t>ค่าคุมสอบ+ช่วยคุมสอบกลางภาค 2/55 อ. กันทิมา</t>
  </si>
  <si>
    <t>ค่าคุมสอบ+ช่วยคุมสอบกลางภาค 2/55 อ. กฤษณะ</t>
  </si>
  <si>
    <t>ค่าคุมสอบ+ช่วยคุมสอบกลางภาค 2/55 อ.โกเมศ</t>
  </si>
  <si>
    <t>ค่าคุมสอบ+ช่วยคุมสอบกลางภาค 2/55 อ.คนึงนิจ</t>
  </si>
  <si>
    <t>ค่าคุมสอบ+ช่วยคุมสอบกลางภาค 2/55 อ.จิระ</t>
  </si>
  <si>
    <t>ค่าคุมสอบ+ช่วยคุมสอบกลางภาค 2/55 อ.จักริน</t>
  </si>
  <si>
    <t>ค่าคุมสอบ+ช่วยคุมสอบกลางภาค 2/55 อ.ณัฐนนท์</t>
  </si>
  <si>
    <t>ค่าคุมสอบ+ช่วยคุมสอบกลางภาค 2/55 อ.ธวัชชัย</t>
  </si>
  <si>
    <t>ค่าคุมสอบ+ช่วยคุมสอบกลางภาค 2/55 อ.นวลศรี</t>
  </si>
  <si>
    <t>ค่าคุมสอบ+ช่วยคุมสอบกลางภาค 2/55 อ.เบญจภรณ์</t>
  </si>
  <si>
    <t>ค่าคุมสอบ+ช่วยคุมสอบกลางภาค 2/55 อ.ประวิทย์</t>
  </si>
  <si>
    <t>ค่าคุมสอบ+ช่วยคุมสอบกลางภาค 2/55 อ.ประจักษ์</t>
  </si>
  <si>
    <t>ค่าคุมสอบ+ช่วยคุมสอบกลางภาค 2/55 อ.พรวณัฐ</t>
  </si>
  <si>
    <t>ค่าคุมสอบ+ช่วยคุมสอบกลางภาค 2/55 อ.พงษ์วุฒิ</t>
  </si>
  <si>
    <t>ค่าคุมสอบ+ช่วยคุมสอบกลางภาค 2/55 อ.ภูสิต</t>
  </si>
  <si>
    <t>ค่าคุมสอบ+ช่วยคุมสอบกลางภาค 2/55 อ.วิทวัส</t>
  </si>
  <si>
    <t>ค่าคุมสอบ+ช่วยคุมสอบกลางภาค 2/55 อ.สุนิสา</t>
  </si>
  <si>
    <t>ค่าคุมสอบ+ช่วยคุมสอบกลางภาค 2/55 อ.สุภาวดี</t>
  </si>
  <si>
    <t>ค่าคุมสอบ+ช่วยคุมสอบกลางภาค 2/55 อ.อธิตา</t>
  </si>
  <si>
    <t>ค่าคุมสอบ+ช่วยคุมสอบกลางภาค 2/55 อ.อุรีรัฐ</t>
  </si>
  <si>
    <t>ค่าคุมสอบ+ค่าสอนพิเศษ ม.ค.56 อ.เสรี</t>
  </si>
  <si>
    <t>ค่าสอนเกินเกณฑ์ ปลาย 55 งวด 3 Mr.John</t>
  </si>
  <si>
    <t>ค่าตอบแทนช่วยคุมสอบกลางภาค ปลาย 55 15 ราย</t>
  </si>
  <si>
    <t>ม.ค.56 2 ราย</t>
  </si>
  <si>
    <t>ม.ค.56 9 ราย</t>
  </si>
  <si>
    <t>ตัดโอนคชจ.ร่วมสัมมนาศึกษาดูงานฯ ณวิทยาลัยกำปงเฌอเตียลอัมพูชา คณบดี ให้สำนักงาสภามหาวิทยาลัย</t>
  </si>
  <si>
    <t>ม.ค.56 5 ราย</t>
  </si>
  <si>
    <t>คุมสอบ+ช่วยคุมสอบกลางภาค ปลาย 55 Mr.John</t>
  </si>
  <si>
    <t>ค่าตอบแทนช่วยสอน ม.ค.56 น.ส.อาทิตยา</t>
  </si>
  <si>
    <t>ค่าตอบแทนช่วยสอน ม.ค.56 น.ส.เปรมฤดี</t>
  </si>
  <si>
    <t>ค่าตอบแทนช่วยสอน ม.ค.56 นายมาโนชญ์</t>
  </si>
  <si>
    <t>ค่าตอบแทนช่วยสอน ม.ค.56 นายชัยวัฒน์</t>
  </si>
  <si>
    <t>ม.ค.56 2 ราย ช่วย อ.ณัฐนนท์</t>
  </si>
  <si>
    <t>ม.ค.56 2 ราย ช่วย อ.ประจักษ์</t>
  </si>
  <si>
    <t>ค่าตอบแทนช่วยสอน ม.ค.56 น.ส.ศยามล</t>
  </si>
  <si>
    <t>ค่าตอบแทนช่วยสอน ม.ค.56 น.ส.อมรรัตน์</t>
  </si>
  <si>
    <t>ค่าตอบแทนช่วยสอน ม.ค.56 น.ส.ยุวธิดา</t>
  </si>
  <si>
    <t>ค่าสอนพิเศษ 885101 โมดูล ปลาย 55 อ.กันทิมา</t>
  </si>
  <si>
    <t>ค่าสอนพิเศษ 885101 โมดูล ปลาย 55 อ.พรวณัฐ</t>
  </si>
  <si>
    <t>ค่าสอนพิเศษ ม.ค.56 น.ส.กาญจนา</t>
  </si>
  <si>
    <t>ม.ค.56 ช่วย อ.จักริน</t>
  </si>
  <si>
    <t>ม.ค.56 ช่วย อ.อุรีรัฐ</t>
  </si>
  <si>
    <t>ม.ค.56 ช่วย อ.โกเมศ</t>
  </si>
  <si>
    <t>ค่าบำรุงรักษาเครื่องสำรองไฟฟ้า งวดที่ 2 ธ.ค..55 - ม.ค.56-ภาคภูมิ</t>
  </si>
  <si>
    <t>ช่วยงานปรับปรุงเครือข่ายตึก MIT</t>
  </si>
  <si>
    <t>ม.ค.56 นายเหมรัศมิ์</t>
  </si>
  <si>
    <t>ค่าคุมสอบม.ค.56 นายเหมรัศมิ์</t>
  </si>
  <si>
    <t>ค่าสอนพิเศษ+ค่าเดินทาง ม.ค.56 นายณฐาภพ</t>
  </si>
  <si>
    <t>ค่าสอนพิเศษ ม.ค.56 น.ส.เสวิตา</t>
  </si>
  <si>
    <t>ม.ค.56 ช่วยอ.สุนิสา</t>
  </si>
  <si>
    <t>ค่าจ้างแม่บ้านทำความสะอาด ม.ค.56 MIT</t>
  </si>
  <si>
    <t>ค่าจ้างแม่บ้านทำความสะอาด ม.ค.56 KB201</t>
  </si>
  <si>
    <t>ค่าจ้างแม่บ้านทำความสะอาด ม.ค.56 อาคารสิรินธร</t>
  </si>
  <si>
    <t>ค่าสอนพิเศษ ม.ค.56 อ.อุบลวรรณ</t>
  </si>
  <si>
    <t>ค่าช่วยสอน ม.ค.56 อ.อุบลวรรณ</t>
  </si>
  <si>
    <t>ค่าสอน ม.ค.56 น.ส.ชญานันท์</t>
  </si>
  <si>
    <t>ม.ค.56 ช่วย อ.พงษ์วุฒิ</t>
  </si>
  <si>
    <t>ม.ค.56 นายสิทธิชัย</t>
  </si>
  <si>
    <t>ม.ค.56 น.ส.ปัทมา</t>
  </si>
  <si>
    <t>ม.ค.56 น.ส.วนิดา</t>
  </si>
  <si>
    <t>ค่าสอนพิเศษ ม.ค.56 อ.วิชัย</t>
  </si>
  <si>
    <t>ค่าคุมสอบ ม.ค.56 อ.วิชัย</t>
  </si>
  <si>
    <t>ค่าเดินทางชำระค่าโทรศัพท์และค่าเช่า UBC 11 ก.พ.56</t>
  </si>
  <si>
    <t>ค่าคุมสอบ ม.ค.56 นายเกรียงศักดิ์</t>
  </si>
  <si>
    <t>ค่าตอบแทนช่วยสอน ม.ค.56 น.ส.อรัชพร</t>
  </si>
  <si>
    <t>ค่าช่วยคุมสอบ ม.ค.56 น.ส.อรัชพร</t>
  </si>
  <si>
    <t>ค่าสอนพิเศษ ม.ค.56 น.ส.นิภาพรรณ</t>
  </si>
  <si>
    <t>ค่าคุมสอบ ม.ค.56 น.ส.นิภาพรรณ</t>
  </si>
  <si>
    <t>ค่าสอนพิเศษ ม.ค.56 นายเมธิน</t>
  </si>
  <si>
    <t>ม.ค.56 หรรษา</t>
  </si>
  <si>
    <t>ค่าช่วยคุมสอบ ม.ค.56 อ.ภูสิต</t>
  </si>
  <si>
    <t>ค่าสอน+ค่าเดินทาง ม.ค.56 อ.ภัทรพร</t>
  </si>
  <si>
    <t>ค่าช่วยคุมสอบ ม.ค.56 อ.กันทิมา</t>
  </si>
  <si>
    <t>ค่าช่วยคุมสอบ ม.ค.56 อ.พงษ์วุฒิ</t>
  </si>
  <si>
    <t>ค่าสอนเกินเกณฑ์ ปลาย 55 งวด4 อ.กันทิมา</t>
  </si>
  <si>
    <t>ค่าสอนเกินเกณฑ์ ปลาย 55 งวด4 อ.กฤษณะ</t>
  </si>
  <si>
    <t>ค่าสอนเกินเกณฑ์ ปลาย 55 งวด4 อ.โกเมศ</t>
  </si>
  <si>
    <t>ค่าสอนเกินเกณฑ์ ปลาย 55 งวด4 อ.คนึงนิจ</t>
  </si>
  <si>
    <t>ค่าสอนเกินเกณฑ์ ปลาย 55 งวด4 อ.จิระ</t>
  </si>
  <si>
    <t>ค่าสอนเกินเกณฑ์ ปลาย 55 งวด4 อ.จักริน</t>
  </si>
  <si>
    <t>ค่าสอนเกินเกณฑ์ ปลาย 55 งวด4 อ.ณัฐนนท์</t>
  </si>
  <si>
    <t>ค่าสอนเกินเกณฑ์ ปลาย 55 งวด4 อ.ธวัชชัย</t>
  </si>
  <si>
    <t>ค่าสอนเกินเกณฑ์ ปลาย 55 งวด4 อ.นวลศรี</t>
  </si>
  <si>
    <t>ค่าสอนเกินเกณฑ์ ปลาย 55 งวด4 อ.เบญจภรณ์</t>
  </si>
  <si>
    <t>ค่าสอนเกินเกณฑ์ ปลาย 55 งวด4 อ.ประวิทย์</t>
  </si>
  <si>
    <t>ค่าสอนเกินเกณฑ์ ปลาย 55 งวด4 อ.ประจักษ์</t>
  </si>
  <si>
    <t>ค่าสอนเกินเกณฑ์ ปลาย 55 งวด4 อ.พรวณัฐ</t>
  </si>
  <si>
    <t>ค่าสอนเกินเกณฑ์ ปลาย 55 งวด4 อ.พงษ์วุฒิ</t>
  </si>
  <si>
    <t>ค่าสอนเกินเกณฑ์ ปลาย 55 งวด4 อ.ภูสิต</t>
  </si>
  <si>
    <t>ค่าสอนเกินเกณฑ์ ปลาย 55 งวด4 อ.วิทวัส</t>
  </si>
  <si>
    <t>ค่าสอนเกินเกณฑ์ ปลาย 55 งวด4 อ.สุวรรณา</t>
  </si>
  <si>
    <t>ค่าสอนเกินเกณฑ์ ปลาย 55 งวด4 อ.สุนิสา</t>
  </si>
  <si>
    <t>ค่าสอนเกินเกณฑ์ ปลาย 55 งวด4 อ.สุภาวดี</t>
  </si>
  <si>
    <t>ค่าสอนเกินเกณฑ์ ปลาย 55 งวด4 อ.สุรางคนา</t>
  </si>
  <si>
    <t>ค่าสอนเกินเกณฑ์ ปลาย 55 งวด4 อ.อธิตา</t>
  </si>
  <si>
    <t>ค่าสอนเกินเกณฑ์ ปลาย 55 งวด4 อ.อุรีรัฐ</t>
  </si>
  <si>
    <t>นิสิตช่วยสอน 885101 ม.ค.56 39 ราย</t>
  </si>
  <si>
    <t>ค่าตอบแทนช่วยสอน ม.ค.56 น.ส.กอบสกุล</t>
  </si>
  <si>
    <t>ค่าช่วยคุมสอบ ม.ค.56 อ.เบญจภรณ์</t>
  </si>
  <si>
    <t>ค่าสอนพิเศษ ก.พ.56 นายเกรียงศักดิ์</t>
  </si>
  <si>
    <t>ค่าสอนพิเศษ ก.พ.56 นายสิทธิพงษ์</t>
  </si>
  <si>
    <t>ก.พ.56 8 ราย</t>
  </si>
  <si>
    <t>ค่าคุมสอบ อ.สุรางค์รัตน์</t>
  </si>
  <si>
    <t>ค่าสอน ก.พ.56 นายณรงค์ศักดิ์</t>
  </si>
  <si>
    <t>ก.พ.56 กมลวรรณ,สุธาทิพย์</t>
  </si>
  <si>
    <t>ค่าสอนพิเศษ ก.พ.56 น.ส.เสวิตา</t>
  </si>
  <si>
    <t>ค่าสอนพิเศษ ก.พ.56 น.ส.กอบสกุล</t>
  </si>
  <si>
    <t>ค่าสอนพิเศษ+ค่าเดินทาง กพ..56 อ.สุรางค์รัตน์</t>
  </si>
  <si>
    <t>ค่าสอนพิเศษ+ค่าเนทาง ก.พ.56 น.ส.ภัทรพร</t>
  </si>
  <si>
    <t>ค่าสอนพิเศษ+ค่าเนทาง ก.พ.56 น.ส.อมรรัตน์</t>
  </si>
  <si>
    <t>ค่าสอนพิเศษ+ค่าเนทาง ก.พ.56 น.ส.ยุวธิดา</t>
  </si>
  <si>
    <t>ค่าสอนพิเศษ+ค่าเนทาง ม.ค.56 อ.สุรางค์รัตน์</t>
  </si>
  <si>
    <t>ค่าสอนพิเศษ ก.พ.56 นายเมธิน</t>
  </si>
  <si>
    <t>ก.พ.56 9 ราย</t>
  </si>
  <si>
    <t>ค่าสอนเกินเกณฑ์ ปลาย 2555 งวดที่ 4 Mr.John</t>
  </si>
  <si>
    <t>จ้างแม่บ้านทำความสะอาด ก.พ.56 KB201</t>
  </si>
  <si>
    <t>จ้างแม่บ้านทำความสะอาด ก.พ.56 อ.สิรินธร</t>
  </si>
  <si>
    <t>ค่าสอนพิเศษ ก.พ.56 น.ส.วนิดา</t>
  </si>
  <si>
    <t>ค่าสอนพิเศษ ก.พ.56 น.ส.ปัทมา</t>
  </si>
  <si>
    <t>จ้างแม่บ้านทำความสะอาด ก.พ.56 MiT</t>
  </si>
  <si>
    <t>ค่าสอนพิเศษ+ค่าเดินทาง ก.พ.56 อ.อุบลวรรณ</t>
  </si>
  <si>
    <t>นิสิตช่วยงาน อ.โกเมศ ก.พ.56 3 ราย</t>
  </si>
  <si>
    <t>นิสิตช่วยงาน อ.จักริน ก.พ.56 2 ราย</t>
  </si>
  <si>
    <t>นิสิตช่วยงาน อ.พงษ์วุฒิ ก.พ.56 4 ราย</t>
  </si>
  <si>
    <t>นิสิตช่วยงาน อ.อุรีรัฐ ก.พ..56 1 ราย</t>
  </si>
  <si>
    <t>นิสิตช่วยงาน อ.ณัฐนนท์ ก.พ..56 2 ราย</t>
  </si>
  <si>
    <t>ค่าสอนพิเศษ ก.พ.56 น.ส.นิภาพรรณ</t>
  </si>
  <si>
    <t>ค่าสอนพิเศษ ก.พ.56 น.ส.อรัชพร</t>
  </si>
  <si>
    <t>ค่าสอนพิเศษ ก.พ.56 อ.วิชัย</t>
  </si>
  <si>
    <t>ค่าสอนพิเศษ ก.พ.56 น.ส.ชญานันท์</t>
  </si>
  <si>
    <t>ค่าสอนพิเศษ ก.พ.56 น.ส.ศยามล</t>
  </si>
  <si>
    <t>ค่าสอนพิเศษ ก.พ.56 น.ส.เปรมฤดี</t>
  </si>
  <si>
    <t>ค่าสอนพิเศษ ก.พ.56 นายสิทธิชัย</t>
  </si>
  <si>
    <t>ค่าสอนพิเศษ ก.พ.56 น.ส.อาทิตยา</t>
  </si>
  <si>
    <t>ค่าสอนพิเศษ ก.พ.56 นายมาโนช</t>
  </si>
  <si>
    <t>ค่าสอนพิเศษ ก.พ.56 นายชัยวัฒน์</t>
  </si>
  <si>
    <t>ช่วยงาน อ.สุนิสา ก.พ.56</t>
  </si>
  <si>
    <t>นิสิตช่วยอยู่เวร ก.พ.56 5 ราย</t>
  </si>
  <si>
    <t>ค่าสอนพิเศษ ก.พ.56 นายเหมรัศมิ์</t>
  </si>
  <si>
    <t>ก.พ.56 น.ส.หรรษา</t>
  </si>
  <si>
    <t>ค่าสอน+ค่าเดินทาง ก.พ.56 อ.เสรี</t>
  </si>
  <si>
    <t>ก.พ.56 ช่วย อ.ประจักษ์ 2 ราย</t>
  </si>
  <si>
    <t>ค่าคุมสอบ+ค่าเดินทาง มี.ค.56 อ.เสรี</t>
  </si>
  <si>
    <t>ก.พ.56 ช่วย อ.พงษ์วุฒิ  2 ราย</t>
  </si>
  <si>
    <t>ค่าผู้ช่วยคุมสอบ 885101 ภาคปกติ 12 ราย</t>
  </si>
  <si>
    <t>ค่าผู้คุมสอบ 885101 ภาคปกติ 32 ราย</t>
  </si>
  <si>
    <t>ค่าคุมสอบ 885101 ภาคพิเศษ 15 ราย</t>
  </si>
  <si>
    <t>ค่าผู้ช่วยคุมสอบ 885101 ภาคพิเศษ 27 ราย</t>
  </si>
  <si>
    <t>ค่าเดินทางชำระค่าโทรศัพท์และค่าเช่า UBC 15 มี.ค.56</t>
  </si>
  <si>
    <t>ค่าสอนพิเศษ ก.พ.56 น.ส.กาญจนา</t>
  </si>
  <si>
    <t>ค่าคุมสอบ มี.ค.56 น.ส.นิภาพรรณ</t>
  </si>
  <si>
    <t>ค่าคุมสอบ มี.ค.56 นายเกรียงศักดิ์</t>
  </si>
  <si>
    <t>ค่าสอน+ค่าเดินทาง ก.พ.56 น.ส.นิภาพรรณ</t>
  </si>
  <si>
    <t>นิสิตช่วยงาน 885101 ก.พ.56 39 คน</t>
  </si>
  <si>
    <t>ค่าคุมสอบ มี.ค.56 นายเหมรัศมิ์</t>
  </si>
  <si>
    <t>นิสิตช่วยงาน ก.พ.56 ช่วย นายเหมรัศมิ์</t>
  </si>
  <si>
    <t>ค่าสอน+ค่าเดินทาง ก.พ.56 นายณฐาภพ</t>
  </si>
  <si>
    <t>คุมสอบ มี.ค.56 น.ส.กาญจนา</t>
  </si>
  <si>
    <t>คุมสอบ มี.ค.56 อ.อุบลวรรณ</t>
  </si>
  <si>
    <t>มี.ค.56 6 ราย</t>
  </si>
  <si>
    <t>ช่วยคุมสอบ ก.พ.-มี.ค.56 17 ราย</t>
  </si>
  <si>
    <t>ค่าตอบแทนอนุกรรมการภาคพิเศษ 2/55</t>
  </si>
  <si>
    <t>คุมสอบ มี.ค.56 อ.อธิตา</t>
  </si>
  <si>
    <t>คุมสอบ มี.ค.56 อ.สุภาวดี</t>
  </si>
  <si>
    <t>คุมสอบ มี.ค.56 อ.สุนิสา</t>
  </si>
  <si>
    <t>คุมสอบ มี.ค.56 อ.วิทวัส</t>
  </si>
  <si>
    <t>คุมสอบ มี.ค.56 อ.ภูสิต</t>
  </si>
  <si>
    <t>ค่าสอนเกินเกณฑ์เพิ่มเติม 2/55 อ.ประจักษ์</t>
  </si>
  <si>
    <t>ค่าคุมสอบ ก.พ.-มี.ค.56 อ.พงษ์วุฒิ</t>
  </si>
  <si>
    <t>ค่าคุมสอบ ก.พ.-มี.ค.56 อ.ประจักษ์</t>
  </si>
  <si>
    <t>ค่าคุมสอบ ก.พ.-มี.ค.56 อ.ประวิทย์</t>
  </si>
  <si>
    <t>ค่าคุมสอบ ก.พ.-มี.ค.56 อ.เบญจภรณ์</t>
  </si>
  <si>
    <t>ค่าคุมสอบ ก.พ.-มี.ค.56 อ.นวลศรี</t>
  </si>
  <si>
    <t>ค่าคุมสอบ ก.พ.-มี.ค.56 อ.ธวัชชัย</t>
  </si>
  <si>
    <t>ค่าคุมสอบ ก.พ.-มี.ค.56 อ.จักริน</t>
  </si>
  <si>
    <t>ค่าคุมสอบ ก.พ.-มี.ค.56 อ.จิระ</t>
  </si>
  <si>
    <t>ค่าคุมสอบ ก.พ.-มี.ค.56 อ.โกเมศ</t>
  </si>
  <si>
    <t>ค่าคุมสอบ ก.พ.-มี.ค.56 อ.กฤษณะ</t>
  </si>
  <si>
    <t>ค่าคุมสอบ ก.พ.-มี.ค.56 อ.กันิทิมา</t>
  </si>
  <si>
    <t>ค่าคุมสอบ ก.พ.-มี.ค.56 อ.คนึงนิจ</t>
  </si>
  <si>
    <t>ค่าคุมสอบ ก.พ.-มี.ค.56 อ.อุรีรัฐ</t>
  </si>
  <si>
    <t>ค่าคุมสอบ ก.พ.-มี.ค.56 อ.ณัฐนนท์</t>
  </si>
  <si>
    <t>ค่าคุมสอบ มี.ค.56 อ.วิชัย</t>
  </si>
  <si>
    <t>ค่าคุมสอบ มี.ค.56 อ.สุรางคนา</t>
  </si>
  <si>
    <t>นิสิตช่วยงาน อ.จักริน ก.พ.56 6 ราย</t>
  </si>
  <si>
    <t>ค่าช่วยคุมสอบ มี.ค.56 น.ส.อรัชชพร</t>
  </si>
  <si>
    <t>ค่าคุมสอบ ก.พ.-มี.ค.56 อ.พรวณัฐ</t>
  </si>
  <si>
    <t>คชจ.โครงการการจัดการความรู้เพื่อพัฒนานิสิตในการเรียนการสอนวิชาการเขียนโปรแกรม 29 มี.ค.56</t>
  </si>
  <si>
    <t>ค่าที่พักสอนพิเศษ กร.ทัศนีย์ 30 มี.ค.56</t>
  </si>
  <si>
    <t>ค่าคุมสอบ ก.พ.-มี.ค.56 Mr.John</t>
  </si>
  <si>
    <t>ค่าเบี้ยเลี้ยงเข้าร่วมค่ายซอฟต์แวร์ปาร์ค จันบุรี 27 มี.ค.56</t>
  </si>
  <si>
    <t>มี.ค.56 นายเกรียงศักดิ์</t>
  </si>
  <si>
    <t>มี.ค.56 7 ราย</t>
  </si>
  <si>
    <t>ค่าบำรุงรักษาเครื่องสำรองไฟฟ้า งวดที่ 3 กพ.-มี.ค.56-ภาคภูมิ</t>
  </si>
  <si>
    <t>ช่วยสอน 886202 ช่วย อ.สุนิสา มี.ค.56 1 ราย</t>
  </si>
  <si>
    <t>ค่าที่พักอาจารย์พิเศษ ฤดูร้อน 56 6 เม.ย.56 ดร.ทัศนีย์</t>
  </si>
  <si>
    <t>นามบัตร</t>
  </si>
  <si>
    <t>ค่าแม่บ้านทำความสะอาด KB201 มี.ค.56</t>
  </si>
  <si>
    <t>ค่าแม่บ้านทำความสะอาด MIT มี.ค.56</t>
  </si>
  <si>
    <t>ค่าแม่บ้านทำความสะอาด สิรินธร มี.ค.56</t>
  </si>
  <si>
    <t>ค่าที่พัก ดร.ทัศนีย์ สอนพิเศษ 20 เม.ย.56</t>
  </si>
  <si>
    <t>ค่าสอนพิเศษ มี.ค.- เม.ย.56 อ.ดวงกมล</t>
  </si>
  <si>
    <t>ช่วยสอน 887361 ช่วย อ.ประจักษ์ มี.ค.56</t>
  </si>
  <si>
    <t>เจ้าหน้าที่ปฏิบัติงาน จันทบุรี โครงการค่ายพัฒนาวอฟต์แวร์ 22-28 มี.ค.56</t>
  </si>
  <si>
    <t>ค่าเช่ารถโครงการค่ายพัฒนาซอฟต์วร์ 22-28 มี.ค.56</t>
  </si>
  <si>
    <t>ค่าใช้จ่ายโครงการค่ายพัฒนาซอฟต์วร์ 22-28 มี.ค.56</t>
  </si>
  <si>
    <t>ค่าตอบแทนวิทยากร,ค่าที่พัก,ค่าอาหาร โครงการค่ายพัฒนาวอฟต์แวร์ 22-28 มี.ค.56</t>
  </si>
  <si>
    <t>นิสิตช่วยงานคณะ อยู่เวรห้องปฏิบัติงาน  มี.ค.56 3 ราย</t>
  </si>
  <si>
    <t>ค่าสอนพิเศษ มี.ค.56 อ.กันทิมา</t>
  </si>
  <si>
    <t>ค่าสอนพิเศษ มี.ค.56 อ.โกเมศ</t>
  </si>
  <si>
    <t>ค่าสอนพิเศษ มี.ค.56 อ.จักริน</t>
  </si>
  <si>
    <t>ค่าสอนพิเศษ มี.ค.56 อ.ประวิทย์</t>
  </si>
  <si>
    <t>ค่าสอนพิเศษ มี.ค.56 อ.ประจักษ์</t>
  </si>
  <si>
    <t>ค่าสอนพิเศษ มี.ค.56 อ.พงษ์วุฒิ</t>
  </si>
  <si>
    <t>ค่าสอนพิเศษ มี.ค.56 อ.สุนิสา</t>
  </si>
  <si>
    <t>ค่าสอนพิเศษ มี.ค.56 อ.สุภาวดี</t>
  </si>
  <si>
    <t>ค่าสอนพิเศษ มี.ค.56 อ.อุรีรัฐ</t>
  </si>
  <si>
    <t>ค่าสอนพิเศษ มี.ค.56 อ.พรวณัฐ</t>
  </si>
  <si>
    <t>ค่าตอบแทนกรรมการสอบรายวิชาสหกิจศึกษา สำหรับนิสิต 6 คน</t>
  </si>
  <si>
    <t>ค่าตอบแทนกรรมการสอบโครงงานสาขาวิชาวิทยาการคอมพิวตอร์ จำนวน 3 โครงงาน</t>
  </si>
  <si>
    <t>ค่าตอบแทนกรรมการสอบรายวิชาสหกิจศึกษาวิชาวิทยาการสารสนเทศ 23 ราย</t>
  </si>
  <si>
    <t>ค่าตอบแทนรกมารสอบโครงงานวิชาวิทยาการคอมพิวเตอร์ 6 โครงงาน</t>
  </si>
  <si>
    <t>ค่าสอนภาคฤดู้อน 56 มี.ค.56 อ.สายัณห์</t>
  </si>
  <si>
    <t>ค่าตอบแทนกรรมการสอบเค้าโครงสาขา CS 18 โครงงาน</t>
  </si>
  <si>
    <t>ค่าตอบแทนกรรมการสอบเค้าโครงงาน สาขา CS 1 โครงงาน</t>
  </si>
  <si>
    <t>เม.ย.56 9 ราย</t>
  </si>
  <si>
    <t>ค่าใช้จ่ายเดินทางเข้าร่วม Project Action อ.สุวรรณา</t>
  </si>
  <si>
    <t>ค่าที่พัก ดร.ทัศนีย์ 27 เม.ย.56</t>
  </si>
  <si>
    <t>ค่าสอน มี.ค.56 ดร.สหัทยา</t>
  </si>
  <si>
    <t>ค่าตอบแทนกรรมการสอบวิชาสหกิจศึกษ สาขาคอมฯ 10 ราย</t>
  </si>
  <si>
    <t>ค่าสอน+ค่าเดินทาง มี.ค.-เม.ย.56 ดร.ทัศนีย์</t>
  </si>
  <si>
    <t>มี.ค.56 น.ส.หรรษา</t>
  </si>
  <si>
    <t>คุมสอบ ปลาย 55 อ.นิวรณ์</t>
  </si>
  <si>
    <t>พ.ค.56 4 ราย</t>
  </si>
  <si>
    <t>ค่าที่พัก ดร.ทัศนีย์ 4 พ.ค.56</t>
  </si>
  <si>
    <t>ช่วย อ.จักริน เม.ย.56</t>
  </si>
  <si>
    <t>ช่วคุมสอบกลางภาค ฤดูร้อน 56 3 ราย</t>
  </si>
  <si>
    <t>เม.ย.56 5 คน อยู่เวรห้องปฏิบัติการ</t>
  </si>
  <si>
    <t>ค่าผู้ช่วยคุมสอบ 885101 เม.ย.56 4 ราย</t>
  </si>
  <si>
    <t>ค่าจ้างแม่บ้าน เม.ย.56 KB</t>
  </si>
  <si>
    <t>ค่าจ้างแม่บ้าน เม.ย.56 สิรินธร</t>
  </si>
  <si>
    <t>เม.ย.56 1 ราย ช่วย อ.สุนิสา</t>
  </si>
  <si>
    <t>ค่าสอน เม.ย.56 อ.โกเมศ</t>
  </si>
  <si>
    <t>ค่าสอน เม.ย.56 อ.สุภาวดี</t>
  </si>
  <si>
    <t>ค่าสอน เม.ย.56 อ.พงษ์วุฒิ</t>
  </si>
  <si>
    <t>ค่าสอน เม.ย.56 อ.ประจักษ์</t>
  </si>
  <si>
    <t>ค่าสอน เม.ย.56 อ.จักริน</t>
  </si>
  <si>
    <t>ค่าสอน เม.ย.56 อ.กันทิมา</t>
  </si>
  <si>
    <t>ค่าสอน เม.ย.56 อ.ประวิทย์</t>
  </si>
  <si>
    <t>ค่าสอน เม.ย.56 อ.สุนิสา</t>
  </si>
  <si>
    <t>ค่าสอน เม.ย.56 อ.อุรีรัฐ</t>
  </si>
  <si>
    <t>เม.ย.56 ช่วย อ.พงษ์วุฒิ 1 ราย</t>
  </si>
  <si>
    <t>ค่าตอบแทนกรรมการสอบโครงงานสาขาเทคโนโลยีสารสนเทศ 49 โครงงาน</t>
  </si>
  <si>
    <t xml:space="preserve">ค่าเดินทางชำระค่าโทรศัพท์,ชำระค่า UBC </t>
  </si>
  <si>
    <t>ค่าที่พัก 11 พ.ค.56 ดร.ทัศนีย์</t>
  </si>
  <si>
    <t>แก้วเบญจรงค์,จานเบญรงค์ ศึกษาดูงาน</t>
  </si>
  <si>
    <t>ค่าจ้างแม่บ้าน เม.ย.56 MIT</t>
  </si>
  <si>
    <t>เม.ย.56 1 ราย ช่วย อ.ประจักษ์</t>
  </si>
  <si>
    <t>ค่าเดินทางอบรมพัฒนานักวิจัย อ.สุนิสา , อ.ณัฐนนท์ 16 พ.ค.56</t>
  </si>
  <si>
    <t>ค่าพาหนะเดินทาง เดินทางอบรม ม.ธรรมศาสตร์ อ.กฤษณะ 6 -10 พ.ค.56</t>
  </si>
  <si>
    <t>เม.ย.56 หรรษา</t>
  </si>
  <si>
    <t>ค่าคุมสบอ 885101 เม.ย.56</t>
  </si>
  <si>
    <t>ค่าเดินทางอบรม TICTA อ.ณัฐนนท์ , อ.สุนิสา 15 พ.ค.56</t>
  </si>
  <si>
    <t>พ.ค.56 ช่วย อ.สุนิสา</t>
  </si>
  <si>
    <t>ค่าตอบแทนกรรมการสอบโครงงานสาขาวิชาวิทยาการคอมพิวเตอร์ 2 โครงงาน</t>
  </si>
  <si>
    <t>พ.ค.56 ช่วยสอน อ.พงษ์วุฒิ</t>
  </si>
  <si>
    <t>พ.ค.56 ช่วยสอน อ.ประจักษ์</t>
  </si>
  <si>
    <t>ค่าสอน+ค่าเดินทาง ดร.ทัศนีย์ พ.ค.56</t>
  </si>
  <si>
    <t>ค่าสอน+ค่าเดินทาง อ.ฐิติพร เม.ย.-พ.ค.56</t>
  </si>
  <si>
    <t>ค่าผู้ช่วยคุมสอบ พ.ค.56 3 ราย</t>
  </si>
  <si>
    <t>ค่าที่พัก 18 พ.ค.56 ดร.ทัศนีย์</t>
  </si>
  <si>
    <t>พ.ค.56 3 ราย</t>
  </si>
  <si>
    <t>มี.ค.56 ดร.นคร</t>
  </si>
  <si>
    <t>เม.ย.56 ดร.นคร</t>
  </si>
  <si>
    <t>พ.ค.56 ดร.นคร</t>
  </si>
  <si>
    <t>ช่วยคุมสอบ885101 4 ราย</t>
  </si>
  <si>
    <t>ช้อนกาแฟ</t>
  </si>
  <si>
    <t>ค่าจ้างเหมาทำความสะอาด พ.ค.56 MIT</t>
  </si>
  <si>
    <t>ค่าสอนพิเศษ พ.ค.56 อ.เอกวิทย์</t>
  </si>
  <si>
    <t>ค่าสอนพิเศษ เม.ย.56 อ.เอกวิทย์</t>
  </si>
  <si>
    <t>ค่าสอนพิเศษ มี.ค. อ.เอกวิทย์</t>
  </si>
  <si>
    <t>พ.ค.56 8 ราย</t>
  </si>
  <si>
    <t>ค่าเดินทางร่วมงานประชุม Jcsse13 30 พ.ค.56  อ.กฤษณะ</t>
  </si>
  <si>
    <t>ค่าสอนพิเศษ เม.ย.56 รศ.สายัณฑ์</t>
  </si>
  <si>
    <t>ค่าสอนพิเศษ พ.ค.56 รศ.สายัณฑ์</t>
  </si>
  <si>
    <t>ค่าคุมสอบ พ.ค.56 ดร.นคร</t>
  </si>
  <si>
    <t>ค่าคุมสอบ พ.ค.56 รศ.สายัณห์</t>
  </si>
  <si>
    <t>ค่าคุมสอบ 885101 4 ราย</t>
  </si>
  <si>
    <t>ค่าสอน พ.ค.56 อ.พรวณัฐ</t>
  </si>
  <si>
    <t>ค่าสอน เม.ย.56 อ.พรวณัฐ</t>
  </si>
  <si>
    <t xml:space="preserve">คชจ.โครงการเสริมสร้างทักษะและความรู้ในคณิตศาสตร์เบื้องต้นสำหรับนิสิตสาขา SE </t>
  </si>
  <si>
    <t>ช่วยงานสอน อ.จักริน พ.ค.56 3 ราย</t>
  </si>
  <si>
    <t>ค่าจ้างทำความสะอาด พ.ค.56 KB201</t>
  </si>
  <si>
    <t>ค่าสอน พ.ค.56 อ.ประวิทย์</t>
  </si>
  <si>
    <t>ค่าสอน พ.ค.56 อ.สุภาวดี</t>
  </si>
  <si>
    <t>ค่าสอน พ.ค.56 อ.อุรีรัฐ</t>
  </si>
  <si>
    <t>ค่าสอน พ.ค.56 อ.พงษวุฒิ</t>
  </si>
  <si>
    <t>ค่าสอน พ.ค.56 อ.สุนิสา</t>
  </si>
  <si>
    <t>ค่าสอน พ.ค.56 อ.จักริน</t>
  </si>
  <si>
    <t>ค่าสอน พ.ค.56 อ.ประจักษ์</t>
  </si>
  <si>
    <t>ค่าสอน พ.ค.56 อ.กันทิมา</t>
  </si>
  <si>
    <t>ค่าสอน พ.ค.56 อ.โกเมศ</t>
  </si>
  <si>
    <t>อนุกรรมการ ฤดูร้อน 56</t>
  </si>
  <si>
    <t>ค่าตอบแทนสอน 885101 มี.ค.56 อ.พรวณัฐ</t>
  </si>
  <si>
    <t>ค่าจ้างทำความสะอาด พ.ค.56 อาคารสิรินธร</t>
  </si>
  <si>
    <t>ค่าที่พัก ดร.ทัศนีย์</t>
  </si>
  <si>
    <t>ผู้ช่วยคุมสอบ กลางภาค อ.สินีนาฎ</t>
  </si>
  <si>
    <t>ผู้ช่วยคุมสอบ ปลายภาค อ.สินีนาฎ</t>
  </si>
  <si>
    <t>คุมสอบ ปลายภาค อ.สหัทยา</t>
  </si>
  <si>
    <t>ค่าสอน พ.ค.56 อ.สหัทยา</t>
  </si>
  <si>
    <t>ค่าสอน เม.ย. 56 อ.สหัทยา</t>
  </si>
  <si>
    <t>ค่าสอน มี.ค.-พ.ค.56 อ.วิชัย</t>
  </si>
  <si>
    <t xml:space="preserve">ค่าพาหนะเดินทางไปชำระค่าโทรศัพท์องค์กร </t>
  </si>
  <si>
    <t>ช่วยคุมสอบค่าคุมสอบ 885101 2101-2104  6 ราย</t>
  </si>
  <si>
    <t>ค่าสอน885101 รัฐศาสตร์ ฤดูร้อน 56 อ.กันทิมา</t>
  </si>
  <si>
    <t>ค่าสอน885101 รัฐศาสตร์ ฤดูร้อน 56 อ.สุภาวดี</t>
  </si>
  <si>
    <t>ค่าบำรุงรักษาเครื่องสำรองไฟฟ้า งวดที่ 4 เม.ย..-พ.ค.56-ภาคภูมิ</t>
  </si>
  <si>
    <t>ฟิวเจอร์บอร์ด,กระดาษ,แฟ้มฯ-ร้านบูรณศรี</t>
  </si>
  <si>
    <t>ค่าที่พักสอนพิเศษ อ.ศรายุทธ 15 มิ.ย.56</t>
  </si>
  <si>
    <t>รถเข็น</t>
  </si>
  <si>
    <t>สมุดทะเบียนส่ง,สันรูด-ร้านบูรณศรี</t>
  </si>
  <si>
    <t>ถ่ายเอกสาร 8/5/56-5/6/56- ริโก้</t>
  </si>
  <si>
    <t>คชจ.โครงการอบรมเชิงปฏิบัติการการพัฒนาประสบการณ์ทางวิชาการและวิชาชีพแก่นิสิต เรื่อง Java Programming  - ฝ่ายวิชาการ</t>
  </si>
  <si>
    <t>ตลับหมึก</t>
  </si>
  <si>
    <t>กระดาษถ่ายเอกสาร,ปากกาเน้นข้อความ,-ร้านบูรณศรี</t>
  </si>
  <si>
    <t>กระดาษถ่ายเกสาร-ร้านบูรณศรี</t>
  </si>
  <si>
    <t>รางปลั๊กไฟ-เก้าสี่เจ็ดหนึ่ง</t>
  </si>
  <si>
    <t>ตู้เอกสาร 2 ตู้</t>
  </si>
  <si>
    <t>พ.ค.566 ราย</t>
  </si>
  <si>
    <t>ตัดโอนค่าสอน 2/55 ให้สถาบันภาษา</t>
  </si>
  <si>
    <t>ค่าจ้างทำความสะอาด มิ.ย.56 KB201</t>
  </si>
  <si>
    <t>ถุงขยะ,เจลดับกลิ่น,ถ้วยกระดาษฯ</t>
  </si>
  <si>
    <t>ค่าที่พัก ดร.ทัศนีย์สอนพิเศษ</t>
  </si>
  <si>
    <t>มิ.ย.56 10 ราย</t>
  </si>
  <si>
    <t>พ.ค.-มิ.ย.56 4 ราย</t>
  </si>
  <si>
    <t>ทำความสะอาด อาคารสิรินธร มิ.ย.56</t>
  </si>
  <si>
    <t>บริการขนย้ายครุภัณฑ์และวัสดุ ขึ้น ชั้น 5</t>
  </si>
  <si>
    <t>มิ.ย.56 4 ราย ช่วย อ.พงษ์วุฒิ</t>
  </si>
  <si>
    <t>ค่าสอนพิเศษ มิ.ย.56 อ.มานพ</t>
  </si>
  <si>
    <t>ไมโครโฟน 5 ชุด</t>
  </si>
  <si>
    <t>Mainboard Gigabyte 1 ตัว - เก้าสี่เจ็ดหนึ่งเน็ทเวิร์ค</t>
  </si>
  <si>
    <t>มิ.ย.56 นายสิทธิพงษ์</t>
  </si>
  <si>
    <t>เมาส์ Apple 4 ตัว - เอสพีวีไอ</t>
  </si>
  <si>
    <t>หมึกเลเซอร์ - วินเทคพริ้น</t>
  </si>
  <si>
    <t>กระดานไวท์บอร์ด 2 ชุด  MIT S1 , S2 -นิวทาวน์เทคนิค</t>
  </si>
  <si>
    <t>จ้างเหมาซ่อมห้องน้ำ 1 งาน - อนุวิศวกรรม</t>
  </si>
  <si>
    <t>ค่าจ้างเหมางานซ่อมระบบไฟฟ้า -นิวทาวน์เทคนิค</t>
  </si>
  <si>
    <t>ซันไลต์,น้ำยาถูพื้น,เจล,น้ำยาเช็ดกรจก,กระดาษชำระฯ</t>
  </si>
  <si>
    <t>มิ.ย.56 นายฌานิน  เหลืองอิงคะสุต - สาขา IT</t>
  </si>
  <si>
    <t>มิ.ย.56 ดร.ทัศนีย์ สาขา SE</t>
  </si>
  <si>
    <t>มิ.ย.56 อ.ศรายุทธ สาขา IT และ สาขา CS</t>
  </si>
  <si>
    <t>ค่าสอนพิเศษ มิ.ย.56 น.ส.อรุณี</t>
  </si>
  <si>
    <t>ค่าสอนพิเศษ มิ.ย.56 นายเกรียงศักดิ์</t>
  </si>
  <si>
    <t>ค่าสอนพิเศษ มิ.ย.56 น.ส.กุลชลี  รัตนคร</t>
  </si>
  <si>
    <t>เช่ารถพานิสิตต่อวีซ่า</t>
  </si>
  <si>
    <t>แป้นพิมพ์คอมพิวเตอร์- บ.เทลเน็ตเทคโนโลยี จก.</t>
  </si>
  <si>
    <t>ค่าสอนพิเศษ  885101 มิ.ย.56 อ.วิชัย</t>
  </si>
  <si>
    <t>ค่าสอนพิเศษ 887100 มิ.ย.56 อ.วิชัย</t>
  </si>
  <si>
    <t>ค่าสอนพิเศษ  885101 มิ.ย.56 น.ส.ปัทมา</t>
  </si>
  <si>
    <t>ค่าสอนพิเศษ 885101 มิ.ย.56 น.ส.สุกัลยา</t>
  </si>
  <si>
    <t xml:space="preserve">ค่าสอนพิเศษ 885101 มิ.ย.56 น.ส.วนิดา  </t>
  </si>
  <si>
    <t>ค่าสอนพิเศษ ฤดุร้อน 56 ดร.นนทชา</t>
  </si>
  <si>
    <t>ค่าสอนพิเศษ 887342 สาขา IT มิ.ย.56 น.ส.สุกัลยา</t>
  </si>
  <si>
    <t>ค่าตอบแทนนิสิตช่วยงาน อ.ณัฐนนท์ มิ.ย.56 13 ราย</t>
  </si>
  <si>
    <t>ค่าที่พัก ดร.ทัศนีย์สอนพิเศษ SE</t>
  </si>
  <si>
    <t>นิสิตช่วยงาน ดร.สุนิสา มิ.ย.56 10 ราย</t>
  </si>
  <si>
    <t>ค่าสอนพิเศษ 887250 มิ.ย.56 นายเหมรัศมิ์</t>
  </si>
  <si>
    <t>นิสิตช่วยงาน อ.จักริน มิ.ย.56 9 ราย</t>
  </si>
  <si>
    <t>ค่าสอนพิเศษฤดูร้อน 56 มี.ค.56 อ.สุวิชัย</t>
  </si>
  <si>
    <t>ค่าสอนพิเศษฤดูร้อน 56 เม.ย.56 อ.สุวิชัย</t>
  </si>
  <si>
    <t>ค่าสอนพิเศษฤดูร้อน 56 พค.56 อ.สุวิชัย</t>
  </si>
  <si>
    <t>ค่าคอมุสอบ พ.ค.56 อ.สุวิชัย</t>
  </si>
  <si>
    <t>ช่วยงาน อ.อุรีรัฐ มิ.ย.56 1 ราย</t>
  </si>
  <si>
    <t>885101 มิ.ย.56 น.ส.เสวิตา</t>
  </si>
  <si>
    <t>ค่าคุมสอบฤดูร้อน 56 รศ.ดร.สมหมาย</t>
  </si>
  <si>
    <t>ค่าสอนฤดูร้อน 56 พ.ค.56 รศ.ดร.สมหมาย</t>
  </si>
  <si>
    <t>ค่าสอนฤดูร้อน 56 เม.ย.56 รศ.ดร.สมหมาย</t>
  </si>
  <si>
    <t>ค่าคุมสอบ ฤดูร้อน 56 พ.ค.56 รศ.ดร.ศรีวรรณ</t>
  </si>
  <si>
    <t>ค่าสอนฤดูร้อน 56 พ.ค.56 รศ.ดร.ศรีวรรณ</t>
  </si>
  <si>
    <t>ค่าสอนฤดูร้อน56 เม.ย.56 รศ.ดร.ศรีวรรณ</t>
  </si>
  <si>
    <t>ค่าสอนฤดูร้อน 56 มี.ค.56 รศ.ดร.ศรีวรรณ</t>
  </si>
  <si>
    <t>ค่าคอมุสอบ ฤดูร้อน 56 พ.ค.56 ผศ.ดร.จันทร์ชลี</t>
  </si>
  <si>
    <t>ค่าสอนฤดุร้อน 56 พ.ค.56  ผศ.ดร.จันทร์ชลี</t>
  </si>
  <si>
    <t>ค่าสอนฤดูร้อน 56 เม.ย.56 ผศ.ดร.จันทร์ชลี</t>
  </si>
  <si>
    <t>ค่าสอนฤดูร้อน 56 มี.ค.56 ผศ.ดร.จันทร์ชลี</t>
  </si>
  <si>
    <t>ค่าสอนฤดูร้อน 56 มี.ค.56 รศ.ดร.สมหมาย</t>
  </si>
  <si>
    <t>ค่าผู้ช่วยสอน มิ.ย.56 นายพจน์สพร</t>
  </si>
  <si>
    <t>ค่าผู้ช่วยสอน มิ.ย.56 นายชัยวัฒน์</t>
  </si>
  <si>
    <t>ค่าผู้ช่วยสอน มิ.ย.56 น.ส.วัลยา</t>
  </si>
  <si>
    <t>ค่าผู้ช่วยสอน มิ.ย.56 นายศักดา</t>
  </si>
  <si>
    <t>ค่าผู้ช่วยสอน มิ.ย.56 นายสิทธิชัย</t>
  </si>
  <si>
    <t>ค่าผู้ช่วยสอน มิ.ย.56 นายมาโนชย์</t>
  </si>
  <si>
    <t>ค่าผู้ช่วยสอน มิ.ย.56 นายปิยะฉัตร</t>
  </si>
  <si>
    <t>ค่าผู้ช่วยสอน มิ.ย.56 นายสุเมธ</t>
  </si>
  <si>
    <t>ค่าสอนพิเศษ มิ.ย.56 อ.นที</t>
  </si>
  <si>
    <t>ค่าสอนพิเศษ มิ.ย.56 น.ส.ยุวธิดา</t>
  </si>
  <si>
    <t>ค่าสอนพิเศษ มิ.ย.56 น.ส.อมรรัตน์</t>
  </si>
  <si>
    <t>ค่าสอนพิเศษ ฤดูร้อน56 มี.ค.-พ.ค.56 ดร.จิตตาภา</t>
  </si>
  <si>
    <t>ค่าเดินทางชำระค่าโทรศัพท์,ค่าเช่า UBC</t>
  </si>
  <si>
    <t>นิสิตช่วยงาน อ.พงษ์วุฒิ มิ.ย.56 3 ราย</t>
  </si>
  <si>
    <t>ค่าสอนเกินเกณฑ์ ต้น 56 งวดที่ 1 อ.ประจักษ์</t>
  </si>
  <si>
    <t>ค่าสอนเกินเกณฑ์ ต้น 56 งวดที่ 1 อ.จิระ</t>
  </si>
  <si>
    <t>ค่าสอนเกินเกณฑ์ ต้น 56 งวดที่ 1 อ.นวลศรี</t>
  </si>
  <si>
    <t>ค่าสอนเกินเกณฑ์ ต้น 56 งวดที่ 1 อ.พงษ์วุฒิ</t>
  </si>
  <si>
    <t>ค่าสอนเกินเกณฑ์ ต้น 56 งวดที่ 1 อ.ธวัชชัย</t>
  </si>
  <si>
    <t>ค่าสอนเกินเกณฑ์ ต้น 56 งวดที่ 1 อ.กันทิมา</t>
  </si>
  <si>
    <t>ค่าสอนเกินเกณฑ์ ต้น 56 งวดที่ 1 อ.โกเมศ</t>
  </si>
  <si>
    <t>ค่าสอนเกินเกณฑ์ ต้น 56 งวดที่ 1 อ.คนึงนิจ</t>
  </si>
  <si>
    <t>ค่าสอนเกินเกณฑ์ ต้น 56 งวดที่ 1 อ.จักริน</t>
  </si>
  <si>
    <t>ค่าสอนเกินเกณฑ์ ต้น 56 งวดที่ 1 อ.ณัฐนนท์</t>
  </si>
  <si>
    <t>ค่าสอนเกินเกณฑ์ ต้น 56 งวดที่ 1 อ.เบญจภรณ์</t>
  </si>
  <si>
    <t>ค่าสอนเกินเกณฑ์ ต้น 56 งวดที่ 1 อ.ประวิทย์</t>
  </si>
  <si>
    <t>ค่าสอนเกินเกณฑ์ ต้น 56 งวดที่ 1 อ.พรวณัฐ</t>
  </si>
  <si>
    <t>ค่าสอนเกินเกณฑ์ ต้น 56 งวดที่ 1 อ.อ.ภูสิต</t>
  </si>
  <si>
    <t>ค่าสอนเกินเกณฑ์ ต้น 56 งวดที่ 1 อ.สุนิสา</t>
  </si>
  <si>
    <t>ค่าสอนเกินเกณฑ์ ต้น 56 งวดที่ 1 อ.สุภาวดี</t>
  </si>
  <si>
    <t>ค่าสอนเกินเกณฑ์ ต้น 56 งวดที่ 1 อ.สุรางคนา</t>
  </si>
  <si>
    <t>ค่าสอนเกินเกณฑ์ ต้น 56 งวดที่ 1 อ.สุวรรณา</t>
  </si>
  <si>
    <t>ค่าสอนเกินเกณฑ์ ต้น 56 งวดที่ 1 อ.อธิตา</t>
  </si>
  <si>
    <t>ค่าสอนเกินเกณฑ์ ต้น 56 งวดที่ 1 อ.อุรีรัฐ</t>
  </si>
  <si>
    <t>ค่าสอนเกินเกณฑ์ ต้น 56 งวดที่ 1 อ.เอกภพ</t>
  </si>
  <si>
    <t>ทุนส่งเสริมการศึกษาระดับบัณฑิตึกษา ปี2556 2 ทุน เอกจิต ,จรรยา</t>
  </si>
  <si>
    <t>ตัดโอนค่าสอนบริการ ต้น 56 ให้คณะรัฐศาสตร์</t>
  </si>
  <si>
    <t>ตัดโอนค่ากระดาษคำตอบ 30000แผ่นให้กองบริการการศึกษา</t>
  </si>
  <si>
    <t>ตรายาง</t>
  </si>
  <si>
    <t>ค่าจ้างแม่บ้านทำความสะอาดมิ.ย.56 MIT</t>
  </si>
  <si>
    <t>แบตเตอรี่</t>
  </si>
  <si>
    <t>ลำโพง Audiosense MX8000 พร้อมติดตั้ง 2 ชุด - ร้านนิวทาวน์เทคนิค</t>
  </si>
  <si>
    <t>ค่าสอนเกินเกณฑ์ ต้น 56 งวดที่ 1 Mr.John</t>
  </si>
  <si>
    <t>ค่าที่พัก ดร.ทัศนีย์ 11 ก.ค.56</t>
  </si>
  <si>
    <t>กรรมการสอบโครงงานสาขา IT 29 โครงงาน</t>
  </si>
  <si>
    <t>ค่าสอนเกินเกณ์ ต้น 56 งวดที่ 1 อ.วิทวัส</t>
  </si>
  <si>
    <t>ค่าสอนเกินเกณ์ ต้น 56 งวดที่ 2 อ.วิทวัส</t>
  </si>
  <si>
    <t>ค่าสอนเกินเกณ์ ต้น 56 งวดที่ 2 อ.ภูสิต</t>
  </si>
  <si>
    <t>ค่าสอนเกินเกณ์ ต้น 56 งวดที่ 2 อ.พรวณัฐ</t>
  </si>
  <si>
    <t>ค่าสอนเกินเกณ์ ต้น 56 งวดที่ 2 อ.ประวิทย์</t>
  </si>
  <si>
    <t>ค่าสอนเกินเกณ์ ต้น 56 งวดที่ 2 อ.ประจักษ์</t>
  </si>
  <si>
    <t>ค่าสอนเกินเกณ์ ต้น 56 งวดที่ 2 อ.เบญจภรณ์</t>
  </si>
  <si>
    <t>ค่าสอนเกินเกณ์ ต้น 56 งวดที่ 2 อ.ณัฐนนท์</t>
  </si>
  <si>
    <t>ค่าสอนเกินเกณ์ ต้น 56 งวดที่ 2 อ.จักริน</t>
  </si>
  <si>
    <t>ค่าสอนเกินเกณ์ ต้น 56 งวดที่ 2 อ.คนึงนิจ</t>
  </si>
  <si>
    <t>ค่าสอนเกินเกณ์ ต้น 56 งวดที่ 2 อ.โกเมศ</t>
  </si>
  <si>
    <t>ค่าสอนเกินเกณ์ ต้น 56 งวดที่ 2 อ.กันทิมา</t>
  </si>
  <si>
    <t>ค่าสอนเกินเกณ์ ต้น 56 งวดที่ 2 อ.พงษ์วุฒิ</t>
  </si>
  <si>
    <t>ค่าสอนเกินเกณ์ ต้น 56 งวดที่ 2 อ.นวลศรี</t>
  </si>
  <si>
    <t>ค่าสอนเกินเกณ์ ต้น 56 งวดที่ 2 อ.ธวัชชัย</t>
  </si>
  <si>
    <t>ค่าสอนเกินเกณ์ ต้น 56 งวดที่ 2 อ.จิระ</t>
  </si>
  <si>
    <t>ค่าสอนเกินเกณ์ ต้น 56 งวดที่ 2 อ.เอกภพ</t>
  </si>
  <si>
    <t>ค่าสอนเกินเกณ์ ต้น 56 งวดที่ 2 อ.อุรีรัฐ</t>
  </si>
  <si>
    <t>ค่าสอนเกินเกณ์ ต้น 56 งวดที่ 2 อ.อธิตา</t>
  </si>
  <si>
    <t>ค่าสอนเกินเกณ์ ต้น 56 งวดที่ 2 อ.สุวรรณา</t>
  </si>
  <si>
    <t>ค่าสอนเกินเกณ์ ต้น 56 งวดที่ 2 อ.สุรางคนา</t>
  </si>
  <si>
    <t>ค่าสอนเกินเกณ์ ต้น 56 งวดที่ 2 อ.สุภาวดี</t>
  </si>
  <si>
    <t>ค่าสอนเกินเกณ์ ต้น 56 งวดที่ 2 อ.สุนิสา</t>
  </si>
  <si>
    <t>ค่าสอนเกินเกณ์ ต้น 56 งวดที่ 2 อ.John</t>
  </si>
  <si>
    <t>ค่าสอนพิเศษ มิ.ย.56 น.ส.ชญานันท์</t>
  </si>
  <si>
    <t>ค่าสอนพิเศษ มิ.ย.56 น.ส.ทัศนีย์</t>
  </si>
  <si>
    <t>หนังสือ 3 เล่ม สาขา SE</t>
  </si>
  <si>
    <t>ค่าสอน มิ.ย.56 นายเมธิน</t>
  </si>
  <si>
    <t>ช่วยงานสอน อ.ณัฐนนท์ มิ.ย.56</t>
  </si>
  <si>
    <t>ค่าตอบแทนนิสิตช่วยงานสอน 885101 มิ.ย.56 53 ราย</t>
  </si>
  <si>
    <t>นิสิตช่วยงาน มิ.ย.56 2 ราย</t>
  </si>
  <si>
    <t>ปากกาลบคำผิด,สีเมจิก,น้ำยาทำความสะอาดฯ - ออฟฟิศเมท</t>
  </si>
  <si>
    <t>ค่าที่พัก ดร.ทัศนีย์ 18 ,25 ก.ค.56</t>
  </si>
  <si>
    <t>ป้ายพลาสติก,ป้ายอะคริลิค,ป้ายผนึกแห้ง 4 รายการ</t>
  </si>
  <si>
    <t>ช่วยงานสอน อ.สุนิสา ก.ค.56 10 ราย</t>
  </si>
  <si>
    <t>ค่าสอน ก.ค.56 น.ส.กุลชลี</t>
  </si>
  <si>
    <t>ค่าสอน ก.ค.56 นายเกรียงศักดิ์</t>
  </si>
  <si>
    <t>ค่าสอน ก.ค.56 นายสิทธิพงษ์</t>
  </si>
  <si>
    <t>กระดาษชำระ,สเปร์ปรับอากาศ,</t>
  </si>
  <si>
    <t>ค่าสอนพิเศษ 887342 ก.ค.56 น.ส.สุกัลยา</t>
  </si>
  <si>
    <t>ค่าสอนพิเศษ 885101 ก.ค.56 น.ส.สุกัลยา</t>
  </si>
  <si>
    <t>ค่าสอนพิเศษ มิ.ย.56 อ.ภัทรพร</t>
  </si>
  <si>
    <t>ค่าสอนพิเศษ มิ.ย.56 อ.อุบลวรรณ</t>
  </si>
  <si>
    <t>ค่าสอนพิเศษ มิ.ย.56 อ.ณฐาภพ</t>
  </si>
  <si>
    <t>ค่าสอนพิเศษ ก.ค.56 อ.วิชัย</t>
  </si>
  <si>
    <t>ค่าสอนพิเศษ ก.ค.56 อ.ทัศนีย์  รอดทุกข์</t>
  </si>
  <si>
    <t>ค่าสอนพิเศษ ก.ค.56 อ.ชญาน์นันท์</t>
  </si>
  <si>
    <t>ค่าสอนพิเศษ ก.ค.56 อ.ฌานิน</t>
  </si>
  <si>
    <t>ค่าสอนพิเศษ ก.ค.56 อ.มานพ</t>
  </si>
  <si>
    <t>ค่าสอนพิเศษ ก.ค.56 นายเหมรัศมิ์</t>
  </si>
  <si>
    <t>ค่าสอนพิเศษ ก.ค.56 นายเมธิน</t>
  </si>
  <si>
    <t>ค่าช่วยสอน ก.ค.56 นายชัยวัฒน์</t>
  </si>
  <si>
    <t>ค่าช่วยสอน ก.ค.56 นายมาโนชญ์</t>
  </si>
  <si>
    <t>ค่าช่วยสอน ก.ค.56 นายพจน์สพร</t>
  </si>
  <si>
    <t>ค่าช่วยสอน ก.ค.56 น.ส.วัลยา</t>
  </si>
  <si>
    <t>ค่าช่วยสอน ก.ค.56 นายศักดา</t>
  </si>
  <si>
    <t>ค่าช่วยสอน ก.ค.56 นายสิทธิชัย</t>
  </si>
  <si>
    <t>ค่าสอนพิเศษ ก.ค.56 น.ส.เสวิตา</t>
  </si>
  <si>
    <t>ค่าสอนพิเศษ ก.ค.56 นายณฐาภพ</t>
  </si>
  <si>
    <t>ถ่ายเอกสาร 6/6/56-10/7/56 - ริโก้</t>
  </si>
  <si>
    <t>ค่าจ้างแม่บ้านทำความสะอาด ก.ค.56 KB201</t>
  </si>
  <si>
    <t>โถเบญจรงค์</t>
  </si>
  <si>
    <t>ลูกกุญแจ 3 รายการ</t>
  </si>
  <si>
    <t>ค่าสอนพิเศษ ก.ค.56 น.ส.อรุณี</t>
  </si>
  <si>
    <t>ค่าสอนพิเศษ ก.ค.56 น.ส.ยุวธิดา</t>
  </si>
  <si>
    <t>ค่าสอนพิเศษ ก.ค.56 น.ส.อมรรัตน์</t>
  </si>
  <si>
    <t>ค่าสอนพิเศษ ก.ค.56 น.ส.ปัทมา</t>
  </si>
  <si>
    <t>ค่าสอนพิเศษ ก.ค.56 น.ส.วนิดา</t>
  </si>
  <si>
    <t>ค่าเช่าห้องประชุม 506</t>
  </si>
  <si>
    <t>ค่าเช่าห้องประชุม 502</t>
  </si>
  <si>
    <t>ค่าน้ำมัน</t>
  </si>
  <si>
    <t>ค่าจ้างแม่บ้านทำความสะอาด ก.ค.56 MIT</t>
  </si>
  <si>
    <t>ค่าจ้างแม่บ้านทำความสะอาด ก.ค.56 สิรินธร</t>
  </si>
  <si>
    <t>อุปกรณ์กระจายสัญญาณเครือข่าย 24 Port 2 ตัว - เก้าสี่เจ็ดหนึ่งเน็ทเวิร์ค จก.</t>
  </si>
  <si>
    <t>หั;JR150 ชิ้น</t>
  </si>
  <si>
    <t>ก.ค.56 10 ราย</t>
  </si>
  <si>
    <t>ก.ค.56 2 ราย</t>
  </si>
  <si>
    <t>ค่าสอน 885101 ก.ค.56 นายนที</t>
  </si>
  <si>
    <t>18 ก.ค. - 31 ก.ค.56 น.ส.อรอนงค์</t>
  </si>
  <si>
    <t>ค่าสอน 885101 ก.ค.56 อ.ภัทรพร</t>
  </si>
  <si>
    <t>นิสิตช่วยสอน 885101 ก.ค.56 51 ราย</t>
  </si>
  <si>
    <t>ค่าสอน 885101 มิ.ย.56 อ.จิรวรรณ</t>
  </si>
  <si>
    <t>นิสิตช่วยสอน 888474 อ.พงษ์วุฒิ ก.ค.56 4 ราย</t>
  </si>
  <si>
    <t>นิสิตช่วยสอน 886210 อ.พงษ์วุฒิ ก.ค.56 4 ราย</t>
  </si>
  <si>
    <t>การ์ดแลนด์ - เก้าสี่เจ็ดหนึ่ง</t>
  </si>
  <si>
    <t>ของที่ระลึก โครงการเตรียมความพร้อมรายวิชาสหกิจศึกษา</t>
  </si>
  <si>
    <t>กระดาษอาร์ตมัน</t>
  </si>
  <si>
    <t>อุปกรณ์เชื่อมต่อ Mini GBIC/SFP,สายต่อฯ - ร้านนิวทาวน์เทคนิค</t>
  </si>
  <si>
    <t>จอรับภาพ100 นิ้ว พร้อมอุปกรณ์ 1 จอ -นิวทาวน์เทคนิค</t>
  </si>
  <si>
    <t>แบตเตอรี่เครื่องคอมพิวเตอร์ อ.จักริน - นิวทาวน์เทคนิค</t>
  </si>
  <si>
    <t>ค่าสอนพิเศษ+ค่าเดินทาง ก.ค.56 ดร.ทัศนีย์</t>
  </si>
  <si>
    <t>ชุดขาแขวนโปรเจคเตอร์ 1 ชุด - ร้านนิวทาวน์เทคนิค</t>
  </si>
  <si>
    <t>ค่าสอน+ค่าเดินทาง ก.ค.56 อ.ศรายุทธ</t>
  </si>
  <si>
    <t>ค่าสอน+ค่าเดินทาง ก.ค.56 อ.อุบลวรรณ</t>
  </si>
  <si>
    <t>ค่าสอน+ค่าเดินทาง ก.ค.56 อ.จิรวรรณ</t>
  </si>
  <si>
    <t>ค่าคุมสอบ ฤดูร้อน 56 ดร.เอกวิทย์</t>
  </si>
  <si>
    <t xml:space="preserve">ดูและบำรุงรักษาเครื่องสำรองไฟฟ้า มิ.ย.-ก.ค.56 - ภาคภูมิโปรเฟสชั่นนัล โปรดักส์ </t>
  </si>
  <si>
    <t>ค่าสอน 887100 ก.ค.56 อ.วิชัย</t>
  </si>
  <si>
    <t>ค่าเดินทางชำระค่าโทรศัพท์</t>
  </si>
  <si>
    <t>ช่วยงาน อ.อุรีรัฐ 886355 ก.ค.56 1 ราย</t>
  </si>
  <si>
    <t>ช่วยงาน อ.จักริน 886210 ก.ค.56 9 ราย</t>
  </si>
  <si>
    <t>ช่วยสอน 886355 ก.ค.56 นายปิยะฉัตร</t>
  </si>
  <si>
    <t>ปฏิบัติงาน ACM ก.ค.-ส.ค.56 10 ราย</t>
  </si>
  <si>
    <t>ช่วยสอน 886434 ก.ค.56 นายสุเมธ</t>
  </si>
  <si>
    <t>หมึกKyocera 3 ขวด - วินเทคพริ้น</t>
  </si>
  <si>
    <t>นิสิตช่วยงาน อ.ณัฐนนท์ 886201 ก.ค.5612 ราย</t>
  </si>
  <si>
    <t>น้ำดื่มบ้านและสวน</t>
  </si>
  <si>
    <t>นิสิตช่วยงาน อ.ณัฐนนท์  886201 ก.ค.56 1 ราย</t>
  </si>
  <si>
    <t>คชจ.โครงการเสริมสร้างทักษะความรู้ในคณิตศาสตร์สำหรับนิสิตปีที่ 2 ปีการศึกษา 2556 สาขา SE</t>
  </si>
  <si>
    <t>ค่าที่พัก ดร.ทัศนีย์ 9 ส.ค.56</t>
  </si>
  <si>
    <t>ค่าช่วยคุมสอบ 885101 ภาคพิเศษ 54 ราย</t>
  </si>
  <si>
    <t>ค่าช่วยคุมสอบ 885101 ภาคปกติ 51  ราย</t>
  </si>
  <si>
    <t>หนังสือ INTRODUCTION TO THE TEAN SOFTWARE PROCESS สาขา SE-ศูนย์หนังสือจุฬา</t>
  </si>
  <si>
    <t>หมึก HP 9 ตลับ - ร้านนิวทาวน์เทคนิค</t>
  </si>
  <si>
    <t>น้ำถ้วย</t>
  </si>
  <si>
    <t>ซักผ้าม่าน</t>
  </si>
  <si>
    <t>ม่านปรับแสงหน้าต่าง สาขา SE - ร้านนิวทาวน์เทคนิค</t>
  </si>
  <si>
    <t>งานเดินทายแลน  - ร้านนิวทาวน์เทคนิค</t>
  </si>
  <si>
    <t>กล่องใส่เอกสารส่งไปรษณีย์</t>
  </si>
  <si>
    <t>โปรแกรม ADOBE 1 Lic คณบดี-เอสพีวีไอ</t>
  </si>
  <si>
    <t>โปรแกรม Parallels Desktop8 1 Lic คณบดี - เอสพีวีไอ</t>
  </si>
  <si>
    <t>ไส้ไก่ - เทลเน็ต</t>
  </si>
  <si>
    <t>ค่าผู้ช่วยคุมสอบ ก.ค.-ส.ค.56 15 ราย</t>
  </si>
  <si>
    <t>ปลั๊กคอมพิวเตอร์ - ร้านนิวทาวน์เทคนิค</t>
  </si>
  <si>
    <t>สายแลน,ปลั๊ก - นิวทาวน์เทคนิค</t>
  </si>
  <si>
    <t>ค่าสอนเกินเกณฑ์ ต้น 56 งวดที่ 3 อ.จิระ</t>
  </si>
  <si>
    <t>ค่าสอนเกินเกณฑ์ ต้น 56 งวดที่ 3 อ.ธวัชชัย</t>
  </si>
  <si>
    <t>ค่าสอนเกินเกณฑ์ ต้น 56 งวดที่ 3 อ.นวลศรี</t>
  </si>
  <si>
    <t>ค่าสอนเกินเกณฑ์ ต้น 56 งวดที่ 3 อ.ภูสิต</t>
  </si>
  <si>
    <t>ค่าสอนเกินเกณฑ์ ต้น 56 งวดที่ 3 อ.พรวณัฐ</t>
  </si>
  <si>
    <t>ค่าสอนเกินเกณฑ์ ต้น 56 งวดที่ 3 อ.ประวิทย์</t>
  </si>
  <si>
    <t>ค่าสอนเกินเกณฑ์ ต้น 56 งวดที่ 3 อ.ประจักษ์</t>
  </si>
  <si>
    <t>ค่าสอนเกินเกณฑ์ ต้น 56 งวดที่ 3 อ.เบญจภรณ์</t>
  </si>
  <si>
    <t>ค่าสอนเกินเกณฑ์ ต้น 56 งวดที่ 3 อ.ณัฐนนท์</t>
  </si>
  <si>
    <t>ค่าสอนเกินเกณฑ์ ต้น 56 งวดที่ 3 อ.จักริน</t>
  </si>
  <si>
    <t>ค่าสอนเกินเกณฑ์ ต้น 56 งวดที่ 3 อ.คนึงนิจ</t>
  </si>
  <si>
    <t>ค่าสอนเกินเกณฑ์ ต้น 56 งวดที่ 3 อ.โกเมศ</t>
  </si>
  <si>
    <t>ค่าสอนเกินเกณฑ์ ต้น 56 งวดที่ 3 อ.กันทิมา</t>
  </si>
  <si>
    <t>ค่าสอนเกินเกณฑ์ ต้น 56 งวดที่ 3 อ.พงษ์วุฒิ</t>
  </si>
  <si>
    <t>ค่าสอนเกินเกณฑ์ ต้น 56 งวดที่ 3 อ.วิทวัส</t>
  </si>
  <si>
    <t>ค่าสอนเกินเกณฑ์ ต้น 56 งวดที่ 3 อ.สุนิสา</t>
  </si>
  <si>
    <t>ค่าสอนเกินเกณฑ์ ต้น 56 งวดที่ 3 Mr.John</t>
  </si>
  <si>
    <t>ค่าสอนเกินเกณฑ์ ต้น 56 งวดที่ 3 อ.สุภาวพี</t>
  </si>
  <si>
    <t>ค่าสอนเกินเกณฑ์ ต้น 56 งวดที่ 3 อ.สุรางคนา</t>
  </si>
  <si>
    <t>ค่าสอนเกินเกณฑ์ ต้น 56 งวดที่ 3 อ.สุวรรณา</t>
  </si>
  <si>
    <t>ค่าสอนเกินเกณฑ์ ต้น 56 งวดที่ 3 อ.อธิตา</t>
  </si>
  <si>
    <t>ค่าสอนเกินเกณฑ์ ต้น 56 งวดที่ 3 อ.อุรีรัฐ</t>
  </si>
  <si>
    <t xml:space="preserve">ค่าสอนเกินเกณฑ์ ต้น 56 งวดที่ 3 อ.เอกภพ </t>
  </si>
  <si>
    <t>ติดตั้งตาข่ายกันนก 1 งาน - นายหรรษา  ทาทอง</t>
  </si>
  <si>
    <t>เก้าอี้ทำงาน2 ตัว,ตู้เหล็ก 2 ตู้,โต๊ะทำงาน 2 ตัว,โต๊ะข้าง 2 ตัว,ตู้ลิ้นชัก 2 ตู้ สาขา SE - เก้าหลักเฟอร์นิเจอร์</t>
  </si>
  <si>
    <t>วิทยุสื่อสาร 6 เครื่อง สาขา SE - นิวทาวน์เทคนิค</t>
  </si>
  <si>
    <t>ถ่ายเอกสาร 11/7/56-5/8/56 - ริโก้</t>
  </si>
  <si>
    <t>ภาชนะไม่โครเวฟฝาครอบ,กลุ่มอาหาร,ที่คว่ำแก้วฯ SE</t>
  </si>
  <si>
    <t>กระดาษชำระ2ลัง</t>
  </si>
  <si>
    <t>ค่าคุมสอบกลางภาค ต้น 56 อ.สุนิสา</t>
  </si>
  <si>
    <t>ค่าคุมสอบกลางภาค ต้น 56 อ.สุวรรณา</t>
  </si>
  <si>
    <t>ค่าคุมสอบกลางภาค ต้น 56 อ.ภูสิต</t>
  </si>
  <si>
    <t>ค่าคุมสอบกลางภาค ต้น 56 อ.อธิตา</t>
  </si>
  <si>
    <t>ค่าคุมสอบกลางภาค ต้น 56 อ.สุภาวดี</t>
  </si>
  <si>
    <t>ค่าคุมสอบกลางภาค ต้น 56 อ.อุรีรัฐ</t>
  </si>
  <si>
    <t>ค่าคุมสอบกลางภาค ต้น 56 อ.เอกภพ</t>
  </si>
  <si>
    <t>ค่าคุมสอบกลางภาค ต้น 56 อ.โกเมศ</t>
  </si>
  <si>
    <t>ค่าคุมสอบกลางภาค ต้น 56 อ.จิระ</t>
  </si>
  <si>
    <t>ค่าคุมสอบกลางภาค ต้น 56 อ.กันทิมา</t>
  </si>
  <si>
    <t>ค่าคุมสอบกลางภาค ต้น 56 อ.คนึงนิจ</t>
  </si>
  <si>
    <t>ค่าคุมสอบกลางภาค ต้น 56 อ.จักริน</t>
  </si>
  <si>
    <t>ค่าคุมสอบกลางภาค ต้น 56 อ.ณัฐนนท์</t>
  </si>
  <si>
    <t>ค่าคุมสอบกลางภาค ต้น 56 อ.ธวัชชัย</t>
  </si>
  <si>
    <t>ค่าคุมสอบกลางภาค ต้น 56 อ.นวลศรี</t>
  </si>
  <si>
    <t>ค่าคุมสอบกลางภาค ต้น 56 อ.เบญจภรณ์</t>
  </si>
  <si>
    <t>ค่าคุมสอบกลางภาค ต้น 56 อ.ประจักษ์</t>
  </si>
  <si>
    <t>ค่าคุมสอบกลางภาค ต้น 56 อ.ประวิทย์</t>
  </si>
  <si>
    <t>ค่าคุมสอบกลางภาค ต้น 56 อ.พรวณัฐ</t>
  </si>
  <si>
    <t>ค่าคุมสอบกลางภาค ต้น 56 อ.พงษ์วุฒิ</t>
  </si>
  <si>
    <t>ค่าตอบแทนกรรมการสอบโครงงาน IT 2 โครงงาน</t>
  </si>
  <si>
    <t>ค่าตอบแทนกรรมการสอบโครงงาน CS 1 โครงงาน</t>
  </si>
  <si>
    <t>ค่าตอบแทนกรรมการสอบโครงงาน CS 26 โครงงาน</t>
  </si>
  <si>
    <t>ค่าที่พัก ดร.ทัศนีย์ 22 ส.ค.56</t>
  </si>
  <si>
    <t>ค่าที่พัก ดร.ทัศนีย์ 15 ส.ค.56</t>
  </si>
  <si>
    <t>ค่าที่พัก อ.ศรายุทธ 17 ส.ค.56</t>
  </si>
  <si>
    <t>ค่าคุมสอบกลางภาค ต้น 56 Mr.John</t>
  </si>
  <si>
    <t>ค่าช่วยสอน ส.ค.56 นายปิยะฉัตร</t>
  </si>
  <si>
    <t>ช่วยงาน 886355 ช่วย อ.อุรีรัฐ ส.ค.56 1 ราย</t>
  </si>
  <si>
    <t>ค่าตอบแทนคุมสอบกลางภาค ต้น56  885101 พิเศษ 17 ราย</t>
  </si>
  <si>
    <t>ค่าตอบแทนคุมสอบกลางภาค ต้น56  885101 ปกติ 19 ราย</t>
  </si>
  <si>
    <t>ค่าสอน+ค่าเดินทาง 887321 ส.ค.56 นายฌานิน</t>
  </si>
  <si>
    <t>ค่าสอน+ค่าเดินทางสอน ส.ค.56 อ.ศรายุทธ</t>
  </si>
  <si>
    <t>ค่าคุมสอบ ก.ค.-ส.ค.56 อ.วิทวัส</t>
  </si>
  <si>
    <t>ค่าผู้ช่วยสอน ส.ค.56 นายชัยวัฒน์</t>
  </si>
  <si>
    <t>ค่าผู้ช่วยสอน ส.ค.56 นายพจน์สพร</t>
  </si>
  <si>
    <t>ค่าผู้ช่วยสอน ส.ค.56 นายสิทธิชัย</t>
  </si>
  <si>
    <t>ค่าผู้ช่วยสอน ส.ค.56 นายศักดา</t>
  </si>
  <si>
    <t>ค่าผู้ช่วยสอน ส.ค.56 นายมาโนช</t>
  </si>
  <si>
    <t>ค่าผู้ช่วยสอน ส.ค.56 น.ส.วัลยา</t>
  </si>
  <si>
    <t>ค่าผู้ช่วยสอน ส.ค.56 นายสุเมธ</t>
  </si>
  <si>
    <t>ค่าสอนพิเศษ 885101 ส.ค.56 น.ส.กุลชลี</t>
  </si>
  <si>
    <t>ค่าสอนพิเศษ 885101 ส.ค.56 นายสิทธิพงษ์</t>
  </si>
  <si>
    <t>ค่าสอนพิเศษ 885101 ส.ค.56 นายเกรียงศักดิ์</t>
  </si>
  <si>
    <t>Internal Harddisk 2 ชุด - เก้าสี่เจ็ดหนึ่งเน็ทเวิร์ค</t>
  </si>
  <si>
    <t>แบตเตอรี่โทรศัพท์ไร้สาย สาขา SE - เก้าสี่เจ็ดหนึ่งเน็ทเวิร์ค</t>
  </si>
  <si>
    <t>ค่าสอนพิเศษ ส.ค.56 นายเหมรัศมิ์</t>
  </si>
  <si>
    <t>ค่าจ้างทำความสะอาด KB201 ส.ค.56</t>
  </si>
  <si>
    <t>ค่าจ้างทำความสะอาด MIT ส.ค.56</t>
  </si>
  <si>
    <t>นิสิตช่วยงาน อ.พงษ์วุฒิ 886474 ส.ค.56 4 ราย</t>
  </si>
  <si>
    <t>นิสิตช่วยงาน วิชา 886201 อ.ณัฐนนท์ 1 ราย ส.ค.56</t>
  </si>
  <si>
    <t>นิสิตช่วยงานวิชา 886210 อ.จักริน 9 ราย ส.ค.56</t>
  </si>
  <si>
    <t>นิสิตช่วยงานวิชา 886201 อ.ณัฐนนท์ 12 ราย ส.ค.56</t>
  </si>
  <si>
    <t>นิสิตช่วยงานวิชา 886201 อ.พงษ์วุฒิ 2 ราย ส.ค.56</t>
  </si>
  <si>
    <t>ค่าสอนพิเศษ 885101 ส.ค.56 น.ส.อรุณี</t>
  </si>
  <si>
    <t>ค่าสอนพิเศษ 885101 ส.ค.56 น.ส.ปัทมา</t>
  </si>
  <si>
    <t>นิสิตช่วยงานสอน 886201 ส.ค.56 อ.สุนิสา</t>
  </si>
  <si>
    <t>ส.ค.56 11 ราย</t>
  </si>
  <si>
    <t>ค่าสอน885101 ส.ค.56 น.ส.วนิดา</t>
  </si>
  <si>
    <t>ค่าจ้างทำความสะอาด สิรินธร ส.ค.56</t>
  </si>
  <si>
    <t>ค่าสอน ส.ค.56 อ.มานพ</t>
  </si>
  <si>
    <t>ค่าเช่ารถประชาสัมพันธ์งาน NSC</t>
  </si>
  <si>
    <t>ค่าสอน + ค่าเดินทาง ส.ค.56 นายนที</t>
  </si>
  <si>
    <t>ค่าสอน + ค่าเดินทาง ส.ค.56 ดร.ทัศนีย์</t>
  </si>
  <si>
    <t>ค่าสอนพิเศษ 885101 ส.ค.56 อ.วิชัย</t>
  </si>
  <si>
    <t>ผู้ช่วยสอน ส.ค.56 นายสุเมธ 886434 , 887250 ช่วย อ.วรวิทย์</t>
  </si>
  <si>
    <t xml:space="preserve">ผู้ช่วยสอน ส.ค.56 นายปิยะฉัตร </t>
  </si>
  <si>
    <t>น้ำยาซันไลต์,กระดาษชำระ,หลอด</t>
  </si>
  <si>
    <t>ที่พัก ดร.ทัศนีย์ 29 ส.ค. ,  5 ก.ย.56</t>
  </si>
  <si>
    <t>ร่วมฝึกอบรมสหกิจศึกษา อ.อธิตา,อ.ธวัชชัย,อ.นวลศรี,อ.เอกภพ,Mr.John</t>
  </si>
  <si>
    <t>ค่าสอนเกินเกณฑ์ ต้น 56 งวด 4 อ.ณัฐนนท์</t>
  </si>
  <si>
    <t>ค่าสอนเกินเกณฑ์ ต้น 56 งวด 4 อ.เบญจภรณ์</t>
  </si>
  <si>
    <t>ค่าสอนเกินเกณฑ์ ต้น 56 งวด 4 อ.ประจักษ์</t>
  </si>
  <si>
    <t>ค่าสอนเกินเกณฑ์ ต้น 56 งวด 4 อ.ประวิทย์</t>
  </si>
  <si>
    <t>ค่าสอนเกินเกณฑ์ ต้น 56 งวด 4 อ.พรวณัฐ</t>
  </si>
  <si>
    <t>ค่าสอนเกินเกณฑ์ ต้น 56 งวด 4 อ.ภูสิต</t>
  </si>
  <si>
    <t>ค่าสอนเกินเกณฑ์ ต้น 56 งวด 4 อ.วิทวัส</t>
  </si>
  <si>
    <t>ค่าสอนเกินเกณฑ์ ต้น 56 งวด 4 อ.สุนิสา</t>
  </si>
  <si>
    <t>ค่าสอนเกินเกณฑ์ ต้น 56 งวด 4 อ.สุภาวดี</t>
  </si>
  <si>
    <t>ค่าสอนเกินเกณฑ์ ต้น 56 งวด 4 อ.สุรางคนา</t>
  </si>
  <si>
    <t>ค่าสอนเกินเกณฑ์ ต้น 56 งวด 4 อ.สุวรรณา</t>
  </si>
  <si>
    <t>ค่าสอนเกินเกณฑ์ ต้น 56 งวด 4 อ.อธิตา</t>
  </si>
  <si>
    <t>ค่าสอนเกินเกณฑ์ ต้น 56 งวด 4 อ.อุรีรัฐ</t>
  </si>
  <si>
    <t>ค่าสอนเกินเกณฑ์ ต้น 56 งวด 4 อ.เอกภพ</t>
  </si>
  <si>
    <t>ค่าสอน+ค่าเดินทาง885101 ส.ค.56 น.ส.จิรวรรณ</t>
  </si>
  <si>
    <t>ค่าสอน+ค่าเดินทาง885101 ส.ค.56 น.ส.ชญานันท์</t>
  </si>
  <si>
    <t>ค่าสอน+ค่าเดินทาง885101 ส.ค.56 น.ส.ทัศนีย์</t>
  </si>
  <si>
    <t>ค่าสอน+ค่าเดินทาง887342 ส.ค.56 น.ส.สุกัลยา</t>
  </si>
  <si>
    <t>ค่าสอน+ค่าเดินทาง 885101 ส.ค.56 น.ส.สุกัลยา</t>
  </si>
  <si>
    <t>ค่าสอน+ค่าเดินทาง 885101 ส.ค.56 น.ส.ภัทรพร</t>
  </si>
  <si>
    <t>ค่าสอน+ค่าเดินทาง 885101 ส.ค.56 นายณฐาภพ</t>
  </si>
  <si>
    <t>ค่าสอน+ค่าเดินทาง 885101 ส.ค.56 นายเมธิน</t>
  </si>
  <si>
    <t>ค่าสอน+ค่าเดินทาง 885101 ส.ค.56 น.ส.ยุวธิดา</t>
  </si>
  <si>
    <t>ค่าสอน+ค่าเดินทาง 885101 ส.ค.56 น.ส.เสวิตา</t>
  </si>
  <si>
    <t>ค่าสอน+ค่าเดินทาง 885101 ส.ค.56 น.ส.อมรรัตน์</t>
  </si>
  <si>
    <t>ค่าสอน+ค่าเดินทาง 887100 ส.ค.56 อ.วิชัย</t>
  </si>
  <si>
    <t>ค่าสอนเกินเกณฑ์ ต้น 56 งวด 4 อ.จิระ</t>
  </si>
  <si>
    <t>ค่าสอนเกินเกณฑ์ ต้น 56 งวด 4 อ.จักริน</t>
  </si>
  <si>
    <t>ค่าสอนเกินเกณฑ์ ต้น 56 งวด 4 อ.คนึงนิจ</t>
  </si>
  <si>
    <t>ค่าสอนเกินเกณฑ์ ต้น 56 งวด 4 อ.โกเมศ</t>
  </si>
  <si>
    <t>ค่าสอนเกินเกณฑ์ ต้น 56 งวด 4 อ.กันทิมา</t>
  </si>
  <si>
    <t>ค่าสอนเกินเกณฑ์ ต้น 56 งวด 4 อ.พงษ์วุฒิ</t>
  </si>
  <si>
    <t>ค่าสอนเกินเกณฑ์ ต้น 56 งวด 4 อ.นวลศรี</t>
  </si>
  <si>
    <t>ค่าสอนเกินเกณฑ์ ต้น 56 งวด 4 อ.ธวัชชัย</t>
  </si>
  <si>
    <t>กระดาษถายเอกสาร -ไรซ์เปเปอร์กรุ๊ป</t>
  </si>
  <si>
    <t>อบรมสหกิจศึกษา  1-5 ก.ย.56 อ.โกเมศ</t>
  </si>
  <si>
    <t>อบรมสหกิจศึกษา  1-5 ก.ย.56 อ.ประวิทย์</t>
  </si>
  <si>
    <t>ค่าสอนเกินเกณฑ์ ต้น 56 งวด 4 Mr.John</t>
  </si>
  <si>
    <t>แก้วกระดาษ</t>
  </si>
  <si>
    <t>ค่าสอน+ค่าเดินทาง ส.ค.56 น.ส.อุบลวรรณ</t>
  </si>
  <si>
    <t>ช่วยงานสอน 885101 ส.ค.56 51 ราย</t>
  </si>
  <si>
    <t>น้ำดื่มถ้วย 10 ลัง</t>
  </si>
  <si>
    <t>เบิกเกินส่งคืนค่าสอนพิเศษ มิ.ย.56 อ.อุบลวรรณ ใบเสร็จ 1357/268</t>
  </si>
  <si>
    <t>เบิกเกินส่งคืนค่าสอนพิเศษ ก.ค.56 อ.อุบลวรรณ ใบเสร็จ 1357/269</t>
  </si>
  <si>
    <t>จ้างเหมาสำรวจ เก็บข้อมูล ทำรายงานรายวิชา 885101 น.ส.สุกัลยา  ชาญสมร</t>
  </si>
  <si>
    <t>ค่าที่พัก ดร.ทัศนีย์ 12 ก.ย.56</t>
  </si>
  <si>
    <t>ตลับหมึก - นิวทาวน์</t>
  </si>
  <si>
    <t>เครื่องกรองน้ำพร้อมติดตั้ง 1 เครื่อง - นิวทาวน์เทคนิค</t>
  </si>
  <si>
    <t>อแดปเตอร์โน๊ตบุ๊ต</t>
  </si>
  <si>
    <t>เดินสายแลน-นิวทาวน์เทคนิค</t>
  </si>
  <si>
    <t>ติดตั้งเครื่องทำน้ำเย็น-ร้านนิวทาวน์เทคนิค</t>
  </si>
  <si>
    <t>ค่าซ๋อมระบบตั้งเวลาเปิดปิดเครื่องปรับอากาศ-นิวทาวน์เทคนิค</t>
  </si>
  <si>
    <t>อุปกรณ์เลือกสัญญาณภาพคอมพิวเตอร์ 3 ชุด - นิวทาวน์</t>
  </si>
  <si>
    <t>หูฟัง Creative 50 ชุด - ร้านนิวทาวน์เทคนิค</t>
  </si>
  <si>
    <t>อุปกรณ์แยกสัญญาณจอภาพ , สายสัญญาณ - เทลเน็ต</t>
  </si>
  <si>
    <t>กระดาษแบ็งค์สี,กระดาษเขียนตอบ,ยางลบ,ปากกาไวท์บอร์ด,ซองน้ำตาล-ชลบุรีสวัสดีมงคล</t>
  </si>
  <si>
    <t>จ้างเหมาซ่อมประชุม ห้อง 414 - นิวทาวน์เทคนิค</t>
  </si>
  <si>
    <t>หนังสือ ETHICAL AND SOCIAL ISSUES IN THE INFORMATION AGE สำหรับสอนวิชา 886480 - อ.สุวรรณา</t>
  </si>
  <si>
    <t>อนุกรรมการภาคพิเศษ ต้น 56 8 ราย</t>
  </si>
  <si>
    <t>Harddisk External 1 ตัว - อ.กันทิมา-เก้าสี่เจ็ดหนึ่งเน็ทเวิร์ค</t>
  </si>
  <si>
    <t>ถ่ายเอกสาร - ริโก้</t>
  </si>
  <si>
    <t>โปรแกรม Parallels Desktop8 นักวิชาการศึกษา - เอส พี วี ไอ</t>
  </si>
  <si>
    <t>ค่าจ้างแม่บ้านทำความสะอาด ก.ย.56 อาคารMIT</t>
  </si>
  <si>
    <t>จ้างแม่บ้านทำความสะอาด อาคารสิรินธร ก.ย.56</t>
  </si>
  <si>
    <t>จ้างแม่บ้านทำความสะอาด KB201 ก.ย.56</t>
  </si>
  <si>
    <t>ค่าเช่ารถพานิสิตกัมพูชารายงานตัว 90 วัน</t>
  </si>
  <si>
    <t>ค่าเช่าห้องประชุมคณะวิทยาศาสตร์ 27 , 28 ส.ค., 2 ก.ย., 30 ก.ย.56</t>
  </si>
  <si>
    <t>ค่าสอนพิเศษ + ค่าเดินทาง 887342 ก.ย.56 น.ส.สุกัลยา</t>
  </si>
  <si>
    <t>ค่าบำรุกรักษาเครื่องสำรองไฟฟ้า ส.ค.-ก.ย.56 - ภาคภูมิ</t>
  </si>
  <si>
    <t>ช่วยงานสอน 886355 อ.อุรีรัฐ</t>
  </si>
  <si>
    <t>ช่วยงานสอน 886201 อ.สุนิสา ก.ย. 56</t>
  </si>
  <si>
    <t>ช่วยงานสอน 886474 อ.พงษ์วุฒิ ก.ย. 56</t>
  </si>
  <si>
    <t>ก.ย.56 2 ราย หรรษา , กุลชลี</t>
  </si>
  <si>
    <t xml:space="preserve">เดินทางชำระค่าโทรศัพท์ </t>
  </si>
  <si>
    <t>ค่าสอนพิเศษ+ค่าเดินทาง ก.ย.56 ดร.ทัศนีย์</t>
  </si>
  <si>
    <t>ผู้ช่วยสอน 886355 , 887250 ก.ย.56 นายปิยะฉัตร</t>
  </si>
  <si>
    <t>ผู้ช่วยสอน 886434  887250 ก.ย.56 นายสุเมธ</t>
  </si>
  <si>
    <t>สอนพิเศษ 888101 ก.ย. 56 อ.มานพ</t>
  </si>
  <si>
    <t>ค่าสอนพิเศษ 887100 ก.ย.56 อ.วิชัย</t>
  </si>
  <si>
    <t>นิสิตช่วยสอน 886210 อ.พงษ์วุฒิ ก.ย.56 2 ราย</t>
  </si>
  <si>
    <t>นิสิตช่วยสอน อ.ณัฐนนท์ 886201 ก.ย. 56 1 ราย</t>
  </si>
  <si>
    <t>นิสิตช่วยสอน 886201 อ.ณัฐนนท์ ก.ย.56 12 ราย</t>
  </si>
  <si>
    <t>นิสิตช่วยสอน อ.จักริน 886210 ก.ย. 56 ต คน</t>
  </si>
  <si>
    <t xml:space="preserve">นิสิตช่วยงาน ก.ย.56 885101 </t>
  </si>
  <si>
    <t>ค่าสอนพิเศษ 887250 ก.ย.56 นายเหมรัศมิ์</t>
  </si>
  <si>
    <t>ค่าสอนพิเศษ+ค่าเดินทาง ก.ย.56 นายฌานิน</t>
  </si>
  <si>
    <t>ค่าสอนพิเศษ+ค่าเดินทาง ก.ย.56 อ.ศรายุทธ</t>
  </si>
  <si>
    <t>ค่าสอนพิเศษ 885101 ก.ย.56 อ.วิชัย</t>
  </si>
  <si>
    <t>ค่าสอนพิเศษ+ค่าเดินทาง 885101 ก.ย.56 น.ส.ภัทรพร</t>
  </si>
  <si>
    <t>ค่าสอนพิเศษ 885101 ก.ย.56 น.ส.อมรรัตน์</t>
  </si>
  <si>
    <t>ค่าสอนพิเศษ 885101 ก.ย.56 น.ส.กุลชลี</t>
  </si>
  <si>
    <t>ค่าสอนพิเศษ 885101 ก.ย.56 นายเกรียงศักดิ์</t>
  </si>
  <si>
    <t>ค่าสอนพิเศษ+ค่าเดินทาง 885101 ก.ย.56 น.ส.ชญานันท์</t>
  </si>
  <si>
    <t>ค่าสอนพิเศษ+ค่าเดินทาง 885101 ก.ย.56 น.ส.ทัศนีย์</t>
  </si>
  <si>
    <t>ค่าสอนพิเศษ 885101 ก.ย.56 นายนที</t>
  </si>
  <si>
    <t>ค่าสอนพิเศษ 885101 ก.ย.56 น.ส.ปัทมา</t>
  </si>
  <si>
    <t>ค่าสอนพิเศษ 885101 ก.ย.56 นายเมธิน</t>
  </si>
  <si>
    <t>ค่าสอนพิเศษ 885101 ก.ย.56 น.ส.วนิดา</t>
  </si>
  <si>
    <t>ค่าสอนพิเศษ 885101 ก.ย.56 นายสิทธิพงษ์</t>
  </si>
  <si>
    <t>ค่าสอนพิเศษ+ค่าเดินทาง 885101 ก.ย.56 น.ส.สุกัลยา</t>
  </si>
  <si>
    <t>ค่าสอนพิเศษ+ค่าเดินทาง 885101 ก.ย.56 น.ส.จิรวรรณ</t>
  </si>
  <si>
    <t>ค่าสอนพิเศษ 885101 ก.ย.56 น.ส.อรุณี</t>
  </si>
  <si>
    <t>ค่าสอนพิเศษ+ค่าเดินทาง 885101 ก.ย.56 น.ส.อุบลวรรณ</t>
  </si>
  <si>
    <t>ค่าสอนพิเศษ 885101 ก.ย.56 น.ส.ยุวธิดา</t>
  </si>
  <si>
    <t>ค่าสอนพิเศษ 885101 ก.ย.56 น.ส.เสวิตา</t>
  </si>
  <si>
    <t>ค่าสอนพิเศษ+ค่าเดินทาง 885101 ก.ย.56 นายณฐาภพ</t>
  </si>
  <si>
    <t>ค่าตอบแทนช่วยสอน 888131 ก.ย.56 น.ส.วัลยา</t>
  </si>
  <si>
    <t>ค่าตอบแทนช่วยสอน 888131 นายสิทธิชัย ก.ย.56</t>
  </si>
  <si>
    <t>ค่าตอบแทนช่วยสอน 888248 ก.ย.56 นายพจน์สพร</t>
  </si>
  <si>
    <t>ค่าตอบแทนช่วยสอน 888352 , 888248 ก.ย.56 นายศักดา</t>
  </si>
  <si>
    <t>ค่าตอบแทนช่วยสอน 888142 , 888248 ก.ย.56 นายชัยวัฒน์</t>
  </si>
  <si>
    <t>ค่าตอบแทนช่วยสอน 888352 , 888142 ก.ย.56 นายมาโนชญ์</t>
  </si>
  <si>
    <t>ก.ย.56 11 ราย</t>
  </si>
  <si>
    <t>กระดาษสา</t>
  </si>
  <si>
    <t>คุมสอบปลายภาค วิชาเอกคณะ ก.ย.56</t>
  </si>
  <si>
    <t>ค่าคุมสอบ+ค่าเดินทาง 887342 30 ก.ย. 56น.ส.สุกัลยา</t>
  </si>
  <si>
    <t>ตัดโอนค่าสอน ปลาย 55 วิชา 886204 ให้คณะวิทยาศาสตร์</t>
  </si>
  <si>
    <t>ตัดโอนค่าสอน 1-2/2555 และ ฤดร้อน56 ให้คณะวิทยาศาสตร์</t>
  </si>
  <si>
    <t>ตัดโอนค่าสอน 1/55 ให้คณะวิทยาศาสตร์การกีฬา</t>
  </si>
  <si>
    <t>ตัดโอนค่าสอน 2/55 ฦฤดูร้อน56 ให้คณะศึกษาศาสตร์</t>
  </si>
  <si>
    <t>ตัดโอนค่าสอน ต้น56 ให้คณะวิทยาศาสตร์</t>
  </si>
  <si>
    <t>ตัดโอนค่าสอน ต้น56 ให้รัฐศาสตร์(เพิ่มเติม)</t>
  </si>
  <si>
    <t>ตัดโอนค่าสอน ต้น 56 ให้สถาบันภาษา</t>
  </si>
  <si>
    <t>ตัดโอนค่าสอน ต้น 56 ให้คณะโลจิสติกส์</t>
  </si>
  <si>
    <t>ตัดโอนค่าสอน ต้น 56 ให้คณะวิทยาศาสตร์และศิลปศาสตร์</t>
  </si>
  <si>
    <t>ค่าใช้จ่ายโครงการประชุมกรรมการสาขาวิชา</t>
  </si>
  <si>
    <t>ค่ารับรองประชุมสาขาวิชาวิศวกรรมซอฟต์แวร์ 8 พ.ย.55</t>
  </si>
  <si>
    <t>เงินอุดหนุนประชุมกรรมการสาขาวิชา</t>
  </si>
  <si>
    <t>ค่ารับรองประชุมสาขาวิชาเทคโนโลยีสารสนเทศ 1 พ.ย.55</t>
  </si>
  <si>
    <t>ค่ารับรองประชุมสาขาวิชาเทคโนโลยีสารสนเทศ 20 ธ.ค.55</t>
  </si>
  <si>
    <t>ค่ารับรองประชุมสาขา CS 5 ก.พ.56</t>
  </si>
  <si>
    <t>ค่ารับรองประชุมสาขาวิชาวิทยาการคอมพิวเตอร์ 10 เม.ย.56</t>
  </si>
  <si>
    <t>ประชุมอาจารย์ผู้สอน สาขาวิศวกรรมซอฟต์แวร์ 17 พ.ค.56</t>
  </si>
  <si>
    <t>คชจ.โครงการเตรียมความพร้อมในการจัดทำกรองมาตรฐานคุณวุฒิระดับอุดมศึกษา มคอ. 21-22 พ.ค.56 เกาะล้าน-SE</t>
  </si>
  <si>
    <t>ค่ารับรองประชุมอาจารย์ผู้สอนสาขา IT 28 พ.ค.56</t>
  </si>
  <si>
    <t>ค่ารับรองประชุมผู้สอน สาขา CS 11 ก.ค.56</t>
  </si>
  <si>
    <t>ค่ารับรองประชุมผู้สอนสาขา IT 18 ก.ค56</t>
  </si>
  <si>
    <t>ค่ารับรองประชุมสาขา CS 18 ก.ค.56</t>
  </si>
  <si>
    <t xml:space="preserve">ค่ารับรองประชุมสาขา CS </t>
  </si>
  <si>
    <t>ค่ารับรองประชุมสาขา IT</t>
  </si>
  <si>
    <t>ค่าใช้จ่ายโครงการประชุมเสวนาและรับฟังความคิดเห็นสาธารณะจากนิสิต</t>
  </si>
  <si>
    <t xml:space="preserve">ค่าใช้จ่ายโครงการเสวนารับฟังความคิดเห็นสาธารณะสาขา CS/IT </t>
  </si>
  <si>
    <t>เงินอุดหนุนโครงการประชุมเสวนาและรับฟังความคิดเห็นสาธารณะจากนิสิต</t>
  </si>
  <si>
    <t>ค่าใช้จ่ายโครงการเสวนารับฟังความคิดเห็นสาธารณะสาขา SE 12 มี.ค.56</t>
  </si>
  <si>
    <t>คชจ.โครงการรับฟังความคิดเห็นสาธารณะจากนิสิต สาขา SE 14 ก.ย.56</t>
  </si>
  <si>
    <t>ค่าใช้จ่ายโครงการเรียนรู้จากผู้เชี่ยวชาญ</t>
  </si>
  <si>
    <t>ค่าใช้จ่ายโครงการเรียนรู้จากผู้มีความเชี่ยวชาญในสาขา IT ครั้งที่ 1 8 พ.ย.55</t>
  </si>
  <si>
    <t>เงินอุดหนุนโครงการเรียนรู้จากผู้เชี่ยวชาญ</t>
  </si>
  <si>
    <t>ค่าใช้จ่ายโครงการเรียนรู้จากผู้มีความเชี่ยวชาญในสาขา สร้างสุดยอดนักไอทีในอนาคต 24 พ.ย.55</t>
  </si>
  <si>
    <t>ค่าใช้จ่ายโครงการเรียนรู้จากผู้มีความเชี่ยวชาญในสาขา สร้างสุดยอดนักไอทีในอนาคต 15 ธ.ค.55</t>
  </si>
  <si>
    <t>คชจ.โครรงการเรียนรู้จากผู้เชี่ยวชาญสาขา SE</t>
  </si>
  <si>
    <t>คชจ.โครรงการเรียนรู้จากผู้เชี่ยวชาญสาขา CS 25 ม.ค.56</t>
  </si>
  <si>
    <t>คชจ.โครงการไอทีจูเนียร์ฯ 19 ม.ค.56 สาขา IT</t>
  </si>
  <si>
    <t>คชจ.โครงการเรียนรู้จากผู้เชี่ยวชาญสาขา CS 2 ก.พ.56</t>
  </si>
  <si>
    <t>คชจ.โครงการเรียนรู้จากผู้เชี่ยวชาญสาขา SE 12 ก.พ.56</t>
  </si>
  <si>
    <t xml:space="preserve">คชจ.โครงการเรียนรู้จากผู้เชี่ยวชาญสาขา SE 14 ก.พ.56 </t>
  </si>
  <si>
    <t>คชจ.โครงการอบรมเชิงปฏิบัติการการพัฒนาประสบการณ์ทางวิชาการและวิชาชีพ 16 ก.พ.56 CS</t>
  </si>
  <si>
    <t>คชจ.โครงการไอทีจูเนียร์ฯ  16 มี.ค.56 สาขา IT</t>
  </si>
  <si>
    <t>คชจ.โครงการเรียนรู้จากผู้เชี่ยวชาญสาขาวิศวกรรมซอฟต์แวร์ 13-17 พ.ค.56</t>
  </si>
  <si>
    <t>คชจ.โครงการเรียนรู้จากผู้เชี่ยวชาญสาขาวิศวกรรมซอฟต์แวร์ 20-24 พ.ค.56</t>
  </si>
  <si>
    <t>ค่าตอบแทนวิทยากรบรรยายพิเศษ เรื่องการจัดการทรัพยากรมนุษย์ในมุมมององค์กรธุรกิจฯ สาขา IT 25 ก.ค.56</t>
  </si>
  <si>
    <t xml:space="preserve">คชจ.โครงการเรียนรู้จากผู้เชี่ยวชาญในสาขา  CS 24-25 ส.ค.56 </t>
  </si>
  <si>
    <t>คชจ.โครงการการทำธุรกิจซื้อ-ขาย ผ่านระบบอีคอมเมอร์ส อีเบย์ 30 ส.ค.56 สาขา CS</t>
  </si>
  <si>
    <t>คชจ.โครงการอบรมเชิงปฏิบัติการ การพัฒนา Web Application &amp; Web Service สาขา CS 31 ส.ค. , 7 ก.ย.56</t>
  </si>
  <si>
    <t>คชจ.โครงการเรียนรู้จากผุ้เชี่ยวชาญในสาขาวิศวกรรมซอฟต์แวร์ 14 ก.ย.56</t>
  </si>
  <si>
    <t>ค่าใช้จ่ายติวสอบมาตรฐานวิชาชีพ 24-25 ต.ค.55</t>
  </si>
  <si>
    <t>เงินอุดหนุนโครงการพัฒนาและยกระดับมาตรฐานวิชาชีพด้านวิทยาศาสตร์และเทคโนโลยี</t>
  </si>
  <si>
    <t>ค่าสมัครสอบมาตรฐานวิชาชีพไอที 52 ราย ๆ ละ 100</t>
  </si>
  <si>
    <t>ค่าใช้จ่ายโครงการจัดทำความร่วมมือกับหน่วยงานภายนอกสถาบัน</t>
  </si>
  <si>
    <t>ปากกาลูกลื่น ลงนาม MOU</t>
  </si>
  <si>
    <t>เงินอุดหนุนการจัดทำความร่วมมือกับหน่วยงานภายนอกสถาบัน</t>
  </si>
  <si>
    <t>ค่าเบี้ยเลี้ยง,ค่าเดินทางไปลงนาม MOU</t>
  </si>
  <si>
    <t>กระดาษโฟโต้</t>
  </si>
  <si>
    <t>ค่าใช้จ่ายโครงการพบผู้ประกอบการ</t>
  </si>
  <si>
    <t>ค่าใช้จ่ายโครงการคณะวิทยาการสารสนเทศพบผู้ประกอบการ 29 ส.ค.56</t>
  </si>
  <si>
    <t>เงินอุดหนุนโครงการพบผู้ประกอบการ</t>
  </si>
  <si>
    <t>ค่าใช้จ่ายโครงการพัฒนาระบบสารสนเทศ</t>
  </si>
  <si>
    <t>ค่าออกแบบและวางระบบสารสนเทศการเงินคณะวิทยาการสารสนเทศ-บ.ซีพีดีโปร จก.</t>
  </si>
  <si>
    <t>เงินอุดหนุนโครงการพัฒนาระบบสารสนเทศ</t>
  </si>
  <si>
    <t>ค่าธรรมเนียมรายปี ซอฟต์แวร์ระบบสารสนเทศ-บ.ซีพีดีโปร จก.</t>
  </si>
  <si>
    <t>ค่าจ้างเหมาวางระบบสารสนเทศเพื่อการจัดการกิจกรรมนิสิตคณะวิทยาการสารสนเทศ</t>
  </si>
  <si>
    <t>ตัดโอนค่าสาธารณูปโภคปี2556 ให้คณะวิทยาศาสตร์</t>
  </si>
  <si>
    <t>เงินอุดหนุนสำหรับคณะวิทยาศาสตร์</t>
  </si>
  <si>
    <t>ตัดโอนเงินสนับสนุนค่าซ่อมลิฟท์ปีงบประมาณ 2556 ให้คณะวิศวกรรมศาสตร์</t>
  </si>
  <si>
    <t>ค่ารับรองประชุมถ่ายทอดความรู้การประกันคุณภาพการศึกษา 7 พ.ย.55</t>
  </si>
  <si>
    <t>ค่าใช้จ่ายโครงการอบรมเรื่อง การประกันงานตามบทบาทหน้าที่สู่เกณฑ์มาตรฐาน25-27ก.พ.56</t>
  </si>
  <si>
    <t>ค่าใช้จ่ายโครงการศึกษาดูงานแลกเปลี่ยนเรียนรู้งานประกันคุณภาพการศึกษา ม.เชียงใหม่ 7-8 มี.ค.56</t>
  </si>
  <si>
    <t>ค่ารับรองประชุมคณะกรรมการประกันคุณภาพการศึกษา 28 มี.ค.56</t>
  </si>
  <si>
    <t>ค่ารับรองประชุมคณะกรรมการประกันคุณภาพการศึกษา 9 เม.ย.56</t>
  </si>
  <si>
    <t>ค่าถ่ายเอกสาร</t>
  </si>
  <si>
    <t>ค่ารับรอง-ประชุมคณะกรรมการประกันคุณภาพ</t>
  </si>
  <si>
    <t>ค่ารับรองประชุมคณะกรรมการประกันคุณภาพ 7 พ.ค.56</t>
  </si>
  <si>
    <t>ค่ารับรองประชุมคณะกรรมการประกันคุณภาพ 29 พ.ค.56</t>
  </si>
  <si>
    <t>ค่ารับรองประชุม 17 มิ.ย.56</t>
  </si>
  <si>
    <t xml:space="preserve">เสาธง,กระดาษโปรเตอร์,กระดาษอังกฤษ,สติ๊กเกอร์จัดบอร์ดประกัน </t>
  </si>
  <si>
    <t>ฟิวเจอร์บอร์ด,กล่อเก็บของ,สุมดโน๊ต,ปากกา,ลูกอมฯจัดบอร์ดประกันฯ</t>
  </si>
  <si>
    <t>ป้ายไวนิล,เทปย่น,เข็มซ่อนปลาย จัดบอร์ดประกัน</t>
  </si>
  <si>
    <t>ป้ายไวนิลจัดบอร์ดประกัน</t>
  </si>
  <si>
    <t>ค่าตอบแทนนิสิตช่วยงาน3-4 ก.ค.56 ช่วยจัดบอร์ดประกันคุณภาพ</t>
  </si>
  <si>
    <t>ถ่ายเอกสารเข้าเล่ม SAR ปีการศึกษา 2555</t>
  </si>
  <si>
    <t>ค่าวัสดุ - กล่องพัสดุ,ซองกันกระแทก</t>
  </si>
  <si>
    <t>ค่ารับรองประชุมกรรมการประกัน 15 ส.ค.56</t>
  </si>
  <si>
    <t>ค่าเข้าเล่ม</t>
  </si>
  <si>
    <t>ถ่ายเอกสารเข้าเล่ม CAR ประจำปี 2555</t>
  </si>
  <si>
    <t>ค่าใช้จ่ายโครงการติดตามและตรวจสอบคุณภาพการศึกษา ปี 2555 วันที่ 2 ส.ค.56</t>
  </si>
  <si>
    <t>คู่มือนิสิต คณะวิทยาการสารสนเทศ  550 เล่ม ปี การศึกษา 2556  ชลบุรีการพิมพ์</t>
  </si>
  <si>
    <t>สมุดประจำตัวนิสิต สาขา SE 300 เล่ม- ชลบุรีการพิมพ์</t>
  </si>
  <si>
    <t>หนังสือเทคโนโลยีสารสนเทศในชีวิตประจำวัน 885101 500 เล่ม - ชลบุรีการพิมพ์</t>
  </si>
  <si>
    <t>จานรองเหลี่ยม,กระถาง,ต้นท๊อฟ,ต้นไม้ ปรับภูมิทัศภายในคณะ</t>
  </si>
  <si>
    <t>เก้าอี้,ดอกไม้,นาฬิกา ปรับปรุถงจัดสวนปรับภูมิทัศภายในคณะ</t>
  </si>
  <si>
    <t>ผ้าพลาสติก,อคิลิค,กระดาษสติ๊กเกอร์,เหล็กคั่น,ป้ายสะท้อนแสงปรับภูมิทัศน์ภายใน</t>
  </si>
  <si>
    <t>ค่าครุภัณฑ์มูลค่าต่ำกว่าเกณฑ์-ชั้นวางหนังสือ - หจก.เก้าหลักเฟอร์นิเจอร์</t>
  </si>
  <si>
    <t>ค่าครุภัณฑ์มูลค่าต่ำกว่าเกณฑ์ บอร์ดจัดแสดง 2 ชุด - เก้าหลักเฟอร์นิเจอร์</t>
  </si>
  <si>
    <t>วิทยุสื่อสาร 10 เครื่อง งานประชาสัมพันธ์ - นิวทาวน์เทคนิค</t>
  </si>
  <si>
    <t>ค่าใช้จ่ายโครงการเปิดบ้านวิทยาการสารสนเทศ ครั้งที่ 3 16 - 18 ส.ค.56</t>
  </si>
  <si>
    <t>คชจ.โครงการประชุมสัมมนาเรื่องการปรับปรุงแผนยุทธศาสตร์ 22-23 ต.ค.55</t>
  </si>
  <si>
    <t>คชจ.โครงการปรับปรุงแผนยุทธศาสตร์เพื่อประเมินคุณภาพการศึกษา 9 ม.ค.56</t>
  </si>
  <si>
    <t>ค่ารับรองประชุมคณะกรรมการบริหารคระวิทยาการสารสนเทศ4/56 29 เม.ย.56</t>
  </si>
  <si>
    <t>ค่ารับรอง ประชุมกรรมการบริหารคณะ 6/56 24 มิ.ย.56</t>
  </si>
  <si>
    <t>คชจ.โครงการความร่วมมือด้านวิชาการและแลกเปลี่ยนศิลปวัฒนธรรมฯ Dail 8เม.ย.-7 พ.ค.56</t>
  </si>
  <si>
    <t>โครงการความร่วมมือทางวิชาการกับต่างประเทศ</t>
  </si>
  <si>
    <t>คชจ.โครงการความร่วมมือวิชาการและแลกเปลี่ยนศิลปวัฒนธรรมระหว่าง Dali University 4 ก.ค. - 2 ส.ค.56</t>
  </si>
  <si>
    <t>ค่าซ่อมเครื่องถ่ายเอกสาร-ริโก้</t>
  </si>
  <si>
    <t>ค่าซ่อมเครื่องคอมพิวเตอร์-เทลเน็ต</t>
  </si>
  <si>
    <t>ค่าซ่อมคอมพิวเตอร์-เทลเน็ต</t>
  </si>
  <si>
    <t>ซ่อมเครื่องทำน้ำเย็น-นิวทาวน์เทคนิค</t>
  </si>
  <si>
    <t>ซ่อมเครื่องทำลายเอกสาร-นิวทาวน์</t>
  </si>
  <si>
    <t>ค่าซ่อมเครื่องฉายโปรเจคเตอร์-ร้านนิวทาวน์เทคนิค</t>
  </si>
  <si>
    <t>รับโอนเงินสำหรับค่าซ่อม</t>
  </si>
  <si>
    <t>ค่าซ่อมเครื่องคอมพิวเตอร์ 1 เครื่อง - เทลเน็ต</t>
  </si>
  <si>
    <t>ค่าซ่อมคอมพิวเตอร์ - เทลเน็ต</t>
  </si>
  <si>
    <t>ซ่อมเครื่องทำลายเอกสาร - นิวทาวน์เทคนิค</t>
  </si>
  <si>
    <t>ค่าจอคอม-บ.เทลเน็ต</t>
  </si>
  <si>
    <t>ค่าซ่อมเครื่องทำน้ำร้อน - สมบูรณ์แอร์</t>
  </si>
  <si>
    <t>ค่าซ่อมพ่วงข้างมอเตอร์ไซต์</t>
  </si>
  <si>
    <t>ค่าซ่อมมอร์เตอร์ไซด์</t>
  </si>
  <si>
    <t>กล้องถ่ายภาพดิจิตอล Sony 1 ชุด-นิวทาวน์เทคนิค</t>
  </si>
  <si>
    <t>ตู้สำนักงานสำเร็จรูป(ตู้คอนเทนเนอร์) , เครื่องปรับอากาศ 1 เครื่อง -บ.คอนเทนเนอร์(ประเทศไทย) จก.</t>
  </si>
  <si>
    <t>เครื่องคอมพิวเตอร์สำหรับประมวลผล Dell 1 เครื่อง-บ.เทลเน็ตเทคโนโลยี จก.</t>
  </si>
  <si>
    <t>ม่านปรับแสงหน้าต่าง 2 ชุด - ร้านนิวทาวน์เทคนิค</t>
  </si>
  <si>
    <t>กระดานไวท์บอร์ดกระจกกรอบลายไม้ 1 ชุด ห้องสำนักงานคณบดี-ร้านนิวทาวน์เทคนิค</t>
  </si>
  <si>
    <t>เครื่องปรับอากาศ 3 เครื่อง - ร้านนิวทาวน์เทคนิค</t>
  </si>
  <si>
    <t>สมาร์ทโฟน iPhone 5 16 GB-บ.เอสพีวีไอ จก.  (ของคณบดี)</t>
  </si>
  <si>
    <t>คอมพิวเตอร์โน๊ตบุ๊ค Sony 1 เครื่อง -ร้านนิวทาวน์เทคนิค</t>
  </si>
  <si>
    <t xml:space="preserve">Sharp LC-60LE630 +ขาแขวน นิวทาวนฯ </t>
  </si>
  <si>
    <t>Mac Mini 50 เครื่อง , Mac Book Air 13นิ้ว 5 เครื่อง - บ.เอสพีวีไอ จก.</t>
  </si>
  <si>
    <t>กล้องถ่ายภาพดิจิตอล Connon 1 ตัว -ร้านนิวทาวน์เทคนิค</t>
  </si>
  <si>
    <t>อุปกรณ์ควบคุมการสลับหน้าจอเครื่องคอมพิวเตอร์ 2 ชุด-เก้าสี่เจ็ดหนึ่ง</t>
  </si>
  <si>
    <t>เครื่องปรับอากาศ 3600 บีทียู 4 เครื่อง-ร้านนิวทาวน์</t>
  </si>
  <si>
    <t>เครื่องคอมพิวเตอร์ Notebook Dell 1 เครื่อง-เก้าสี่เจ็ดหนึ่ง</t>
  </si>
  <si>
    <t>เครื่องคอมพิวเตอร์ Notebook  Toshiba 2 เครื่อง - เก้าสี่เจ็ดหนึ่ง</t>
  </si>
  <si>
    <t>เครื่องปรับอากาศ 3600 บีทียู 1 เครื่อง-ร้านนิวทาวน์</t>
  </si>
  <si>
    <t>คอมพิวเตอร์ Notebook 1 เครื่อง-เก้าสี่เจ็ดหนึ่ง</t>
  </si>
  <si>
    <t>โทรศัพท์ Samsung Galaxy 1 เครื่อง  รองประกันคุณภาพ</t>
  </si>
  <si>
    <t>เครื่องพิมพ์เลเซอร์ Cannon 1 เครื่อง กิจการนิสิต-นิวทาวน์เทคนิค</t>
  </si>
  <si>
    <t>กล้องวีดีโอ Panasonic 1 ชุด -วิจัยบูรพาลีนุกซ์ - นิวทาวน์เทคนิค</t>
  </si>
  <si>
    <t>เครื่องคอมพิวเตอร์ MacBook Air 1 เครื่อง - บ.เอสพีวีไอ จก.</t>
  </si>
  <si>
    <t>เครื่องฉายโปรเจคเตอร์ 1 เครื่อง - นิวทาวน์เทคนิค</t>
  </si>
  <si>
    <t>เครื่องทำน้ำเย็น 2 ก็อกน้ำ - นิวทาวน์เทคนิค</t>
  </si>
  <si>
    <t xml:space="preserve">เครื่องกระจายสัญญาณ 1 เครื่อง - เอส พี วี ไอ </t>
  </si>
  <si>
    <t>ครุภัณฑ์ -โพเดียดสแตนเลสเงา1ชุด - บ. 789 สตูดิโอ แอนด์ แอดเวอร์ไทซิ่ง จก.</t>
  </si>
  <si>
    <t>ค่าออกแบบอาคารคณะวิทยาการสารสนเทศ - สถาปนิกหนึ่งร้อยสิบ</t>
  </si>
  <si>
    <t>ค่าออกแบบอาคารเรียนและสำนักงานคณะวิทยาการสารสนเทศ</t>
  </si>
  <si>
    <t>ปรับปรุงห้องปฏิบัติการคอมพิวเตอร์ SD512-ร้านนิวทาวน์</t>
  </si>
  <si>
    <t>ปรับปรุงห้องปฏิบัติการ ห้องเรียน และสำนักงาน</t>
  </si>
  <si>
    <t>ปรับปรุงห้องพักอาจารย์สาขา SE-ร้านนิวทาวน์เทคนิค</t>
  </si>
  <si>
    <t>ปรับปรุงห้อง SD320 ,MIT , ห้องสำนักงานคณบดี-ร้านนิวทาวน์เทคนิค</t>
  </si>
  <si>
    <t>ประตูเหล็กดัด ,หน้าต่างเหล็กดัด,หลังคากันสาด สโมสรนิสิต-นิวทาวน์เทคนิค</t>
  </si>
  <si>
    <t>ปรับปรุงภูมิทัศน์สโมสรนิสิต</t>
  </si>
  <si>
    <t>ทุนการศึกษา ปีการศึกษา 2555 ทุนส่งเสริมการศึกษา 4 ทุน</t>
  </si>
  <si>
    <t>ทุนการศึกษา ปีการศึกษา 2555 ทุนกิจกรรม 14 ทุน</t>
  </si>
  <si>
    <t>ทุนการศึกษา ปีการศึกษา 2555 ทุนผลการเรียนดีเด่น 15 ทุน</t>
  </si>
  <si>
    <t>ทุนการศึกษา ปีการศึกษา 2555 ทุนขาดแคลนทุนทรัพย์ 14 ทุน</t>
  </si>
  <si>
    <t>ทุนส่งเสริมการศึกษาระดับบัณฑิตศึกษา ปีการศึกษา 2556 จำนวน 2 ทุน เอกจิต,จรรยา</t>
  </si>
  <si>
    <t>คชจ.โครงการแสดงความยินดีกับบัณฑิตและมหาบัณฑิต 4 ต.ค.55</t>
  </si>
  <si>
    <t>ค่าใช้จ่ายโครงการทอดกฐินสามัคคี 4 พ.ย.55</t>
  </si>
  <si>
    <t>คชจ.โครงการนิสิตคณะวิทยาการสารสนเทศก้าวไกลสุ่อาเซียน 29 พ.ย.55</t>
  </si>
  <si>
    <t>คชจ.โครงการชาว วก รักษ์สุขภาพ</t>
  </si>
  <si>
    <t>คชจ.โครงการทำบุญและบำเพ็ญประโยชน์</t>
  </si>
  <si>
    <t>คชจ.โครงการเลือกตั้งนายกสโมสรนิสิต</t>
  </si>
  <si>
    <t>คชจ.โครงการดูงานด้านคอมพิวเตอร์ของนิสิตสาขา SE ครั้งที่ 1 13 ก.พ.56</t>
  </si>
  <si>
    <t>คชจ.โครงการศึกษาดูงานด้านคอมฯ  สาขา IT 14 ก.พ.56</t>
  </si>
  <si>
    <t>คชจ.โครงการประชุมคณะกรรมการสโมสรนิสิต 12 ก.พ.56</t>
  </si>
  <si>
    <t>ค่าใช้จ่ายโครงการดูงานด้านคอมพิวเตอร์ SE 19 ก.พ.56</t>
  </si>
  <si>
    <t>ค่าใช้จ่ายโครงการประชุมวิชการระดับปริญญาตรีด้านคอมฯ AUCC2 วิชาการ</t>
  </si>
  <si>
    <t>ค่ารับรองประชุมคณะกรรมการสโมสรนิสิต 20 มี.ค.56</t>
  </si>
  <si>
    <t>คชจ.โครงการดูงานด้านคอมพิวเตอร์สาขา SE ครั้งที่ 3 29 มี.ค.56</t>
  </si>
  <si>
    <t>คชจ.โครงการปัจฉิมนิเทศนิสิตชั้นปีที่ 4 12 มี.ค.56</t>
  </si>
  <si>
    <t>ค่าใช้จ่ายโครงการดูงานด้านคอมพิวเตอร์ SE ครั้งที่ 4 5 เม.ย.56</t>
  </si>
  <si>
    <t>ค่าใช้จ่ายโครงการกีฬาประเพณีสามวิทย์ ครั้งที่ 2 2 ก.พ.56</t>
  </si>
  <si>
    <t>ค่าใช้จ่ายโครงการสัมมนากิจกรรมนิสิต 27-29 เม.ย.56</t>
  </si>
  <si>
    <t xml:space="preserve">คชจ.โครงการรดน้ำดำหัวประเพณีสงกรานต์ ปีการศึกษา 2556 </t>
  </si>
  <si>
    <t>คชจ.โครงการเสริมสร้างเครืข่ายพัฒนาคุณภาพการศึกษาสำหรับนิสตเช็มแข็งและปลูกปะการัง 24 .ค.56</t>
  </si>
  <si>
    <t>คชจ.โครงการพบผู้ปกครองนิสิต 29 พ.ค.56</t>
  </si>
  <si>
    <t>ค่าใช้จ่ายโครงการปฐมนิเทศนิสิต 31 พ.ค.56</t>
  </si>
  <si>
    <t>คชจ.โครงการ Informatics Beginning 2013 1 มิ.ย.56</t>
  </si>
  <si>
    <t>คชจ.โครงการจิตสาธารณะและบำเพ็ญประโยชน์ต่อชมชน 23 มิ.ย.56</t>
  </si>
  <si>
    <t>คชจ.โครงการเพื่อน้องประชุมเชียร์ คณะวิทยาการสารสนเทศ 2556 3 มิ.ย.-ก.ค.56</t>
  </si>
  <si>
    <t>คชจ.โครงการปล่อยปลาและปลูกป่าชายเลนเฉลิมพระเกรียติ  9 ส.ค.56</t>
  </si>
  <si>
    <t>คชจ.โครงการดูงานด้านคอมพิวเตอร์ของนิสิตสาขา IT 21 ส.ค.56</t>
  </si>
  <si>
    <t>ค่าใช้จ่ายโครงการเตรียมความพร้อมก่อนสอบกลางภาค 1/256 13 - 21 ก.ค.56</t>
  </si>
  <si>
    <t>ค่าใช้จ่ายโครงการเข้าร่วมการแข่งขันโปรแกรมคอมพิวเตอร์ ACM 7-8 ก.ย.56</t>
  </si>
  <si>
    <t>ค่าใช้จ่ายนำบุคลากรและนิสิตเข้าร่วมประชุมวิชาการ ICSEC2013 อ.กฤษณะ</t>
  </si>
  <si>
    <t>คชจ.โครงการความร่วมมือด้านกิจกรรมนิสิตและแลกเปลี่ยนประสบการณ์ด้านสโมสรนิสิต</t>
  </si>
  <si>
    <t>คชจ.โครงการสร้างต้นแบบในการตรงต่อเวลาของนิสิตสาขาวิศวกรรมซอฟต์แวร์ 18 ก.ค.56</t>
  </si>
  <si>
    <t>ค่าลงทะเบียนต่างประเทศ เยอรมัน 1-8 ธ.ค.55 คณบดี</t>
  </si>
  <si>
    <t>ค่าใช้จ่ายสัมมนาวิชาการ SIGGRAPH Asia 2012 28-30 พ.ย.55 อ.ภูสิต และ คณะ6ราย</t>
  </si>
  <si>
    <t>ค่าที่พักเข้าร่วมงานแข่งขันพัฒนาโปรแกรมคอมฯ NSC ครั้งที่ 15 SCB PARK อ.อุรีรัฐ,นายเหมรัศมิ์,นิสิตฯ</t>
  </si>
  <si>
    <t>ค่าลงทะเบียนประชุมวิชาการ KST อ.สุภาวดี</t>
  </si>
  <si>
    <t>ค่าเดินทางไปราชการ อ.สุนิสา,อ.ณัฐนนท์</t>
  </si>
  <si>
    <t>ค่าที่พัก,ค่าพาหนะเดินทางไปปฏิบัติงาน อบรมปฏิบัติงานสหกิจศึกษา 26-28 มี.ค.56 น.ส.กมลวรรณ</t>
  </si>
  <si>
    <t>ค่าเบี้ยเลี้ยง,ค่าที่พัก,ค่าพาหนะเดินทาง,ค่าลงทะเบียนอบรม พัสดุ น.ส.ศิริจันทร์ 2-5 เม.ย.56</t>
  </si>
  <si>
    <t>คชจ.โครงการศึกษษดูงานโครงการพัฒนาบุคลากรคณะวิทยาการสารสนเทศ ณ Fukuoka University ญี่ปุ่น 10-14 พ.ค.56</t>
  </si>
  <si>
    <t>คชจ.อบรมAnscse26-30 มี.ค.56 อ.โกเมศ</t>
  </si>
  <si>
    <t>คชจ.เดินทางร่วมประชุมวิชาการ JESSE 2013 อ.จักริน+ นายเหมรัศมิ์</t>
  </si>
  <si>
    <t>ค่าลงทะเบียนดูงานการบริหารจัดการ จ.สุราษฎร์ธานี 4-5 ก.ค.56 คณบดี</t>
  </si>
  <si>
    <t>ค่าเช่ารถรับส่งสนามบินสุวรรณภูมิ ส่ง อ.อธิตาและคณะไปร่วมประชุมวิชาการสิงคโปร์ อ.อธิตาและคณะฯ 18-20 มิ.ย.56</t>
  </si>
  <si>
    <t>ค่าตั๋วเครื่องบิน,ค่าที่พัก,ค่าเบี้ยเลี้ยง,ค่าเดินทางในต่างประเทศประชุมวิชาการสิงคโปร์ อ.อธิตาและคณะฯ 18-20 มิ.ย.56</t>
  </si>
  <si>
    <t>ค่าใช้จ่ายเดินทางอบรม Asia Modelling ฯประเทศมาเลเซีย 24-26 ก.ค.56 อ.โกเมศ</t>
  </si>
  <si>
    <t>ค่าลงทะเบียนเรียนภาษาอังกฤษ - อ.สุภาวดี</t>
  </si>
  <si>
    <t xml:space="preserve">ค่าใช้จ่ายร่วมประชุมวิชาการ ICSEC 2013 อ.จักริน , อ.อุรีรัฐ ,นายเหมรัศมิ์ </t>
  </si>
  <si>
    <t xml:space="preserve">ค่าลงทะเบียนอบรมล่วงหน้า CCNA Cisco Certified Network Associates อ.ณัฐนนท์ </t>
  </si>
  <si>
    <t>ทุนพัฒนาบุคลากร งวดที่ 4 - หรรษา</t>
  </si>
  <si>
    <t>เงินอุดหนุนทุนพัฒนาบุคลากร</t>
  </si>
  <si>
    <t>ทุนพัฒนาบุคลากร งวดที่ 2 - อ.วรวิทย์</t>
  </si>
  <si>
    <t>ทุนพัฒนาบุคลากร งวดที่ 2 - เกรียงศักดิ์</t>
  </si>
  <si>
    <t>ค่าลงทะเบียนอบรม Mongo DB นายเหมรัศมิ์</t>
  </si>
  <si>
    <t>ทุนพัฒนาบุคลากร 1/56 อ.วรวิทย์</t>
  </si>
  <si>
    <t>ทุนพัฒนาบุคลากร งวดที่ 3-เกรียงศักดิ์</t>
  </si>
  <si>
    <t>คชจ.โครงการอบรมเชิงปฏิบัติการเรื่อง Demonstration Burapha linux KVM</t>
  </si>
  <si>
    <t>คชจ.โครงการอบรมเชิงปฏฎิบัติการบ่มเพาะนักพัฒนารุ่นเยาว์ การใช้ PHP SWPARK</t>
  </si>
  <si>
    <t>คชจ.โครงการค่ายพัฒนาซอฟต์แวร์ 22-28 มี.ค.56 SE</t>
  </si>
  <si>
    <t>คชจ.โครงการฝึกทำโจทย์โอลิมปิควิชาการ สาขาคอมฯ 25-30 เม.ย.56</t>
  </si>
  <si>
    <t>ค่าใช้จ่ายโครงการสนับสนุนกิจกรรมเขตอุตสาหกรรมซอฟต์แวร์ภาคตะวันออก</t>
  </si>
  <si>
    <t xml:space="preserve">ค่าเช่ารถติดตั้ง Server </t>
  </si>
  <si>
    <t>เงินอุดหนุนโครงการสนับสนุนกิจกรรมเขตอุตสาหกรรมซอต์แวร์ภาคตะวันออก</t>
  </si>
  <si>
    <t>ค่ารับรอง-ประชุมหารือพิธีเปิดโครงการความร่วมมือส่งเสริมธุรกิจตามพันธกิจ</t>
  </si>
  <si>
    <t xml:space="preserve">แผ่น DC-R , แผ่น DVE สันรูด </t>
  </si>
  <si>
    <t>ค่าวัสดุสำนักงาน 18 รายการ - หจก.ชลบุรีสวัสดีมงคล</t>
  </si>
  <si>
    <t>ถ่ายเอกสาร 27/4/56-28/5/56  - ริโก้</t>
  </si>
  <si>
    <t>ถ่ายเอกสาร 29/5/56-24/6/56 SWPARK - ริโก้</t>
  </si>
  <si>
    <t>ซองใส่บัตร,สายคล้องคอ,ป้ายชื่อ</t>
  </si>
  <si>
    <t>ค่ารับรองประชุมปรึกษาหารือเรื่องการปรับปรุงอาคารสถานที่</t>
  </si>
  <si>
    <t>วัสดุ-ตรายาง</t>
  </si>
  <si>
    <t>ค่าวัสดุ - ถ่ายเอกสาร25/6/56-26/7/56-ริโก้</t>
  </si>
  <si>
    <t>ค่าวัสดุ-ลูกกุญแจ SWPARK</t>
  </si>
  <si>
    <t xml:space="preserve">ชั้นวางของ 5 ชั้น ,โต๊ะเอนกประสงค์เหลี่ยม </t>
  </si>
  <si>
    <t>แฟ้ม,คลิปบอร์ด,ป้าย,อินเด็กซ์</t>
  </si>
  <si>
    <t>คชจ.โครงการสัมมนาเชิงปฏิบัติการซอฟต์แวร์ระบบงานสารบรรณแบบโอเพนซอร์ส 23 ส.ค.56</t>
  </si>
  <si>
    <t>ถ่ายเอกสาร 27/5/56-28/8/56 -ริโก้</t>
  </si>
  <si>
    <t>ถ่ายเอกสาร ส.ค.-ก.ย.56 - ริโก้</t>
  </si>
  <si>
    <t>ค่าใช้จ่ายโครงการรดน้ำดำหัวในเทศกาลวันสงกรานต์</t>
  </si>
  <si>
    <t>เงินอุดหนุนโครงการทำนุบำรุงศิลปะวัฒนธรรม</t>
  </si>
  <si>
    <t>ค่าสอน+ค่าเดินทาง 30 ก.ย.55 อ.รวิทัต</t>
  </si>
  <si>
    <t>ค่าตอบแทนกรรมการสอบปากเปล่าวิทยานิพนธ์ ของนายพีระศักดิ์</t>
  </si>
  <si>
    <t>ค่าตอบแทนกรรมการสอบปากเปล่างานนิพนธ์ ของนายอนุสรณ์</t>
  </si>
  <si>
    <t>ค่าตอบแทนกรรมการสอบปากเปล่างานนิพนธ์ ของนายฤทธิชัย</t>
  </si>
  <si>
    <t>ค่าตอบแทนกรรมการสอบปากเปล่างานนิพนธ์ ของนายแดนอังคาร</t>
  </si>
  <si>
    <t>ค่าตอบแทนช่วยคุมสอบ ต.ค.55 น.ส.กุลชลี</t>
  </si>
  <si>
    <t xml:space="preserve">ช่วยคุมสอบ ต.ค.55 น.ส.กมลวรรณ  </t>
  </si>
  <si>
    <t>คุมสอบ ต.ค.55 อ.ณัฐนนท์</t>
  </si>
  <si>
    <t>คุมสอบ ต.ค.55 อ.สุนิสา</t>
  </si>
  <si>
    <t>คุมสอบ ต.ค.55 อ.อุรีรัฐ</t>
  </si>
  <si>
    <t>คุมสอบ+ค่าเดินทาง ต.ค.55 อ.รวิทัต</t>
  </si>
  <si>
    <t>คุมสอบ ต.ค.55 อ.สุรางคนา</t>
  </si>
  <si>
    <t>ค่าสอนพิเศษ ธ.ค.55 นายเหมรัศมิ์</t>
  </si>
  <si>
    <t>ค่าตอบแทนกรรมการสอบสัมภาษณ์ ป.โท</t>
  </si>
  <si>
    <t>ค่าคุมสอบกลางภาค ปลาย 55 อ.สุวรรณา</t>
  </si>
  <si>
    <t>ค่าช่วยคุมสอบกลางภาค ปลาย 55 2 ราย</t>
  </si>
  <si>
    <t>ค่าตอบแทนกรรมการออก,ตรวจ,คุมสอบประมวลความรู้</t>
  </si>
  <si>
    <t>ค่าตอบแทนกรรมการสอบเค้าโครงวิทยานิพนธ์ น.ส.จรรยา</t>
  </si>
  <si>
    <t>ค่าตอบแทนกรรมการสอบเค้าโครงวิทยานิพนธ์ นายเอกจิต</t>
  </si>
  <si>
    <t>ค่าตอบแทนกรรมการสอบปากเปล่างานนิพนธ์ของ นายสืบพงศ์</t>
  </si>
  <si>
    <t>ค่าคุมสอบกลางภาค ปลาย 55 อ.สุรางคนา</t>
  </si>
  <si>
    <t>ช่วยคุมสอบ ม.ค.56 อ.อุบลวรรณ</t>
  </si>
  <si>
    <t>อาหารว่างรับรองกรรมการสอบเค้าโครง น.ส.ปิยนุช</t>
  </si>
  <si>
    <t>ช่วยคุมสอบปลายภาค มี.ค.56 2 ราย</t>
  </si>
  <si>
    <t>ค่าตอบแทนคณะกรรมการสอบเค้าโครงดุษฎีบัณฑิตนิพนธ์  น.ส.ปิยนุช</t>
  </si>
  <si>
    <t>ค่าตอบแทนคณะกรรมการสอบปากเปล่าวิทยานิพนธ์ นายทศพล</t>
  </si>
  <si>
    <t>ค่าตอบแทนอนุกรรมการภาคพิเศษ2/55</t>
  </si>
  <si>
    <t>ค่าคุมสอบ มี.ค.56 อ.อุรีรัฐ</t>
  </si>
  <si>
    <t>ค่าคุมสอบ มี.ค.56 อ.สุวรรณา</t>
  </si>
  <si>
    <t>ค่าคุมสอบ มี.ค.56 อ.ณัฐนนท์</t>
  </si>
  <si>
    <t>ค่าคุมสอบ มี.ค.56 อ.จักริน</t>
  </si>
  <si>
    <t>ค่าตอบแทนสอบเค้าโครง นายวรเชษฐ์</t>
  </si>
  <si>
    <t>ค่าตอบแทนกรรมการสอบประมวลความรู้ ครั้งที่ 3  30-31 มี.ค.56</t>
  </si>
  <si>
    <t>ประชุมคณะกรรมการบัณฑิตศึกษา 4 เม.ย.56</t>
  </si>
  <si>
    <t>ค่าตอบแทนคณะกรรมการสอบปากเปล่าวิทยานิพนธ์ น.ส.จารุวรรณ</t>
  </si>
  <si>
    <t xml:space="preserve">ค่าตอบแทนกรรมการสอบเค้าโครงวิทยานิพนธ์ น.ส.ศศิธร </t>
  </si>
  <si>
    <t>ค่าอาหารว่างนิสิตป.โท ปลาย 55</t>
  </si>
  <si>
    <t>รับรองประชุมคณะกรรมการบัณฑิ้ตศึกษา 3 พ.ค.56</t>
  </si>
  <si>
    <t>ค่าสอน+ค่าเดินทาง เม.ย.56 อ.สราวุธ</t>
  </si>
  <si>
    <t>ค่าสอน+ค่าเดินทาง พ.ค.56 อ.สราวุธ</t>
  </si>
  <si>
    <t>ค่าตอบแทนกรรมการสอบคัดเลือกนิสิต ป.โท-เอก 18 พค.56</t>
  </si>
  <si>
    <t>ค่าตอบแทนกรรมการสอบปากเปล่างานนิพนธ์ ของ น.ส.ปัญชลี 28 พ.ค.56</t>
  </si>
  <si>
    <t>ค่าตอบแทนกรรมการสอบปากเปล่างานนิพนธ์ ของ นายวิษณุกรณ์ 28 พ.ค.56</t>
  </si>
  <si>
    <t>ค่าตอบแทนกรรมการสอบปากเปล่างานนิพนธ์ ของ นายธนพัฒน์ 28 พ.ค.56</t>
  </si>
  <si>
    <t>ค่าตอบแทนกรรมการสอบปากเปล่างานนิพนธ์ ของ นายบำรุง 28 พ.ค.56</t>
  </si>
  <si>
    <t>ค่าตอบแทนกรรมการสอบปากเปล่างานนิพนธ์ ของ น.ส.ศศิราภัคญ์ 29 พ.ค.56</t>
  </si>
  <si>
    <t>ค่าตอบแทนกรรมการสอบปากเปล่างานนิพนธ์ ของ นายสมมาตร 29 พ.ค.56</t>
  </si>
  <si>
    <t>อนุกรรมการ ฤดูร้อน56</t>
  </si>
  <si>
    <t xml:space="preserve">ค่าตอบแทนกรรมการสอบปากเปล่าวิทยานิพนธ์ ของนายวันชัย  ริมสมทุร์ </t>
  </si>
  <si>
    <t>ค่าตอบแทนกรรมการสอบปากเปล่าวิทยานิพนธ์ ของนายวรุธ  ทัพพงษ์</t>
  </si>
  <si>
    <t>ค่าตอบแทนกรรมการสอบปากเปล่าวิทยานิพนธ์ ของนายพงศัพฒน์</t>
  </si>
  <si>
    <t>ค่าตอบแทนกรรมการสอบปากเปล่าวิทยานิพนธ์ นายเอกจิต</t>
  </si>
  <si>
    <t>ค่าตอบแทนกรรมการสอบปากเปล่าวิทยานิพนธ์ น.ส.จรรยา</t>
  </si>
  <si>
    <t xml:space="preserve">ค่าตอบแทนกรรมการสอบปากเปล่าวิทยานิพนธ์ นายวรเชษฐ์ </t>
  </si>
  <si>
    <t>ค่าตอบแทนกรรมการสอบเค้าโครง นายวณพล</t>
  </si>
  <si>
    <t>ค่าอาหารว่างนิสิต ป.โท ฤดุร้อน56</t>
  </si>
  <si>
    <t>ค่าตอบแทนคณะกรรมการสอบปากเปล่าวิทยานิพน์ น.ส.ศศิธร 8 ก.ค.56</t>
  </si>
  <si>
    <t>ค่าตอบแทนคณะกรรมการสอบปากเปล่าวิทยานิพน์ น.ส.รัชฎา 8 ก.ค.56</t>
  </si>
  <si>
    <t>ค่าตอบแทนคณะกรรมการสอบปากเปล่าวิทยานิพน์ น.ส.เสาวภาคย์ กาญจนกุล 8 ก.ค.56</t>
  </si>
  <si>
    <t>ค่าตอบแทนกรรมการสอบปากเปล่าวิทยานิพนธ์ นายสรรเสริญ</t>
  </si>
  <si>
    <t>ค่าใช้จ่ายโครงการพัฒนาหลักสูตรการศึกษาคณะวิทยาการสารสนเทศ ประจำปีการศึกษา 2556 6 ก.ค.56</t>
  </si>
  <si>
    <t>ค่าสอบเค้าโครงวิทยานิพน์ นางณัฎฐ์ฎาพร</t>
  </si>
  <si>
    <t>ค่าผู้ช่วยคุมสอบ ส.ค.56 3 ราย</t>
  </si>
  <si>
    <t>ค่าสอน 21 ก.ค. , 25 ส.ค. 56 นายกิติศักดิ์  จิรวรรณกูล</t>
  </si>
  <si>
    <t>ค่าคุมสอบกลางภาค ต้น 56 อ.สุรางคนา</t>
  </si>
  <si>
    <t>ค่าคุมสอบกลางภาค ต้น 56 อ.วิทวัส</t>
  </si>
  <si>
    <t>ค่าสอน+ค่าเดินทาง 1 ก.ย.56 อ.กิติศักดิ์</t>
  </si>
  <si>
    <t xml:space="preserve">ค่าตอบแทนกรรมการสอบเค้าโครงวิทยานิพนธ์ นาวาโทจักร์กฤช </t>
  </si>
  <si>
    <t>ค่าตอบแทนกรรมการสอบเค้าโครงวิทยานิพนธ์ DAVY</t>
  </si>
  <si>
    <t>ค่าตอบแทนกรรมการสอบเค้าโครงวิทยานิพนธ์ นายศรีชล</t>
  </si>
  <si>
    <t>ค่าสอน+ค่าเดินทาง อ.กิตติศักดิ์ 15 ก.ย.56</t>
  </si>
  <si>
    <t xml:space="preserve">ค่าตอบแทนสอนวิทยากรบรรยายพิเศษ 886590 </t>
  </si>
  <si>
    <t>อนุกรรมการ ต้น 56 2 ราย</t>
  </si>
  <si>
    <t>ค่าตอบแทนกรรมการสอบประมวลความรู้ ครั้งที่ 1 31 ส.ค. 8 กั.ย. , 15 ก.ย.56</t>
  </si>
  <si>
    <t>ค่าอาหารว่างและเครื่องดื่ม ต้น 56 การจัดการเรียนการสอน ป.โท</t>
  </si>
  <si>
    <t>ค่าลงทะเบียนเสนอผลงาน น.ส.ณัฎญ์ฎาพร</t>
  </si>
  <si>
    <t>ค่าลงทะเบียนเสนอผลงาน น.ส.จารุวรรณ</t>
  </si>
  <si>
    <t>ค่าลงทะเบียน,ค่าเดินทางเสนอผลงาน น.ส.ศศิธร , นายวรเชษฐ์</t>
  </si>
  <si>
    <t>ค่าใช้จ่ายโครงการปฐมนิเทศนิสิต ป.โท 1 มิ.ย.56</t>
  </si>
  <si>
    <t>ค่าลงทะเบียนเสนอผลงาน นายวณพล</t>
  </si>
  <si>
    <t>ค่าใช้จ่ายโครงการนำนิสิตเข้าร่วมประชุมวิชาการ Jcsse 13 29-31 พ.ค.56</t>
  </si>
  <si>
    <t>คชจ.โครงการสานสัมพันธ์บัณฑิตศึกษา ปีการศึกษา 2556 6 ก.ค.56</t>
  </si>
  <si>
    <t>ค่าใช้จ่ายโครงการประชุมวิชาการ ISCIT 2013 สมุย อ.กฤษณะ ,เอกจิต ,จรรยา</t>
  </si>
  <si>
    <t>ค่าจ้างเหมาบริการรถยนต์เข้าร่วมงานประกวดงานนิพนธ์ของน.ส.ศศิธร</t>
  </si>
  <si>
    <t>ค่าใช้จ่ายเข้าร่วมนำเสนอผลงานในที่ประชุมวิชาการ ICSEC2013 4 ราย</t>
  </si>
  <si>
    <t>ค่าลงทะเบียนเสนอผลงาน น.ส.สุภาภรณ์  เรืองแจ่ม</t>
  </si>
  <si>
    <t>ต.ค.56 18 ราย</t>
  </si>
  <si>
    <t>พ.ย.56 18 ราย</t>
  </si>
  <si>
    <t>ธ.ค.56 18 ราย</t>
  </si>
  <si>
    <t>ตกเบิก ต.ค.-พ.ย.56 10 ราย</t>
  </si>
  <si>
    <t>ตกเบิก(ม.ค.55-ก.ย.56) 21 เดือน 18 ราย</t>
  </si>
  <si>
    <t>ตกเบิก(ม.ค.55-ก.ย.56) 21 เดือน  1 ราย</t>
  </si>
  <si>
    <t>ส่งคืนค่าครองชีพ ต.ค.56 9  ราย</t>
  </si>
  <si>
    <t>ส่งคืนค่าครองชีพ พ.ย.56 9  ราย</t>
  </si>
  <si>
    <t>ม.ค.57 18 ราย</t>
  </si>
  <si>
    <t>ม.ค.57 17 ราย</t>
  </si>
  <si>
    <t>ก.พ.57 18 ราย</t>
  </si>
  <si>
    <t>ตกเบิก2.5 เท่า ส่วนต่าง นางระวีนันท์  ชูสินชินภัทร</t>
  </si>
  <si>
    <t>ตกเบิก 21 เดือน พนง.ลาออก 3 ราย</t>
  </si>
  <si>
    <t>มี.ค.57 18 ราย</t>
  </si>
  <si>
    <t>มี.ค.57 17 ราย</t>
  </si>
  <si>
    <t>ตกเบิก 6 เดือน ต.ค.56-มี.ค.57 18 ราย</t>
  </si>
  <si>
    <t>เม.ย.57 18 ราย</t>
  </si>
  <si>
    <t>พ.ค.57 18 ราย</t>
  </si>
  <si>
    <t>ต.ค.56-มี.ค.57</t>
  </si>
  <si>
    <t>รองคณบดี ต.ค.56-มี.ค57</t>
  </si>
  <si>
    <t>มิ.ย.57 18 ราย</t>
  </si>
  <si>
    <t>มิ.ย.57 ดร.ทัศนีย์</t>
  </si>
  <si>
    <t>พ.ค.57 (ตกเบิก) ดร.ทัศนีย์</t>
  </si>
  <si>
    <t>ก.ค.57 ดร.ทัศนีย์</t>
  </si>
  <si>
    <t>ก.ค.57 18 ราย</t>
  </si>
  <si>
    <t>ส.ค.57 18 ราย</t>
  </si>
  <si>
    <t>ส.ค.57 ดร.ทัศนีย์</t>
  </si>
  <si>
    <t>รองคณบดี  เม.ย. - มิ.ย.57</t>
  </si>
  <si>
    <t>ก.ย.57 ดร.ทัศนีย์</t>
  </si>
  <si>
    <t>ก.ย.57 18 ราย</t>
  </si>
  <si>
    <t xml:space="preserve">รองคณบดี  </t>
  </si>
  <si>
    <t>ต.ค.56 Mr.John</t>
  </si>
  <si>
    <t>พ.ย.56 Mr.John</t>
  </si>
  <si>
    <t>ธ.ค.56 Mr.John</t>
  </si>
  <si>
    <t>ม.ค.57 Mr.John</t>
  </si>
  <si>
    <t>ก.พ.57 Mr.John</t>
  </si>
  <si>
    <t>มี.ค.57 Mr.John</t>
  </si>
  <si>
    <t>เม.ย.57 Mr.John</t>
  </si>
  <si>
    <t>พ.ค.57 Mr.John</t>
  </si>
  <si>
    <t>มิ.ย.57 Mr.John</t>
  </si>
  <si>
    <t>ก.ค.57 Mr.John</t>
  </si>
  <si>
    <t>ส.ค.57 Mr.John</t>
  </si>
  <si>
    <t>ก.ย.57 Mr.John</t>
  </si>
  <si>
    <t>เงินสนับสนุนกอล์ฟการกุศลมหาวิทยาลัย</t>
  </si>
  <si>
    <t>ต.ค.56 ประธานสาขา 2 ราย</t>
  </si>
  <si>
    <t>เงินสนับสนุนกอล์ฟการกุศลคณะแพทย์</t>
  </si>
  <si>
    <t>ค่าธรรมเนียมต่อใบอนุญาตการทำงานชาวต่างประเทศ Mr.John</t>
  </si>
  <si>
    <t>ค่ารับรองประชุมติดตามรายงานและปรับปรุงแผน 7 ต.ค.56</t>
  </si>
  <si>
    <t>ค่ารับรองประชุมติดตามรายงานและปรับปรุงแผน 14 ต.ค.56</t>
  </si>
  <si>
    <t>ค่ารับรองจุฬาลงกรณ์ ขอนแก่นดูงาน 18 ต.ค.56</t>
  </si>
  <si>
    <t>ค่าพาหนะเดินทางไปปฏิบัติงานภายในประเทศ</t>
  </si>
  <si>
    <t>ค่าเดินทางเป็นวิทยากรคณะวิทยาศาสตร์และศิลปศาสตร์ วิทยาเขตจันทบุรี อ.จักริน 18-20 ต.ค.56</t>
  </si>
  <si>
    <t>อาหารว่าง,อาหารกลางวันประชุมคณะกรรมการบริหารคณะ 10/2556 28 ต.ค.56</t>
  </si>
  <si>
    <t>ประชุมคณะกรรมการบริหารคณะ 10/2556  28 ต.ค.56</t>
  </si>
  <si>
    <t>ประชุมติดตามรายงาน แนวทางแก้ไขและปรับปรุงแผนปฏิบัติการ 4 พ.ย.56</t>
  </si>
  <si>
    <t>ค่าชุดสูท รองคณบดีฝ่ายกิจการนิสิต</t>
  </si>
  <si>
    <t>พ.ย.56 ประธานสาขา 2 ราย</t>
  </si>
  <si>
    <t>รับรองประชุมสอบข้อเท็จจริงไฟไหม้สโมสรบุคลากร 7 พ.ย.56</t>
  </si>
  <si>
    <t>รับรองประชุมบุคลากร 7 พ.ย.56</t>
  </si>
  <si>
    <t>รับรองประชุมติดตามรายงาน แนวทางแก้และปรับปรุงแผน 11 พ.ย.56</t>
  </si>
  <si>
    <t>รับรองประชุมบุคลากร 14 พ.ย.56 KPI สายสนับสนุน</t>
  </si>
  <si>
    <t>ค่ารับรองผู้บริหาร - ทำบุญจัดซุ้มงานพิธีเทศน์มหาชาติ 7-8 พ.ย.56</t>
  </si>
  <si>
    <t>ประชุมกรรมการสอบสวนหาข้อเท็จจริงกรณีไฟไหม้สโมสรกิจการนิสิต 22 พ.ย.55</t>
  </si>
  <si>
    <t>ประชุมสรุปวาระกรรมการบริหาร ปี2557 18 พ.ย.56</t>
  </si>
  <si>
    <t>ประชุมกรรมการบริหารคณะ 11/2556 25 พ.ย.56</t>
  </si>
  <si>
    <t>ประชุมบุคลากร KPI 22 พ.ย.56</t>
  </si>
  <si>
    <t>ค่าเช่าห้องประชุม SD502 ประชุมกรรมการประจำคณะ 25 พ.ย.56</t>
  </si>
  <si>
    <t>ประชุมกรรมการบริหารคณะฯ 11/2556 25 พ.ย.56</t>
  </si>
  <si>
    <t>ประชุมคณะกรรมการประจำคณะฯ 6/2556 25 พ.ย.56</t>
  </si>
  <si>
    <t>ค่ารับรองประชุมกรรมการประจำคณะฯ 6/2556 25 พ.ย.56</t>
  </si>
  <si>
    <t>ค่ารับรองประชาติดตามรายงานแนวทางแก้ไขและปรับปรุงแผนฯ 2 ธ.ค.56</t>
  </si>
  <si>
    <t>ค่ารับรองประชุมคณะกรรมการเตรียมงาน Buu Software Festival 20 พ.ย.56</t>
  </si>
  <si>
    <t>ธ.ค.56 2 ราย</t>
  </si>
  <si>
    <t>ตกเบิก(ม.ค.55-ก.ย.56)21 เดือน</t>
  </si>
  <si>
    <t>ตกเบิก ต.ค.-พ.ย.56</t>
  </si>
  <si>
    <t>ตกเบิก ม.ค.55-ก.ย.56 1 ราย สุธาทิพย์</t>
  </si>
  <si>
    <t>ประชุมบุคลากร การคำนวณเงินตามคุณวุฒิ 12 ธ.ค.56</t>
  </si>
  <si>
    <t>ประชุมกรรมการบริหารคณะ12/2556 16 ธ.ค.56</t>
  </si>
  <si>
    <t>รับรองประชุมกรรมการบริหารคณะ12/2556 16 ธ.ค.56</t>
  </si>
  <si>
    <t>ค่าพวงหรีด,ค่าเช่ารถงานศพนายสมพงษ์ นิสิต</t>
  </si>
  <si>
    <t>เงินช่วยเหลือนิสิตเสียชีวิต นายสมพงษ์  รัตนแสง</t>
  </si>
  <si>
    <t>ค่าพวงหรีด,เงินทำบุญงานศพ บิดา ผศ.สหัทยา</t>
  </si>
  <si>
    <t>เงินสนับสนุนแสดงความยินดีกับนักกีฬาสาธิต</t>
  </si>
  <si>
    <t>ค่า สคส.</t>
  </si>
  <si>
    <t>ค่ารับรองเทศบาลนครภูเก็ตดูงาน 20 ธ.ค.56</t>
  </si>
  <si>
    <t>อาหารแห้งทำบุญคณะวิทยาศาสตร์ 25 ธ.ค.56</t>
  </si>
  <si>
    <t>เงินทำบุญวันคล้ายวันสถาปนาคณะวิศวกรรมศาสตร์ 26 ธ.ค.56</t>
  </si>
  <si>
    <t>เงินทำบุญวันคล้ายวันสถาปนาคณะพยาบาลศาสตร์ครบรอบ 31 ปี 25 ธ.ค.56</t>
  </si>
  <si>
    <t xml:space="preserve">ต.ค.-ธ.ค.56 (ตกเบิก) 2 ราย </t>
  </si>
  <si>
    <t>ม.ค.57 อุรีรัฐ</t>
  </si>
  <si>
    <t xml:space="preserve">ม.ค.57 อธิตา </t>
  </si>
  <si>
    <t>เงินสนับสนุนการแข่งขันกีฬาบุคลากรมหาวิทยาลัย 20 ธ.ค.56</t>
  </si>
  <si>
    <t>เงินทำบุญถวายสังฆทานปิ่นโตคณะศึกษาศาสตร์ 24 ธ.ค.56</t>
  </si>
  <si>
    <t>เงินสนับสนุนการแข่งขันกีฬาลีลามาหวิทยาลัยแห่งประเทศไทย ครั้งที่ 41</t>
  </si>
  <si>
    <t>ประชุมบุคลากรสายอาจารย์คัดเลือกผู้แทนเป็นคณะกรรมการประจำคณะ 8 ม.ค.57</t>
  </si>
  <si>
    <t>ประชุมติดตามรายงานแนวทางแก้ไขและปรับปรุงแผนปฏิบัติการ 6 ม.ค.57</t>
  </si>
  <si>
    <t>เงินทำบุญขึ้นปีใหม่คณะมนุษยศาสตร์ 9 ม.ค.57</t>
  </si>
  <si>
    <t>ค่าเช่าห้องประชุมคณะวิทยาศาสตร์</t>
  </si>
  <si>
    <t>เงินทำบุญขึ้นปีใหม่คณะรัฐศาสตร์ 10 ม.ค.57</t>
  </si>
  <si>
    <t>เงินทำบุญวันคล้ายวันสถาปนาวิทยาลัยการบริหารรัฐกิจครบรอบ 17 ปี 14 ม.ค.57</t>
  </si>
  <si>
    <t>รับรองประชุมคณะกรรมการฝ่ายกิจการนิสิต 10 ม.ค.57</t>
  </si>
  <si>
    <t>รับรองประชุมสรุปวาระกรรมการบริหาร 13 ม.ค.57</t>
  </si>
  <si>
    <t xml:space="preserve">ค่ารับรองประชุมคณะกรรมการสอบข้อเท็จจริงกรณีเพลิงไม้ 21 ม.ค.57 </t>
  </si>
  <si>
    <t>ค่ารับรองประชุมกรรมการบริหารคระ 1/2557 20 ม.ค.57</t>
  </si>
  <si>
    <t xml:space="preserve">ประชุมคณะกรรมการสอบข้อเท็จจริงกรณีเพลิงไม้ 21 ม.ค.57 </t>
  </si>
  <si>
    <t>ประชุมคณะกรรมการบริหารคณะ 1/2557 20 ม.ค.57</t>
  </si>
  <si>
    <t>รับรองประชุมคณะกรรมการประจำคณะครั้งที่พิเศษ1/2557 24 ม.ค.57</t>
  </si>
  <si>
    <t>ค่าใช้จ่ายเพื่อการสร้างความสัมพันธ์กับสังคม</t>
  </si>
  <si>
    <t>ค่าของขวัญสำหรับร่วมงานสังสรรค์ปีใหม่ สใมสรบุคลากร 28 ม.ค.57</t>
  </si>
  <si>
    <t>รับรองประชุมคณะกรรมการประกันคุณภาพ 1/57 27 ม.ค.57</t>
  </si>
  <si>
    <t>รับรองประชุมเตรียมความพร้อมการจัดสอบวัดระดับทักษะการเขียนโปรแกรมฯ 29 ม.ค.57</t>
  </si>
  <si>
    <t>รับรองประชุมติดตามรายงาน แนวทางแก้และปรับปรุงแผน 3 ก.พ.57</t>
  </si>
  <si>
    <t>ค่ารับรองประชุมกรรมการประจำคณะฯ 1/2557  6 ก.พ. 57</t>
  </si>
  <si>
    <t>ค่าเบี้ยประชุมกรรมการประจำคณะฯ 1/2557  6 ก.พ. 57</t>
  </si>
  <si>
    <t>ก.พ. 57  ประธานสาขา</t>
  </si>
  <si>
    <t>ก.พ. 57 13 ราย</t>
  </si>
  <si>
    <t>ก.พ. 57 2 ราย</t>
  </si>
  <si>
    <t>ก.พ. 57 3 ราย</t>
  </si>
  <si>
    <t>ประชุมคณะกรรมการสอบหาข้อเท็จจริง 10 ก.พ.57</t>
  </si>
  <si>
    <t>ประชุมคณะกรรมการบริหารทุนการศึกษา 10 ก.พ.57</t>
  </si>
  <si>
    <t>ตกเบิก 21 เดือน พนักงานลาออก 3 ราย</t>
  </si>
  <si>
    <t>ค่าเช่าห้องประชุม SD506 ประขุมคณะกรรมการประจำคณะ 6 ก.พ.57</t>
  </si>
  <si>
    <t>รับรองประชุมติดตามรายงาน ฯ 10 ก.พ.57</t>
  </si>
  <si>
    <t>ค่าตอบแทนคณะกรรมการสอบหาข้อเท็จจริง กรณีไฟไหม้สโมสรบุคลากร</t>
  </si>
  <si>
    <t>ค่าเช่าห้อง SD 506 สำหรับสัมภาษณ์ทุน</t>
  </si>
  <si>
    <t xml:space="preserve">ค่าธรรมเนียมโอนเงินค่าลงทะเบียนประชุมวิชาการ </t>
  </si>
  <si>
    <t>ประชุมติดตามแผนฯ17 ก.พ. 57</t>
  </si>
  <si>
    <t>ประชุมคณะกรรมการบริหารประจำคณะ 2/2557 24 ก.พ. 57</t>
  </si>
  <si>
    <t>ประชุมบุคลากรสายสนับสนุนวิชาการ 20 ก.พ. 57</t>
  </si>
  <si>
    <t>ประธานสาขา อ.อธิตา 3760 อุรีรัฐ 3680</t>
  </si>
  <si>
    <t xml:space="preserve">ค่าตอบแทนทางวิชาการ (ตกเบิก) 20ก.ค.55-28ก.พ.57 </t>
  </si>
  <si>
    <t>ค่าตอบแทนทางวิชาการ มี.ค.57</t>
  </si>
  <si>
    <t>เงินเพิ่มพิเศษแก่ผู้ปฏิบัติงานตำแหน่งนักวิชาการพัสดุ(ตกเบิก) ต.ค.56-ม.ค.57</t>
  </si>
  <si>
    <t>เงินเพิ่มพิเศษแก่ผู้ปฏิบัติงานตำแหน่งนักวิชาการพัสดุ มี.ค.57</t>
  </si>
  <si>
    <t>เงินเพิ่มพิเศษแก่ผู้ปฏิบัติงานสาขาขาดแคลน(ตกเบิก) ต.ค.56-ม.ค.57 5 ราย</t>
  </si>
  <si>
    <t>เงินเพิ่มพิเศษแก่ผู้ปฏิบัติงานสาขาขาดแคลน มี.ค.57 5 ราย</t>
  </si>
  <si>
    <t xml:space="preserve">ผู้รักษาการแทนหัวหน้าสำนักงาน มี.ค.57 </t>
  </si>
  <si>
    <t>รับรองประชุมติดตามรายงานฯ 3 มี.ค.57</t>
  </si>
  <si>
    <t>รับรองราชภัฏมหาสารคามดูงาน 4 มี.ค.57</t>
  </si>
  <si>
    <t>เงินทำบุญวิทยาลัยวิทยาการวิจัยและวิทยาการปัญญา 8 มี.ค.57</t>
  </si>
  <si>
    <t>ค่าเช่าห้องประชุมต้อนรับม.ราชภัฏมหาสารคามดูงาน</t>
  </si>
  <si>
    <t>ประชุมติดตามแผนฯ 10 มี.ค.57</t>
  </si>
  <si>
    <t>ประชุมติดตามแผน 24 มี.ค.57</t>
  </si>
  <si>
    <t>กระเช้าดอกไม้ร่วมแสดงความยินดีกับดุษฎีบัณฑิตกิตติมศักดิ์</t>
  </si>
  <si>
    <t>กระเช้าดอกไม้วันคล้ายวันสถาปนาสำนักบริการวิชาการ 25 มี.ค.57</t>
  </si>
  <si>
    <t>รับรองประชุมปรับปรุงรายวิชาศึกษาทั่วไป 885101 13 มี.ค.57</t>
  </si>
  <si>
    <t>รับรองประชุมบุคลากร 1/2557 26 มี.ค.57</t>
  </si>
  <si>
    <t>ค่าเช่าห้องประชุมสำหรับประชุมบุคลากร 26/3/57</t>
  </si>
  <si>
    <t>ประชุมคณะกรรมการบริหารคณะ 3/2557 31 มี.ค.57</t>
  </si>
  <si>
    <t>รับรองประชุมคณะกรรมการบริหารคณะ 3/2557 31 มี.ค.57</t>
  </si>
  <si>
    <t>รับรอง ม.ราชภัฎมหาสารคามดุงาน 8 เม.ย.57</t>
  </si>
  <si>
    <t>เงินประจำตำแหน่งประธานสาขา เม.ย.57</t>
  </si>
  <si>
    <t>ค่าตอบแทนทางวิชาการ ผศ. เม.ย.57 อ.สุนิสา</t>
  </si>
  <si>
    <t>เงินประจำตำแหน่งผู้รักษาการแทนหัวหน้าสำนักงาน เม.ย.57</t>
  </si>
  <si>
    <t>สาขาขาดแคลน มี.ค.57 5 ราย</t>
  </si>
  <si>
    <t>เงินเพิ่มตำแหน่งนักวิชาการพัสดุ มี.ค.57</t>
  </si>
  <si>
    <t xml:space="preserve">ตกเบิก 6 เดือน ต.ค.56-มี.ค.57 </t>
  </si>
  <si>
    <t>กระเช้าดอกไม่ร่วมแสดงความยินดีกับผู้ดำรงตำแหน่งคณบดีคณะวิทยาศาสตร์</t>
  </si>
  <si>
    <t>ค่าพวงหรีดร่วมงานสวดอภิธรรมศพสามีของนางศิวไลซ์</t>
  </si>
  <si>
    <t>ค่าเดินทางร่วมสัมมนากิจการนิสิต จ.จันทบุรี 3 เม.ย.57</t>
  </si>
  <si>
    <t>ค่าธรรมเนียมไปรษณีย์ชำระค่าบริการอินเตอร์เน็ตData Center วางเซิร์ฟเอวร์ มี.ค.57</t>
  </si>
  <si>
    <t>เงินสนับสนุนเข้าร่วมแข่งขันกีฬากอล์ฟเพื่อสาธารณประโยชน์ 24 เม.ย.57 ชมรมกอล์ฟ ม.บูรพา</t>
  </si>
  <si>
    <t>ประชุมกรรมการบริหารคณะ ครั้งที่4/57 21 เม.ย.57</t>
  </si>
  <si>
    <t>ประชุมคณะกรรมการประเมินผลการปฏิบัติงานของหัวหน้าส่วนงาน 22 เม.ย.57</t>
  </si>
  <si>
    <t>ประชุมกรรมการบริหารคระ 4/2557 21 เม.ย.57</t>
  </si>
  <si>
    <t>ค่าตอบแทนผู้อ่านผลงานทางวิชาการเพื่อขอกำหนดตำแหน่งทางวิชาการ ของ นายพงษ์วุฒิ  ดวงศรี</t>
  </si>
  <si>
    <t>จ้างเหมาติดสติ๊กเกอร์ลิฟท์สิรินธร</t>
  </si>
  <si>
    <t>ประชุมติดตามรายงานแนวทางแก้ไขและปรับปรุงแผนปฏิบัติการ 28 เม.ย.57</t>
  </si>
  <si>
    <t>รับรองวิทยาลัยพาณิชยนาวีนานาชาติ ม.เกษตรดูงาน 30 เม.ย.57</t>
  </si>
  <si>
    <t>พ.ค.57 ประธานสาขา 2 ราย</t>
  </si>
  <si>
    <t>พ.ค.57 ผรก.หัวหน้าสำนักงาน</t>
  </si>
  <si>
    <t>ค่าตอบแทนทางวิชาการ พ.ค.57 ผศ. 1 ราย</t>
  </si>
  <si>
    <t>เม.ย.57 5 ราย</t>
  </si>
  <si>
    <t>เม.ย.57 นักวิชาการพัสดุ 1 ราย</t>
  </si>
  <si>
    <t>ประชุมคณะกรรมการพิจารณารายวิชากลางคณะวิทยาการสารสนเทศ 2 พ.ค.57</t>
  </si>
  <si>
    <t>ประชุมกรรมการประจำคณะ 2/2557 15 พ.ค.57</t>
  </si>
  <si>
    <t>ค่าเดินทางนิเทศงานสหกิจศึกษา 14 พ.ค.57</t>
  </si>
  <si>
    <t>ค่าบริการcat IDC เม.ย.57</t>
  </si>
  <si>
    <t>ค่ารับรองประชุมคณะกรรมการพิจารณารายวิชากลางของคณะฯ 14 พ.ค.57</t>
  </si>
  <si>
    <t>ค่าธรรมเนียมโอนเงินค่าห้องพักอาจารย์เข้าร่วมสหกิจศึกษาฯ</t>
  </si>
  <si>
    <t>ประชุมคณะกรรมการบริหารคณะ 5/2557 19 พ.ค.57</t>
  </si>
  <si>
    <t>ค่ารับรองประชุมติดตามรายงานแนวทางแก้ไขและปรับปรุงแผนปฏิบัติการ 26 พ.ค.57</t>
  </si>
  <si>
    <t>ค่ารับรองประชุมคณะกรรมการฝ่ายกิจการนิสิต 21 พ.ค.57</t>
  </si>
  <si>
    <t>ค่ารับรองประชุมคณะกรรมการพิจารณารายวิชากลางของคณะฯ 28 พ.ค.57</t>
  </si>
  <si>
    <t>มิ.ย.57 รก.หัวหน้าสำนักงานคณบดี</t>
  </si>
  <si>
    <t>ตำแหน่งทางวิชาการ ผศ. มิ.ย.57</t>
  </si>
  <si>
    <t>ประธานสาข มิ.ย.57 2 ราย</t>
  </si>
  <si>
    <t>พ.ค.57 4 ราย</t>
  </si>
  <si>
    <t xml:space="preserve">พ.ค.57 1 ราย </t>
  </si>
  <si>
    <t>ประชุมติดตามรายงานแนวทางแก้ไขและปรับปรุงแผนปฏิบัติ 2 มิ.ย.57</t>
  </si>
  <si>
    <t>ค่าเช่าห้อง SD502</t>
  </si>
  <si>
    <t>ค่าเช่าสถานที่ห้องเรียน วิศวกรรมศาสตร์</t>
  </si>
  <si>
    <t>ประชุมพิจารณษรายวิชากลางของคณะฯ 6 มิ.ย.57</t>
  </si>
  <si>
    <t>ประชุมติดตามรายงานแนวทางแก้ไขและปรับปรุงแผนปฏิบัติงาน 9 มิ.ย.57</t>
  </si>
  <si>
    <t>ค่าบริการชำระค่าบริการ cat IDC พ.ค.57</t>
  </si>
  <si>
    <t>ตัดโอนเงินสมทบกองทุนสำรองเลี้ยงชีพของสมาชิกสำหรับพนักงานและลูกจ้างซึ่งจ้างด้วยเงินรายได้ส่วนงาน ไตรมาสที่ 1-2</t>
  </si>
  <si>
    <t>ประชุมกรรมการบริหารคณะ 6/2557 16 มิ.ย.57</t>
  </si>
  <si>
    <t>ค่าธรรมเนียมโอนเงินบุคลากอบรมสหกิจศึกษา รุ่น 2</t>
  </si>
  <si>
    <t>กล่องสำเร็จรูป สำหรับส่งเอกสารให้ อ.สราวุธ</t>
  </si>
  <si>
    <t>ประชุมคณะกรรมการพิจารณารายวิชากลางคณะวิทยาการสารสนเทศ 25 มิ.ย.57</t>
  </si>
  <si>
    <t>ประชุมคณะกรรมการประจำคณะฯ (วาระพิเศษ) 25 มิ.ย.57</t>
  </si>
  <si>
    <t>วิทยาลัยเทคนิคสระแก้ดุงาน 27 มิ.ย.57</t>
  </si>
  <si>
    <t>ค่ารับรองประชุมบุคลากร 30 มิ.ย.57</t>
  </si>
  <si>
    <t>ประชุมติดตามรายงานแนวทางแก้ไขและปรับปรุงแผน ฯ 30 มิ.ย.57</t>
  </si>
  <si>
    <t>แจกันดอกไม้ร่วมงานวันคล้ายวันสถาปนาคณะศิลปกรรมศาตร์ 19 มิ.ย.57</t>
  </si>
  <si>
    <t>ประธานสาขา ก.ค.57 2 ราย</t>
  </si>
  <si>
    <t>รษก.หัวหน้าสำนักงาน ก.ค.57</t>
  </si>
  <si>
    <t>ตำแหน่งทางวิชาการ ผศ. ก.ค.57</t>
  </si>
  <si>
    <t>มิ.ย.57 4 ราย</t>
  </si>
  <si>
    <t>มิ.ย.57 นักวิชาการพัสดุ</t>
  </si>
  <si>
    <t>พวงหรีดสวดอภิธรรมศพมารดา ผศ.ว่าที่เรือตรี ดร.เอกวิทย์</t>
  </si>
  <si>
    <t>ค่าอาหารแห้งตักบาตรวันคล้ายวันสถาปนามหาวิทยาลัยครบรอบ 59 ปี</t>
  </si>
  <si>
    <t>ค่าใช้จ่ายในการประเมินผลงานทางวิชาการ ตำแหน่ง ผศ. ชอง นายพงษ์วุฒิ  ดวงศรี</t>
  </si>
  <si>
    <t>ค่ารับรองประชุมหารือปรับปรุงงบประมาณรายจ่ายประจำปี2558-2562 9 ก.ค.57</t>
  </si>
  <si>
    <t>ค่าบริการชำระเงินผ่านเคาร์เตอร์สำหรับค่าบริการ CAT ICT มิ.ย.57</t>
  </si>
  <si>
    <t>รับรองสำนักงานเขตพื่นที่การศึกษาประถมศึกษา สกลนคร ดูงาน 8 ก.ค.57</t>
  </si>
  <si>
    <t>ค่ารับรองประชุมคณะกรรมการบริหารคณะ 7/2557 15 ก.ค.57</t>
  </si>
  <si>
    <t>ค่าเบี้ยประชุมคณะกรรมการบริหารคณะ7/2557 15 ก.ค.57</t>
  </si>
  <si>
    <t>ค่ารับรองประชุมสรุปวาระกรรมการประจำคณะฯ 17 ก.ค.57</t>
  </si>
  <si>
    <t>ประชุมคณะกรรมการประจำคณะ 3/2557 17 ก.ค.57</t>
  </si>
  <si>
    <t>ค่าเช่าห้องประชุมต้อนรับดูงาน</t>
  </si>
  <si>
    <t>กระเช้าดอกไม้ร่วมงานวันสถาปนาสถาบันวิทยาศาสตร์ทางทะเล 24 ก.ค.57</t>
  </si>
  <si>
    <t>ประชุมติดตามรายงานฯ 28 ก.ค.57</t>
  </si>
  <si>
    <t>ค่าเช่าห้องประชุม สหกิจศึกษา</t>
  </si>
  <si>
    <t>ประชุมเตรียมความพร้อมรายวิชา 885101 30 ก.ค.57</t>
  </si>
  <si>
    <t>รับรองประชุมติดตามแผนฯ 4 ส.ค.57</t>
  </si>
  <si>
    <t>ประธานสาขา ส.ค.57</t>
  </si>
  <si>
    <t>รษก.หัวหน้าสำนักงาน ส.ค.57</t>
  </si>
  <si>
    <t>เงินประจำตำแหน่งทางวิชาการ ผศ. ส.ค.57</t>
  </si>
  <si>
    <t>ก.ค.57 4 ราย</t>
  </si>
  <si>
    <t>ค่าโบว์ลิ่งการกุศลสมาคมผู้ปกครองครูโรงเรียนสาธิต</t>
  </si>
  <si>
    <t>ประชุมบุคลากรสายสนับสนุน 5 ส.ค.57</t>
  </si>
  <si>
    <t xml:space="preserve">พนักงานมหาวิทยาลัย ไตรมาส 3 เม.ย.-พค.57 </t>
  </si>
  <si>
    <t>เงินทำบุญครอบรอบวันสถาปนาคณะการจัดการและการท่องเที่ย 8 ส.ค.57</t>
  </si>
  <si>
    <t>เงินทำบุญอุทิศส่วนกุศลแก่ผู้อุทิศร่างกายเพื่อการศึกษาคณะสหเวชา 8-9 ส.ค.57</t>
  </si>
  <si>
    <t>ประชุมบุคลากร 14 ส.ค.57</t>
  </si>
  <si>
    <t>กรรมการบริหารคระ 8/2557 18 ส.ค.57</t>
  </si>
  <si>
    <t>กรรมการประจำคณะ 4/2557 18 ส.ค.57</t>
  </si>
  <si>
    <t>ค่าบริการชำระเงินผ่านเคาร์เตอร์สำหรับค่าบริการ CAT ICT ก.ค.57</t>
  </si>
  <si>
    <t>หนังสือเทคโนโลยีสารสนเทศในชีวิตประจำวัน 50 เล่ม</t>
  </si>
  <si>
    <t>ประชุมติดตามรายงานแนวทางแก้ไขและปรับปรุงแผน 25 ส.ค.57</t>
  </si>
  <si>
    <t>ค่าเช่าห้องประชุม 506 ราชภัฎพระนครดูงาน</t>
  </si>
  <si>
    <t>รับรองราชภัฎพระนครดูงาน 25 ส.ค.57</t>
  </si>
  <si>
    <t>เงินทำบุญรอบครอบ 12  คณะแพทย์ และครบรอบ 30 ปี โรงพยาบาล</t>
  </si>
  <si>
    <t>ประธานสาขา ก.ย.57 1 ราย</t>
  </si>
  <si>
    <t>ผศ. ก.ย.57 1 ราย</t>
  </si>
  <si>
    <t>หัวหน้าสำนักงาน ก.ย.57 1 ราย</t>
  </si>
  <si>
    <t>ส.ค.57 4 ราย</t>
  </si>
  <si>
    <t>ก.ย.57 4 ราย</t>
  </si>
  <si>
    <t>ส.ค. 57 พัสดุ</t>
  </si>
  <si>
    <t>ก.ยง57 18 ราย</t>
  </si>
  <si>
    <t>ประชุมติดตามรายงานแนวทางแก้ไขและปรับปรุงแผน 1 ก.ย.57</t>
  </si>
  <si>
    <t xml:space="preserve">ถ่ายเอกสาร </t>
  </si>
  <si>
    <t>ค่าแม่บ้าน อ.สิรินธร ส.ค.57</t>
  </si>
  <si>
    <t>โต๊ะกลมหินอ่อน 2 ชุด</t>
  </si>
  <si>
    <t>ค่าโปรแกรม Fataisie Software Mr.John</t>
  </si>
  <si>
    <t>ประชุมกรรมการบริหารแผนยุทธศาสตร์ 8 ก.ย.57</t>
  </si>
  <si>
    <t>พรบ.มอเตอร์ไซต์ 8 ก.ย.57-8ก.ย.58</t>
  </si>
  <si>
    <t>ไม้บรรทัด ,พลาสติกลูกฟูก,ดินสอ,ปากกา,ชุดเครื่องเขียน,กล่องดินสอ,ดินสอ,สมุดโน๊ตสำหรับแจกผู้เข้าร่วมโครงการสัปดาห์วิทย์</t>
  </si>
  <si>
    <t>ป้ายไวนิล</t>
  </si>
  <si>
    <t>ไมโครโฟน,ชาไม,กล่องเหล็ก</t>
  </si>
  <si>
    <t>กรรมการกำหนดราคากลางงานก่อสร้างอาคาครณะวิทยาการสารสนเทศ 10 ก.ย.57</t>
  </si>
  <si>
    <t>อุปกรณ์การศึกษา ต้น 57 Saythong</t>
  </si>
  <si>
    <t>หน่วยความจำความจุ 1 GB 60 ตัว ห้องปฏิบัติการคอม</t>
  </si>
  <si>
    <t>ค่าธรรมเนียมชำระเงินผ่านเคาเตอร์สำหรับค่าบริการ IDC ส.ค.57</t>
  </si>
  <si>
    <t>ประชุมคณะกรรมการกำหนดร่างขอบเขตงาน TOR 10 ก.ย.57</t>
  </si>
  <si>
    <t>เช่ารถนิเทศงานสหกิจ</t>
  </si>
  <si>
    <t>ประกันอุบัติเหตุบุคลากร ประจำปีการศึกษา 2557 45 ราย</t>
  </si>
  <si>
    <t>ประชุมคณะกรรมการกำหนดราคากลางงานก่อสร้างฯ 2/2557 12 ก.ย.57</t>
  </si>
  <si>
    <t>ประชุมคณะกรรมการบริหารคณะฯ 9/2557 15 ก.ย.57</t>
  </si>
  <si>
    <t>เงินทำบุญวันคล้ายวันสถาปนาสำนักคอมพิวเตอร์ 14 กย.57</t>
  </si>
  <si>
    <t>ปฏิบัติงาน ACM 14 ก.ย.57</t>
  </si>
  <si>
    <t>รางสายไฟ pvc 1035 8 เส้น</t>
  </si>
  <si>
    <t>จ้าเหมาย้ายและติดตั้งโปรเจคเตอร์พร้อมขาแขวนและอุปกรณ์ติดตั้ง</t>
  </si>
  <si>
    <t>ถ่ายเอกสารขาวดำ 2/8-8/9/57</t>
  </si>
  <si>
    <t>ประชุมบุคลากรครั้งที่พิเศษ1/2557 1 8ก.ย.57</t>
  </si>
  <si>
    <t>ประชุมคณะกรรมการร่างขอบเขตงาน TOR ครั้งที่3/2557 17 ก.ย.57</t>
  </si>
  <si>
    <t>ประชุมคณะกรรมการร่างขอบเขตงาน TOR ครั้งที่2/2557 12 ก.ย.57</t>
  </si>
  <si>
    <t>ประชุมคณะกรรมการร่างขอบเขตงาน TOR ครั้งที่1/2557 10 ก.ย.57</t>
  </si>
  <si>
    <t>สอนเกินเกณฑ์ ต้น57 งวด 2</t>
  </si>
  <si>
    <t>ค่าของขวัญสำหรับร่วมงานเกษียณอายุราชการปี 2557 คณะวิทยาศาสตร์</t>
  </si>
  <si>
    <t>ประชุมบุคลากรสายสนับสนุน 22 ก.ย.57</t>
  </si>
  <si>
    <t>ประชุมติดตามรายงานแนวทางแก้ไขและปรับปรุงแผนปฏิบัติการ 22 ก.ย.57</t>
  </si>
  <si>
    <t>ของที่ระลึกงานเกษียณอายุปี2557 28 ราย มหาวิทยาลัย</t>
  </si>
  <si>
    <t>ริบบิ้นผ้า</t>
  </si>
  <si>
    <t>ค่าแม่บ้าน ก.ย.57 สิรินธร</t>
  </si>
  <si>
    <t>น้ำดื่มพร้อมถัง 10 ถัง</t>
  </si>
  <si>
    <t>ค่าแม่บ้าน ก.ย.57 KB201</t>
  </si>
  <si>
    <t>ค่าแม่บ้าน ก.ย.57 IMIT</t>
  </si>
  <si>
    <t>น้ำดื่มถ้วย</t>
  </si>
  <si>
    <t>กุญแจ</t>
  </si>
  <si>
    <t>เช่ารถเดินทางนิเทศงานสหกิจศึกษา</t>
  </si>
  <si>
    <t>ประชุมบุคลากร 26 ก.ย.57</t>
  </si>
  <si>
    <t>ประชุมติดตามรายงานฯ 29 ก.ย.57</t>
  </si>
  <si>
    <t xml:space="preserve">เช่ารถเดินทางพานิสิตเข้าร่วมแข่งขันโปรแกรมคอมACM ม.เกษตรศาสตร์บางพระ </t>
  </si>
  <si>
    <t>รับรองประชุมกรรมการร่างรูปแบบเล่มรายงานวิชาโครงงานและสหกิจศึกษา 30 กย.57</t>
  </si>
  <si>
    <t>ค่าบริการ Internet Data Center ก.ย.56</t>
  </si>
  <si>
    <t>ค่าสารณูปโภค</t>
  </si>
  <si>
    <t>ค่าส่งใบเสร็จรับเงิน ACM</t>
  </si>
  <si>
    <t>ค่าโทรศัพท์ผู้บริหาร ก.ย.56 6 หมายเลข</t>
  </si>
  <si>
    <t>ค่าส่งจดหมายติดต่อหน่วยงานภาคนอก ต.ค.56</t>
  </si>
  <si>
    <t>ค่าโทรศัพท์ 393240-393249 ก.ย.56 10 หมายเลข</t>
  </si>
  <si>
    <t>ค่าเช่า UBC ต.ค.-พ.ย.56</t>
  </si>
  <si>
    <t>ค่าบริการ Internet Data Center ต.ค.56</t>
  </si>
  <si>
    <t>ค่าโทรศัพท์ผู้บริหาร ต.ค.56 6 หมายเลข</t>
  </si>
  <si>
    <t>ส่งเอกสารประชาสัมพันธ์โครงการ BUU software festival พ.ย.56</t>
  </si>
  <si>
    <t>ส่งเอกสารติดต่องานภายนอก พ.ย.56</t>
  </si>
  <si>
    <t>ส่งเอกสาร พ.ย.56</t>
  </si>
  <si>
    <t>ค่าไฟฟ้า KB201 ต.ค.55-ต.ค.56  ตัดจ่ายให้กองอาคาร</t>
  </si>
  <si>
    <t>ค่าบริการ Internet พ.ย.57 SWPARK</t>
  </si>
  <si>
    <t>ค่าธรรมเนียมโอนเงินค่าเข้าร่วมอบรม คณบดี</t>
  </si>
  <si>
    <t xml:space="preserve">ค่าโทรศัพท์ 393240-393249 ต.ค.56 </t>
  </si>
  <si>
    <t>ค่าธรรมเนียมโอนเงินค่าปฏิทิน</t>
  </si>
  <si>
    <t>ค่าส่ง สคส.เทศกาลปีใหม่</t>
  </si>
  <si>
    <t>ค่าเช่า UBC ธ.ค.56</t>
  </si>
  <si>
    <t>ค่าโทรศัพท์ผู้บริหาร พ.ย.56 สำหรับผู้บริหาร</t>
  </si>
  <si>
    <t>ค่าส่งเอกสาร ธ.ค.56</t>
  </si>
  <si>
    <t>ค่าบริการ Internet Data Center ธ.ค.56</t>
  </si>
  <si>
    <t>ค่าส่งเอกสาร พ.ย.56-ม.ค.57</t>
  </si>
  <si>
    <t xml:space="preserve">ค่าโทรศัพท์ผู้บริหาร ธ.ค.56 </t>
  </si>
  <si>
    <t xml:space="preserve">ค่าโทรศัพท์ พ.ย.56 393240-393249 </t>
  </si>
  <si>
    <t>ค่าเช่า UBC ม.ค.57</t>
  </si>
  <si>
    <t>ค่าส่งเอกสารประชาสัมพันธ์โครงการ</t>
  </si>
  <si>
    <t>ค่าส่งเอกสาร (ส่งใบเสร็จให้ ม.เรศวร</t>
  </si>
  <si>
    <t>ค่าโทรศัพท์ 393240-393249 ธ.ค.57</t>
  </si>
  <si>
    <t>ค่าโทรศัพท์เคลื่อนที่ ม.ค. 57 6 หมายเลข</t>
  </si>
  <si>
    <t>ค่าเช่า UBC ก.พ.57</t>
  </si>
  <si>
    <t>ค่าบริการ Internet Data Center ม.ค.57</t>
  </si>
  <si>
    <t>มี.ค.57</t>
  </si>
  <si>
    <t>ค่าส่งเอกสาร ก.พ.57</t>
  </si>
  <si>
    <t>ค่าส่งเอกสาร มี.ค.57</t>
  </si>
  <si>
    <t>ค่าบริการ Internet Data Center ก.พ.57</t>
  </si>
  <si>
    <t>เบิกเกินส่งคืน</t>
  </si>
  <si>
    <t>ค่าโทรศัพท์เคลื่อนที่ ก.พ. 57 6 หมายเลข</t>
  </si>
  <si>
    <t>ค่าส่งเอกสาร ก.พ.-มี.ค.57</t>
  </si>
  <si>
    <t>393240-393249 ม.ค.57</t>
  </si>
  <si>
    <t>393240-393249 ก.พ.57</t>
  </si>
  <si>
    <t>ค่าเช่าสัญญาณ UBC มี.ค.57</t>
  </si>
  <si>
    <t>ค่าส่งจดหมาย มี.ค.-เม.ย.57</t>
  </si>
  <si>
    <t>ค่าบริการระบบอินเตอร์เน็ต Data Center วางเซิรฟเวอร์ มี.ค.57</t>
  </si>
  <si>
    <t>ค่าโทรศัพท์เคลื่อนที่ มี.ค.57 6 หมายเลข</t>
  </si>
  <si>
    <t>ค่าเช่า UBC เม.ย.57</t>
  </si>
  <si>
    <t>ค่าธรรมเนียมโอนเงิน ค่าลงทะเบียนร่วมประชุมสหกิจศึกษา คณาจารย์</t>
  </si>
  <si>
    <t>393240-393249 มี.ค.57</t>
  </si>
  <si>
    <t>ค่าบริการ Internet Data Center เม.ย.57</t>
  </si>
  <si>
    <t>ค่าโทรศัพท์เคลื่อนที่ เม.ย.57 6 หมายเลข</t>
  </si>
  <si>
    <t>ค่าไฟฟ้า KB201 พ.ย.56-เม.ย.57 ตัดจ่ายให้กองอาคาร</t>
  </si>
  <si>
    <t>ค่าส่งเอกสาร เม.ย.-พ.ค.57</t>
  </si>
  <si>
    <t>ค่าเช่า UBC พ.ค.57</t>
  </si>
  <si>
    <t>ส่งเอกสาร พ.ค.-มิ.ย.57</t>
  </si>
  <si>
    <t>ค่าบริการ Cat idc พ.ค.57</t>
  </si>
  <si>
    <t>ค่าโทรศัพท์ 393240-393249 เม.ย.57</t>
  </si>
  <si>
    <t>ค่าโทรศัพท์เคลื่อนที่ ผู้บริหาร พ.ค.57</t>
  </si>
  <si>
    <t>ค่าเช่า UBC มิ.ย.57</t>
  </si>
  <si>
    <t>ค่าบริการ Cat idc มิ.ย.57</t>
  </si>
  <si>
    <t>ค่าโทรศัพท์เคลื่อนที่สำหรับผู้บริหาร มิ.ย.57 6 หมายเลช</t>
  </si>
  <si>
    <t>393240-393249 พ.ค.57</t>
  </si>
  <si>
    <t>ค่าเช่า UBC ก.ค.57</t>
  </si>
  <si>
    <t>ค่าส่งเอกสาร ก.ค.57</t>
  </si>
  <si>
    <t>ส่งเอกสาร</t>
  </si>
  <si>
    <t>ค่าบริการ cat idc ก.ค.57</t>
  </si>
  <si>
    <t>ค่าเช่า UBC ส.ค.57</t>
  </si>
  <si>
    <t>ค่าโทรศัพท์ 393240-393249 มิ.ย.57</t>
  </si>
  <si>
    <t>ค่าโทรศัพท์เคลื่อนที่ผู้บริหาร ก.ค.57 6 หมายเลข</t>
  </si>
  <si>
    <t>ค่าส่งเอกสาร ส.ค.57</t>
  </si>
  <si>
    <t>ค่าโทรศัพท์ 393240-393249 ก.ค.57</t>
  </si>
  <si>
    <t>ค่าไฟฟ้า KB201-202 พ.ค.57-ส.ค.58</t>
  </si>
  <si>
    <t>ค่าเช่า UBC ก.ย.57</t>
  </si>
  <si>
    <t xml:space="preserve">ค่าบริการ Cat IDC ส.ค.57 </t>
  </si>
  <si>
    <t>ค่าโทรศัพท์เคลื่อนที่ผู้บริหาร ส.ค.57 6 หมายเลข</t>
  </si>
  <si>
    <t>ส่งเอกสาร ก.ย.57</t>
  </si>
  <si>
    <t>เงินบริจาคงานเทศมหาชาติ 7-8 พ.ย.56</t>
  </si>
  <si>
    <t>งบรายจ่ายอื่น</t>
  </si>
  <si>
    <t>ค่าสาธารณประโยชน์</t>
  </si>
  <si>
    <t>เงินบริจาคเจ้าภาพทอดป่าผ้าเพื่อสมทบทุนสร้างหอพระ วิทยาเขตสระแก้ว</t>
  </si>
  <si>
    <t>เงินบริจาคการจัดงานวันเด็กแห่งชาติ 2557 11 ม.ค.57 สถาบันวิทยาศาสตร์ทางทะเล</t>
  </si>
  <si>
    <t>เงินบริจาคเพื่อสนับสนุนกิจกรรมวันเด็กแห่งชาติ วิทยาเขตสระแก้ว 11 ม.ค.57</t>
  </si>
  <si>
    <t>เงินบริจาคสนับสนุนซุ้มอาหารโครงการประกวดดนตรีไทยระดับนักเรียนภาคตะวันออกชิงถ้วยพระราชทานครั้งที่34 คณะดนเตรีและการแสดง</t>
  </si>
  <si>
    <t>ซ่อมเครื่องปรับอากาศ SWPARK</t>
  </si>
  <si>
    <t>ซ่อมเครื่องคอมพิวเตอร์ 2 เครื่อง</t>
  </si>
  <si>
    <t>ซ่อมเครื่องขยายเสียง 1 เครื่อง</t>
  </si>
  <si>
    <t>ซ่อมโปรเจคเตอร์</t>
  </si>
  <si>
    <t>เปลี่ยนน้ำมันเครื่องมอร์เตอร์ไซด์</t>
  </si>
  <si>
    <t>ค่าหุ้มหนังเก้าอี้</t>
  </si>
  <si>
    <t>ค่าซ่อมรถมอเตอร์ไซต์</t>
  </si>
  <si>
    <t>เครื่องคอมพิวเตอร์แม่ข่าย 2 เครื่อง</t>
  </si>
  <si>
    <t>ค่าครุภัณฑ์ที่มีราคาต่อหน่วยต่ำกว่า 1 ล้านบาท</t>
  </si>
  <si>
    <t>การ์ดตัดต่อวีดีโอน 1 ชุด</t>
  </si>
  <si>
    <t>เครื่องคอมพิวเตอร์ Dell 120 เครื่อง</t>
  </si>
  <si>
    <t>เครื่องรับโทรทัศน์ LCD KB202</t>
  </si>
  <si>
    <t>เครื่องปรับอากาศ 60000 บีทียู  KB202</t>
  </si>
  <si>
    <t>อุปกรณ์เชื่อมต่อสัญญาณ KB202</t>
  </si>
  <si>
    <t>อุปกรณ์แยกสัญญาณภาพดิจิตอล HDMI  KB202</t>
  </si>
  <si>
    <t>อุปกรณ์แยกสัญญาณภาพ Video Analog  KB202</t>
  </si>
  <si>
    <t>ขาแขวนโทรทัศน 60 นิ้ว ติดผนัง KB202</t>
  </si>
  <si>
    <t>ม่านปรับแสงหน้าต่าง KB202</t>
  </si>
  <si>
    <t>อุปกรณ์แยกสัญญาณภาพคอมพิวเตอร์ RGB KB202</t>
  </si>
  <si>
    <t>โทรทัศน์ จอ LED TV ขนาด 60 นิ้ว  sharp</t>
  </si>
  <si>
    <t>ปรับปรุงห้องปฏิบัติการ KB202</t>
  </si>
  <si>
    <t>ค่าหอพัก ต.ค.56 DAVY</t>
  </si>
  <si>
    <t>ค่าหอพัก ต.ค.56 SOTH</t>
  </si>
  <si>
    <t>ค่าเบี้ยเลี้ยงนิสิตกัมพูชา ป.โท ต.ค.56 2 ราย</t>
  </si>
  <si>
    <t>ค่าเบี้ยเลี้ยงนิสิตกัมพูชา ป.ตรี ต.ค.56 3 ราย</t>
  </si>
  <si>
    <t>ค่าอุปกรณ์การศึกษา ปลาย 56 Keovessna vong</t>
  </si>
  <si>
    <t>ค่าเบี้ยเลี้ยงกัมพูชา ป.ตรี 3 ราย พ.ย.56</t>
  </si>
  <si>
    <t>ค่าเบี้ยเลี้ยงกัมพูชา ป.โท 2 ราย พ.ย.56</t>
  </si>
  <si>
    <t>ค่าอุปกรณ์การศึกษา ปลาย 56 Riguen</t>
  </si>
  <si>
    <t>ค่าอุปกรณ์การศึกษา ปลาย 56 Ratanak</t>
  </si>
  <si>
    <t>ค่าที่พัก พ.ย.56 SOTH</t>
  </si>
  <si>
    <t>ค่าที่พัก พ.ย.56 DAVY</t>
  </si>
  <si>
    <t>ค่าเบี้ยเลี้ยง ธ.ค.56 ป.ตรี 3 ราย</t>
  </si>
  <si>
    <t>ค่าหอพัก ธ.ค. 56 ป.โท Davy</t>
  </si>
  <si>
    <t>ค่าหอพัก ธ.ค. 56 ป.โท Soth</t>
  </si>
  <si>
    <t>อุปกรณ์การศึกษา ป.โท Davy</t>
  </si>
  <si>
    <t>ค่าเบี้ยเลี้ยงนิสิตกัมพูชา ป.โท 2 ราย ธ.ค. 56</t>
  </si>
  <si>
    <t>ค่าเบี้ยเลี้ยงนิสิตกัมพูชา ป.ตรี 3 ราย ธ.ค. 56</t>
  </si>
  <si>
    <t xml:space="preserve">ค่าหอพักนิสิตกัมพูชา ม.ค.57 MS.SOTH </t>
  </si>
  <si>
    <t>ค่าหอพักนิสิตกัมพูชา ม.ค.57 MR.DAVY</t>
  </si>
  <si>
    <t>อุปกรณ์การศึกษา ปลาย 56 DAVY</t>
  </si>
  <si>
    <t>อุปกรณ์การศึกษา ปลาย 56 SOTH</t>
  </si>
  <si>
    <t>ตัดโอนค่าประกันสุขภาพและประกันอุบัติเหตุ ปลาย 56 5 ราย</t>
  </si>
  <si>
    <t>ค่าเบี้ยเลี้ยงนิสิตกัมพูชา ป.โท 2 ราย ก.พ.57</t>
  </si>
  <si>
    <t>ค่าหอพักนิสิต ก.พ.57 Ms.Soth</t>
  </si>
  <si>
    <t>อุปกรณ์การศึกษา ปลาย 56 Ms.soth</t>
  </si>
  <si>
    <t>เบี้ยเลี้ยงนิสิตกัมพูชา ป.ตรี  3 ราย</t>
  </si>
  <si>
    <t>เบี้ยเลี้ยงนิสิตกัมพูชา ป.ตรี 3 ราย มี.ค.57</t>
  </si>
  <si>
    <t>เบี้ยเลี้ยงนิสิตกัมพูชา ป.โท 2 ราย มี.ค.57</t>
  </si>
  <si>
    <t>ค่าหอพักนิสิตป.โท มี.ค.57 Mr.Davy</t>
  </si>
  <si>
    <t>ค่าหอพักนิสิตป.โท มี.ค.57 Ms.Soth</t>
  </si>
  <si>
    <t>ค่าเบี้ยเลี้ยงนิสิตกัมพูชา ป.โท 2 ราย  เม.ย.57</t>
  </si>
  <si>
    <t>ค่าเบี้ยเลี้ยงนิสิตกัมพูชา ป.ตรี 1 ราย  เม.ย.57</t>
  </si>
  <si>
    <t>ค่าหอพักนิสิต ป.โท เม.ย.57 Davy</t>
  </si>
  <si>
    <t>ค่าหอพักนิสิต ป.โท เม.ย.57 Soth</t>
  </si>
  <si>
    <t>ค่าเบี้ยเลี้ยงนิสิตกัมพูชา ป.ตรี พ.ค.57 1 ราย</t>
  </si>
  <si>
    <t>ค่าเบี้ยเลี้ยงนิสิตกัมพูชา ป.โท พ.ค.57 1 ราย</t>
  </si>
  <si>
    <t>ค่าเบี้ยเลี้ยงนิสิตกัมพูชา ป.ตรี 1-9 เม.ย.57 1 ราย</t>
  </si>
  <si>
    <t>ค่าธรรมเนียมต่อวีซ่า Vannak Soth</t>
  </si>
  <si>
    <t>ค่าหอพัก พ.ค.57 Davy</t>
  </si>
  <si>
    <t>ค่าหอพัก พ.ค.57 Soth vannak</t>
  </si>
  <si>
    <t>ค่าเบี้ยเลี้ยง ป.ตรี มิ.ย.57 1 ราย</t>
  </si>
  <si>
    <t>ค่าหอพัก ป.โท มิ.ย.57 Soth</t>
  </si>
  <si>
    <t>ค่าเบี้ยเลี้ยง ป.โท 2 ราย มิ.ย.57</t>
  </si>
  <si>
    <t>ค่าหอพัก Davy มิ.ย.57</t>
  </si>
  <si>
    <t>อุปกรณ์การศึกษา 2557 Soth Vannak</t>
  </si>
  <si>
    <t>ค่าธรรมเนียมต่อวีซ่า Davy</t>
  </si>
  <si>
    <t>ค่าเบี้ยเลี้ยงนิสิตกัมพูชา ป.ตรี 1 ราย ก.ค.57</t>
  </si>
  <si>
    <t>ค่าเบี้ยเลี้ยงนิสิตกัมพูชา ป.โท 2ราย ก.ค.57</t>
  </si>
  <si>
    <t>ค่าหอพัก Soth ก.ค.57</t>
  </si>
  <si>
    <t>ค่าหอพัก Davy ก.ค.57</t>
  </si>
  <si>
    <t>ค่าต่อวีซ่า 2557 Ratanak</t>
  </si>
  <si>
    <t>ค่าเบี้ยเลี้ยงนิสิตกัมพูชา ป.โท 2 ราย ส.ค.57 Keovessna ,Sopheana</t>
  </si>
  <si>
    <t>ค่าหอพัก ส.ค.57 Keovessna</t>
  </si>
  <si>
    <t>ค่าธรรมเนียมต่อวีซ่า Keovessna</t>
  </si>
  <si>
    <t>ค่าหอพักนิสิตกัมพูชา Sopheana ส.ค.57</t>
  </si>
  <si>
    <t>ค่าธรรมเนียมต่อวีซ่า Sopheana</t>
  </si>
  <si>
    <t>ค่าSettle down Sopheana</t>
  </si>
  <si>
    <t>ค่าSettle down Keovessns</t>
  </si>
  <si>
    <t>ค่าเบี้ยเลี้ยง ป.โท 2 ราย Davy,Soth ส.ค.57</t>
  </si>
  <si>
    <t>ค่าเบี้ยเลี้ยง ป.ตรี ส.ค.57 Ratanak</t>
  </si>
  <si>
    <t>อุปกรณ์การศึกษา ต้น 57 Keovessna</t>
  </si>
  <si>
    <t>อุปกรณ์การศึกษา ต้น 57 Sopheana</t>
  </si>
  <si>
    <t>ค่าหอพัก ส.ค.57 SOTH</t>
  </si>
  <si>
    <t>ค่าหอพัก ส.ค.57 Davy</t>
  </si>
  <si>
    <t>อุปกรณ์การศึกษา ต้น57 Mr.Ratanak</t>
  </si>
  <si>
    <t>หอพัก ก.ย.57 Sopheana</t>
  </si>
  <si>
    <t>หอพัก ก.ย.57 Keovessna</t>
  </si>
  <si>
    <t>ค่าเบี้ยเลี้ยง ก.ย.57 Keovessna , Sopheana</t>
  </si>
  <si>
    <t>ค่าเบี้ยเลี้ยง ก.ย.57 Ratanak</t>
  </si>
  <si>
    <t>ค่าเบี้ยเลี้ยง ก.ย.57 Davy , Soth</t>
  </si>
  <si>
    <t>ค่าหอพัก ก.ย.57 Soth</t>
  </si>
  <si>
    <t>ค่าหอพัก ก.ย.57 Davy</t>
  </si>
  <si>
    <t>ค่าอุปกรณ์ ต้น57 SOTH</t>
  </si>
  <si>
    <t>อุปกรณ์การศึกษานิสิตลาว ปลาย 56 MR.Soulisack</t>
  </si>
  <si>
    <t>อุปกรณ์การศึกษานิสิตลาว ปลาย 56 7 ราย</t>
  </si>
  <si>
    <t>อุปกรณ์การศึกษานิสิตลาว ปลาย 56 Saythong</t>
  </si>
  <si>
    <t>อุปกรณ์การศึกษานิสิตลาว ปลาย 56 khamkhen</t>
  </si>
  <si>
    <t>อุปกรณ์การศึกษานิสิตลาว ปลาย 56 Soulisack</t>
  </si>
  <si>
    <t>อุปกรณ์การศึกษานิสิตลาว ปลาย 56 Thitmany</t>
  </si>
  <si>
    <t>อุปกรณ์การศึกษานิสิตลาว ปลาย 56 Syvixay</t>
  </si>
  <si>
    <t>อุปกรณ์การศึกษานิสิต สปป.ลาว ปลาย 56 Miss Khankham</t>
  </si>
  <si>
    <t>ตัดโอนค่าประกันสุขภาพและประกันอุบัติเหตุ ปลาย 56 8ราย</t>
  </si>
  <si>
    <t>ค่าธรรมเนียมต่อวีซ่า นิสิตลาว 7 ราย</t>
  </si>
  <si>
    <t>อุปกรณ์การศึกษานิสิต สปป.ลาว ปลาย 56 Miss Vilaikone</t>
  </si>
  <si>
    <t>อุปกรณ์การศึกษานิสิต สปป.ลาว ปลาย 56 Miss Thitmany</t>
  </si>
  <si>
    <t>อุปกรณ์การศึกษานิสิต สปป.ลาว ปลาย 56 Mr.Saythong</t>
  </si>
  <si>
    <t>อุปกรณ์การศึกษานิสิต สปป.ลาว ปลาย 56 Mr.Syvixay</t>
  </si>
  <si>
    <t>อุปกรณ์การศึกษานิสิต สปป.ลาว ปลาย 56 Khamkhen</t>
  </si>
  <si>
    <t>อุปกรณ์การศกึษา ต้น 57 Khamkhen</t>
  </si>
  <si>
    <t>อุปกรณ์การศกึษา ต้น 57 Soulisack</t>
  </si>
  <si>
    <t>อุปกรณ์การศกึษา ต้น 57 Saythong</t>
  </si>
  <si>
    <t>อุปกรณ์การศึกษา ต้น 57 Khamkhen</t>
  </si>
  <si>
    <t>อุปกรณ์การศึกษา ต้น 57 Thitmany</t>
  </si>
  <si>
    <t>อุปกรณ์การศึกษา ต้น 57  Syvixay</t>
  </si>
  <si>
    <t>อุปกรณ์การศึกษา ต้น 57 Vilaikone</t>
  </si>
  <si>
    <t>อุปกรณ์การศึกษา ต้น 57 Khankham</t>
  </si>
  <si>
    <t>ค่าคุมสอบ+ค่าเดินทาง ต.ค.56 อ.ฌานิน</t>
  </si>
  <si>
    <t>โครงการจัดการศึกษาระดับปริญญาตรีภาคพิแศษ</t>
  </si>
  <si>
    <t>ค่าคุมสอบ 888101 ต.ค. 56 อ.มานพ</t>
  </si>
  <si>
    <t xml:space="preserve">ค่าคุมสอบ 885101 ภาคปกติ ต.ค.56 </t>
  </si>
  <si>
    <t>ค่าคุมสอบ 885101 ภาคพิเศษ ต.ค.56</t>
  </si>
  <si>
    <t>ค่าช่วยคุมสอบ 885101 ภาคปกติ ต.ค.56</t>
  </si>
  <si>
    <t>ค่าช่วยคุมสอบ 885101 ภาคพิเศษ ต.ค.56</t>
  </si>
  <si>
    <t>ค่าคุมสอบ ปลายภาค ต.ค.56 Mr.John</t>
  </si>
  <si>
    <t>ต.ค.56 น.ส.กมลวรรณ</t>
  </si>
  <si>
    <t>ต.ค.56 น.ส.ปัทมา, ศิริจันทร์,สุธน</t>
  </si>
  <si>
    <t>ค่าผู้ช่วยคุมสอบ ต.ค.56 13 ราย</t>
  </si>
  <si>
    <t>ค่าคุมสอบ ต.ค.56 อ.เอกภพ</t>
  </si>
  <si>
    <t>ค่าคุมสอบ ต.ค.56 อ.อุรีรัฐ</t>
  </si>
  <si>
    <t>ค่าคุมสอบ ต.ค.56 อ.สุภาวดี</t>
  </si>
  <si>
    <t>ค่าคุมสอบ ต.ค.56 อ.สุนิสา</t>
  </si>
  <si>
    <t>ค่าคุมสอบ ต.ค.56 อ.ภูสิต</t>
  </si>
  <si>
    <t>ค่าคุมสอบ ต.ค.56 อ.พรวณัฐ</t>
  </si>
  <si>
    <t>ค่าคุมสอบ ต.ค.56 อ.ประจักษ์</t>
  </si>
  <si>
    <t>ค่าคุมสอบ ต.ค.56 อ.จักริน</t>
  </si>
  <si>
    <t>ค่าคุมสอบ ต.ค.56 อ.โกเมศ</t>
  </si>
  <si>
    <t>ค่าคุมสอบ ต.ค.56 อ.พงษ์วุฒิ</t>
  </si>
  <si>
    <t>ค่าคุมสอบ ต.ค.56 อ.อธิตา</t>
  </si>
  <si>
    <t>ค่าคุมสอบ ต.ค.56 อ.ธวัชชัย</t>
  </si>
  <si>
    <t>ค่าคุมสอบ ต.ค.56 อ.กันทิมา</t>
  </si>
  <si>
    <t>ค่าคุมสอบ ต.ค.56 อ.ประวิทย์</t>
  </si>
  <si>
    <t>ค่าคุมสอบ ต.ค.56 อ.สุวรรณา</t>
  </si>
  <si>
    <t>ค่าคุมสอบ ต.ค.56 อ.ณัฐนนท์</t>
  </si>
  <si>
    <t>ค่าคุมสอบ ต.ค.56 อ.คนึงนิจ</t>
  </si>
  <si>
    <t>ค่ารับรองประชุมผู้สอน สาขา IT 11 ต.ค.56</t>
  </si>
  <si>
    <t>ค่ารับรองประชุมผู้สอน สาขา IT 9 ต.ค.56</t>
  </si>
  <si>
    <t>ค่าคุมสอบ ต.ค.56 887100 อ.วิชัย</t>
  </si>
  <si>
    <t>ค่าคมุสอบ ต.ค.56 887250 นายเหมรัศมิ์</t>
  </si>
  <si>
    <t>รับรองประชุมอาจารย์ผู้สอน สาขา IT 17 ต.ค.56</t>
  </si>
  <si>
    <t>ต.ค.56 9 ราย</t>
  </si>
  <si>
    <t>ค่าคุมสอบ+ค่าเดินทาง 885201 ต.ค.56 ดร.ทัศนีย์</t>
  </si>
  <si>
    <t>ค่าคุมสอบ ต.ค.56 อ.จิระ</t>
  </si>
  <si>
    <t>ค่าคุมสอบ ต.ค.56 อ.นวลศรี</t>
  </si>
  <si>
    <t>ค่าคุมสอบ ต.ค.56 อ.วิทวัส</t>
  </si>
  <si>
    <t>การ์ดจอแสดงผลคอมพิวเตอร์ Pcl Express Gigabyt 1 GB อ.ประจักษ์</t>
  </si>
  <si>
    <t>ช่วยคุมสอบ ต้น 56 ต.ค.56 2 ราย นายชัยวัฒน์ นายศักดา</t>
  </si>
  <si>
    <t>ประชุมผู้สอนสาขา CS 17 ต.ค.56</t>
  </si>
  <si>
    <t>ค่าใช้จ่ายโครงการประชุมสัมมนาเชิงปฏิบัติการ การปรับปรุงแผนยุทธศาสตร์ 21 ต.ค.56</t>
  </si>
  <si>
    <t>คชจ.โครงการวิพากษ์แผนยุทธศาสตร์ 22 ต.ค.56</t>
  </si>
  <si>
    <t>ต.ค.56 4 ราย</t>
  </si>
  <si>
    <t>ค่าตอบแทนกรรมการสอบโครงงาน IT 1 โครงงาน</t>
  </si>
  <si>
    <t>ประชุมผู้สอน สาขา SE 1 พ.ย.56</t>
  </si>
  <si>
    <t xml:space="preserve">งานติดตั้งชุดขาแขวน LCD TV สายสัญญาณฯ </t>
  </si>
  <si>
    <t>ต.ค.56 8 ราย</t>
  </si>
  <si>
    <t>ค่าเดินทางชำระค่าโทรศัพท์ ค่า Ubc</t>
  </si>
  <si>
    <t>ประชุมผู้สอนสาขา CS 31 ต.ค.56</t>
  </si>
  <si>
    <t>ค่าตอบแทนวิทยากรบรรยายวิชา 886492 4 พ.ย.56 น.ส.วิภา</t>
  </si>
  <si>
    <t>ค่าที่พัก 4-5 พ.ย.56 อ.พรวณัฐ</t>
  </si>
  <si>
    <t>ค่าที่พัก 11-12 พ.ย.56 อ.พรวณัฐ</t>
  </si>
  <si>
    <t>ค่าตอบแทนกรรมการสอบโครงงาน สาขา IT 2 โครงงาน</t>
  </si>
  <si>
    <t>ค่าที่พัก 18-19 พย.56 อ.พรวณัฐ</t>
  </si>
  <si>
    <t>ค่าสอนพิเศษ+ค่าเดินทาง อ.พรวณัฐ พ.ย.56</t>
  </si>
  <si>
    <t>ค่าตอบแทนวิทยากรบรรยาย 886492 27 พ.ย.56 ดร.วิชญ์  เนียรนาทตระกูล</t>
  </si>
  <si>
    <t>ค่าที่พักสอนพิเศษ 25-26 พ.ย.56 อ.พรวณัฐ</t>
  </si>
  <si>
    <t>ค่าตอบแทนเจ้าหน้าที่ พ.ย.56 12 ราย</t>
  </si>
  <si>
    <t>สอนพิเศษ 885101 พ.ย.56 น.ส.กุลชลี</t>
  </si>
  <si>
    <t>สอนพิเศษ 885101 พ.ย.56 นายณรงค์ศักดิ์</t>
  </si>
  <si>
    <t>สอนพิเศษ 885101 พ.ย.56 นายสิทธิพงษ์</t>
  </si>
  <si>
    <t>สอนพิเศษวิชาเอก ต.ค.-พ.ย.56 น.ส.จรรยา</t>
  </si>
  <si>
    <t>สอนพิเศษ 885101 พ.ย.56 นายเกรียงศักดิ์</t>
  </si>
  <si>
    <t>สอบโครงงาน CS 2 โครงงาน</t>
  </si>
  <si>
    <t>สอนพิเศษ วิชาเอก พ.ย.56 นายวรเชษฐ์</t>
  </si>
  <si>
    <t>ค่าสอนพิเศษ ต.ค.-พ.ย.56 อ.จิระ</t>
  </si>
  <si>
    <t>ค่าสอนพิเศษ ต.ค.-พ.ย.56 อ.ธวัชชัย</t>
  </si>
  <si>
    <t>ค่าสอนเกินเกณพ์ ปลาย 56 งวดที่ 1 อ.พงษ์วุฒิ</t>
  </si>
  <si>
    <t>ค่าสอนเกินเกณพ์ ปลาย 56 งวดที่ 1 อ.กฤษณะ</t>
  </si>
  <si>
    <t>ค่าสอนเกินเกณพ์ ปลาย 56 งวดที่ 1 อ.กันทิมา</t>
  </si>
  <si>
    <t>ค่าสอนเกินเกณพ์ ปลาย 56 งวดที่ 1 อ.โกใมศ</t>
  </si>
  <si>
    <t>ค่าสอนเกินเกณพ์ ปลาย 56 งวดที่ 1 อ.จักริน</t>
  </si>
  <si>
    <t>ค่าสอนเกินเกณพ์ ปลาย 56 งวดที่ 1 อ.ณัฐนนท์</t>
  </si>
  <si>
    <t>ค่าสอนเกินเกณพ์ ปลาย 56 งวดที่ 1 อ.เบญจภรณ์</t>
  </si>
  <si>
    <t>ค่าสอนเกินเกณพ์ ปลาย 56 งวดที่ 1 อ.ประจักษ์</t>
  </si>
  <si>
    <t>ค่าสอนเกินเกณพ์ ปลาย 56 งวดที่ 1 อ.ประวิทย์</t>
  </si>
  <si>
    <t>ค่าสอนเกินเกณพ์ ปลาย 56 งวดที่ 1 อ.พีระศักดิ์</t>
  </si>
  <si>
    <t>ค่าสอนเกินเกณพ์ ปลาย 56 งวดที่ 1 อ.ภูสิต</t>
  </si>
  <si>
    <t>ค่าสอนเกินเกณพ์ ปลาย 56 งวดที่ 1 อ.วิทวัส</t>
  </si>
  <si>
    <t>ค่าสอนเกินเกณพ์ ปลาย 56 งวดที่ 1 อ.สุนิสา</t>
  </si>
  <si>
    <t>ค่าสอนเกินเกณพ์ ปลาย 56 งวดที่ 1 อ.สุภาวดี</t>
  </si>
  <si>
    <t>ค่าสอนเกินเกณพ์ ปลาย 56 งวดที่ 1 อ.สุรางคนา</t>
  </si>
  <si>
    <t>ค่าสอนเกินเกณพ์ ปลาย 56 งวดที่ 1 อ.อธิตา</t>
  </si>
  <si>
    <t>ค่าสอนเกินเกณพ์ ปลาย 56 งวดที่ 1 อ.คนึงนิจ</t>
  </si>
  <si>
    <t>ค่าสอนเกินเกณพ์ ปลาย 56 งวดที่ 1 อ.เอกภพ</t>
  </si>
  <si>
    <t>ค่าสอนเกินเกณพ์ ปลาย 56 งวดที่ 1 อ.อุรีรัฐ</t>
  </si>
  <si>
    <t>พ.ย.56 2 ราย</t>
  </si>
  <si>
    <t>ค่าสอนพิเศษ ต.ค.- พ.ย. 56 อ.มานพ</t>
  </si>
  <si>
    <t>ค่าสอนพิเศษ 885101 พ.ย. 56 น.ส.ศศิธร  อารยะพูนพงศ์</t>
  </si>
  <si>
    <t xml:space="preserve">ค่าสอนพิเศษ 885101 พ.ย. 56 น.ส.อมรรัตน์ </t>
  </si>
  <si>
    <t>ค่าสอนพิเศษ 885101 พ.ย. 56 น.ส.ยุวธิดา</t>
  </si>
  <si>
    <t>ค่าสอนพิเศษ 885101 ต.ค.-พ.ย. 56 อ.จิรวรรณ</t>
  </si>
  <si>
    <t>ค่าสอนพิเศษ 885101 ต.ค.-พ.ย. 56 นายณฐาภพ</t>
  </si>
  <si>
    <t>ผู้ช่วยสอน ต.ค.-พ.ย. 56 นายมาโนชญ์</t>
  </si>
  <si>
    <t>ผู้ช่วยสอน ต.ค.-พ.ย. 56 นายพจน์สพร</t>
  </si>
  <si>
    <t xml:space="preserve">ผู้ช่วยสอน ต.ค.-พ.ย. 56 นายชัยวัฒน์  </t>
  </si>
  <si>
    <t>ผู้ช่วยสอน ต.ค.-พ.ย. 56 นายสิทธิชัย</t>
  </si>
  <si>
    <t>ผู้ช่วยสอน ต.ค.-พ.ย. 56 ภาติยะ</t>
  </si>
  <si>
    <t>ค่าสอนพิเศษ+ค่าเดินทาง ต.ค.-พ.ย. 56 น.ส.สุกัลยา</t>
  </si>
  <si>
    <t>ค่าสอนพิเศษ 885101 ต.ค.-พ.ย. 56 นายจักร์กฤษณ์</t>
  </si>
  <si>
    <t xml:space="preserve">ค่าสอนพิเศษ 885101 ต.ค.-พ.ย. 56 น.ส.ทัศนีย์ </t>
  </si>
  <si>
    <t>ค่าตอบแทนนิสิตช่วยสอน 885101 ต.ค.- พ.ย. 56 30 ราย</t>
  </si>
  <si>
    <t>ค่าสอนพิเศษ 885101 ต.ค. -พ.ย. 56 น.ส.อรุณี</t>
  </si>
  <si>
    <t>ค่าสอนพิเศษ 885101 ต.ค. -พ.ย. 56 อ.วิชัย</t>
  </si>
  <si>
    <t>ค่าตอบแทนช่วยสอน พ.ย.56 นายศักดิ์ดา</t>
  </si>
  <si>
    <t>ค่าสอนพิเศษ 885101 พ.ย.56 น.ส.เสวิตา</t>
  </si>
  <si>
    <t>ค่าสอนพิเศษ 885101 พ.ย.56 น.ส.ปัทมา</t>
  </si>
  <si>
    <t>ค่าสอนพิเศษ 885101 พ.ย.56 น.ส.วนิดา</t>
  </si>
  <si>
    <t>ค่าสอนพิเศษ +ค่าเดินทางสอน 885101 พ.ย.56 น.ส.ชญาณ์นันท์</t>
  </si>
  <si>
    <t>ค่าตอบแทนช่วยสอน ต.ค.-พ.ย.56 นายปิยะฉัตร</t>
  </si>
  <si>
    <t>นิสิตช่วยงาน 885101 1 ราย</t>
  </si>
  <si>
    <t xml:space="preserve">ค่าสอนเกินเกณพ์ ปลาย 56 งวดที่ 1 </t>
  </si>
  <si>
    <t>ทุนพัฒนาศักยภาพนิสิตทางวิชาการ ปลาย 56 เพิ่มเติมครั้งที่ 1 งวดที่ 1 พ.ย.56</t>
  </si>
  <si>
    <t>ค่าที่พักสอนพิเศษ 2-4 ธ.ค. 56 อ.พรวณัฐ</t>
  </si>
  <si>
    <t>ค่าสอนพิเศษ  887494ต.ค.-พ.ย.56 นายเหมรัศมิ์</t>
  </si>
  <si>
    <t>ค่าสอน885101 ธ.ค.56 นายเกรียงศักดิ์</t>
  </si>
  <si>
    <t>ค่าสอน885101 ธ.ค.56 น.ส.กุลชลี</t>
  </si>
  <si>
    <t>ทุนพัฒนาศักยภาพนิสิตทางวิชาการ ปลาย 56 เพิ่มเติมครั้งที่ 1 งวดที่ 1 พ.ย.56 38 ราย</t>
  </si>
  <si>
    <t>ค่าสอน885101 ธ.ค.56 น.ส.ปัทมา</t>
  </si>
  <si>
    <t>ค่าสอน885101 ธ.ค.56 น.ส.วนิดา</t>
  </si>
  <si>
    <t>ค่าสอนเกินเกณฑ์ ปลาย 56 งวดที่ 2 อ.กฤษณะ</t>
  </si>
  <si>
    <t>ค่าสอนเกินเกณฑ์ ปลาย 56 งวดที่ 2 อ.กันทิมา</t>
  </si>
  <si>
    <t>ค่าสอนเกินเกณฑ์ ปลาย 56 งวดที่ 2 อ.โกเมศ</t>
  </si>
  <si>
    <t>ค่าสอนเกินเกณฑ์ ปลาย 56 งวดที่ 2 อ.จักริน</t>
  </si>
  <si>
    <t>ค่าสอนเกินเกณฑ์ ปลาย 56 งวดที่ 2 อ.ณัฐนนท์</t>
  </si>
  <si>
    <t>ค่าสอนเกินเกณฑ์ ปลาย 56 งวดที่ 2 อ.นวลศรี</t>
  </si>
  <si>
    <t>ค่าสอนเกินเกณฑ์ ปลาย 56 งวดที่ 2 อ.เบญจภรณ์</t>
  </si>
  <si>
    <t>ค่าสอนเกินเกณฑ์ ปลาย 56 งวดที่ 2 อ.ประจักษ์</t>
  </si>
  <si>
    <t>ค่าสอนเกินเกณฑ์ ปลาย 56 งวดที่ 2 อ.ประวิทย์</t>
  </si>
  <si>
    <t>ค่าสอนเกินเกณฑ์ ปลาย 56 งวดที่ 2 อ.พีระศักดิ์</t>
  </si>
  <si>
    <t>ค่าสอนเกินเกณฑ์ ปลาย 56 งวดที่ 2 อ.พงษ์วุฒิ</t>
  </si>
  <si>
    <t>ค่าสอนเกินเกณฑ์ ปลาย 56 งวดที่ 2 อ.ภูสิต</t>
  </si>
  <si>
    <t>ค่าสอนเกินเกณฑ์ ปลาย 56 งวดที่ 2 อ.วิทวัส</t>
  </si>
  <si>
    <t>ค่าสอนเกินเกณฑ์ ปลาย 56 งวดที่ 2 อ.สุนิสา</t>
  </si>
  <si>
    <t>ค่าสอนเกินเกณฑ์ ปลาย 56 งวดที่ 2 อ.สุภาวดี</t>
  </si>
  <si>
    <t>ค่าสอนเกินเกณฑ์ ปลาย 56 งวดที่ 2 อ.สุรางคนา</t>
  </si>
  <si>
    <t>ค่าสอนเกินเกณฑ์ ปลาย 56 งวดที่ 2 อ.อธิตา</t>
  </si>
  <si>
    <t>ค่าสอนเกินเกณฑ์ ปลาย 56 งวดที่ 2 อ.อุรีรัฐ</t>
  </si>
  <si>
    <t>ค่าสอนเกินเกณฑ์ ปลาย 56 งวดที่ 2 อ.เอกภพ</t>
  </si>
  <si>
    <t>ค่าสอนเกินเกณฑ์ ปลาย 56 งวดที่ 2 อ.คนึงนิจ</t>
  </si>
  <si>
    <t>ตัดโอนค่าวัสดุให้มหาวิทยาลัย</t>
  </si>
  <si>
    <t>ค่าสอนพิเศษ 885101 ธ.ค.56 อ.วิชัย</t>
  </si>
  <si>
    <t>ตัดโอนค่าสอนบริการคืนให้คณะศิลปกรรมศาสตร์</t>
  </si>
  <si>
    <t>ทุนพัฒนาศักยภาพนิสิตทางวิชาการ ปลาย 56 งวดที่ 2 3 ราย</t>
  </si>
  <si>
    <t>ผู้ช่วยสอน 888213 , 887330 ธ.ค.56 นายพจน์สพร</t>
  </si>
  <si>
    <t>ผู้ช่วยสอน ธ.ค.56 นายชัยวัฒน์</t>
  </si>
  <si>
    <t>ทุนพัฒนาศักยภาพนิสิตทางวิชาการ ปลาย 56 งวดที่ 2 38 ราย</t>
  </si>
  <si>
    <t>ค่าสอนพิเศษ 885101 ธ.ค.56 นายณรงค์ศักดิ์</t>
  </si>
  <si>
    <t>ผู้ช่วยสอน ต.ค.-พ.ย..56 นายภานุพันธ์</t>
  </si>
  <si>
    <t>ค่าตอบแทนช่วยสอน ธ.ค.56 นายมาโนชญ์</t>
  </si>
  <si>
    <t xml:space="preserve">ค่าสอน 885101 + ค่าเดินทาง ธ.ค.56 น.ส.ชญานันท์ </t>
  </si>
  <si>
    <t>ค่าสอน 885101 ธ.ค.56 น.ส.อรุณี</t>
  </si>
  <si>
    <t>ค่าสอน 885101 ธ.ค.56 น.ส.เสวิตา</t>
  </si>
  <si>
    <t>ค่าสอน 885101 ธ.ค.56 นายสิทธิพงษ์</t>
  </si>
  <si>
    <t>ค่าสอน 885101 ธ.ค.56 น.ส.อมรรัตน์</t>
  </si>
  <si>
    <t>ค่าสอน 885101 ธ.ค.56 น.ส.ศศิธร</t>
  </si>
  <si>
    <t>ค่าสอน 885101 ธ.ค.56 น.ส.ยุวธิดา</t>
  </si>
  <si>
    <t>ค่าสอน 885101 + ค่าเดินทาง ธ.ค.56 อ.อุบลวรรณ</t>
  </si>
  <si>
    <t>ค่าตอบแทนช่วยสอน ธ.ค.56 นายสิทธิชัย</t>
  </si>
  <si>
    <t>ค่าสอน885101 ธ.ค.56 น.ส.จิระวรรณ</t>
  </si>
  <si>
    <t>ค่าช่วยสอน 888213 ธ.ค.56 นายภาติยะ</t>
  </si>
  <si>
    <t>ป้ายไวนิลสวัสดีปีใหม่</t>
  </si>
  <si>
    <t>นิสิตช่วยงาน 885101 ธ.ค.56 29 ราย</t>
  </si>
  <si>
    <t>ค่าสอน+ค่าเดินทาง ธ.ค.56 อ.พรวณํฐ</t>
  </si>
  <si>
    <t>ค่าสอน+ค่าเดินทาง ธ.ค.56 อ.วรเชษฐ์</t>
  </si>
  <si>
    <t>ค่าสอนพิเศษ 887494 ธ.ค.56 นายเหมรัศมิ์</t>
  </si>
  <si>
    <t>ค่าที่พักสอนพิเศษ อ.พรวณัฐ 19-21 ธ.ค.56</t>
  </si>
  <si>
    <t>ค่าสอน 885101 ธ.ค.56 นายจักรกฤษณ์</t>
  </si>
  <si>
    <t>ค่าสอนพิเศษ ธ.ค.56 อ.จิระ</t>
  </si>
  <si>
    <t>ค่าสอนพิเศษ ธ.ค.56 อ.มานพ</t>
  </si>
  <si>
    <t>ค่าผู้ช่วยสอน ธ.ค.56 นายภานุพันธ์</t>
  </si>
  <si>
    <t>ค่าผู้ช่วยสอน ธ.ค.56 นายศักดา</t>
  </si>
  <si>
    <t>ค่าประกันอุบัติเหตุ โครงการจิตอาสาวิทยาการสารสนเทศฟื้นฟูศาสนสถาน 25 ธ.ค.56</t>
  </si>
  <si>
    <t>ธ.ค.56 10 ราย</t>
  </si>
  <si>
    <t>ค่าสอบโครงงาน 1 โครงงาน IT</t>
  </si>
  <si>
    <t>ธ.ค.56 12 ราย หรรษา กุลชลี</t>
  </si>
  <si>
    <t>ค่าสอนพิเศษ ธ.ค.56 น.ส.จรรยา</t>
  </si>
  <si>
    <t>ค่าสอนพิเศษ 885101 ธ.ค.56 อ.อุบลวรรณ</t>
  </si>
  <si>
    <t>ไวนิลประชาสัมพันธ์อวยพรปีใหม่ 2557</t>
  </si>
  <si>
    <t>อาหารว่างโครงการถ่ายทอดยุทธศาสตร์ 24 ธ.ค.56</t>
  </si>
  <si>
    <t>ค่าสอนพิเศษ+ค่าเดินทางสอน 885101 ธ.ค.56 นายณฐาภพ</t>
  </si>
  <si>
    <t>ค่าสอนพิเศษ ธ.ค.56 อ.ธวัชชัย</t>
  </si>
  <si>
    <t>ค่าสอนพิเศษ ธ.ค.56 น.ส.ทัศนีย์</t>
  </si>
  <si>
    <t>ช่วยคุมสอบ 885101 ภาคพิเศษ 26 ราย</t>
  </si>
  <si>
    <t>ช่วยคุมสอบ 885101 ภาคปกติ 56 คน</t>
  </si>
  <si>
    <t>ผู้คุมสอบ 885101 ภาคปกติ 22 คน</t>
  </si>
  <si>
    <t>ผู้คุมสอบ 885101 ภาคพิเศษ 22 คน</t>
  </si>
  <si>
    <t>ค่าที่พัก 6-8 ม.ค.57 อ.พรวณัฐ</t>
  </si>
  <si>
    <t>ค่าสอน+ค่าเดินทางบรรยายพิเศษ 886492 นายธีรยุทธ</t>
  </si>
  <si>
    <t>ค่าสอนพิเศษ+ค่าเดินทางสอน 887441 , 888355 ธ.ค.56</t>
  </si>
  <si>
    <t>นิสิตช่วยงานบ้ายครุภัณฑ์บริจาค 6 ราย</t>
  </si>
  <si>
    <t>ค่าที่พักสอนพิเศษ อ.พรวณัฐ 13-14 ม.ค.57</t>
  </si>
  <si>
    <t xml:space="preserve">ผู้ช่วยสอน 887494 ธ.ค.56 </t>
  </si>
  <si>
    <t>ผู้ช่วยคุมสอบกลางภาค ภาคปลาย ปี 2556 18 ราย</t>
  </si>
  <si>
    <t>ค่าคุมสอบกลางภาค ปลาย 56</t>
  </si>
  <si>
    <t>ค่าที่พักสอนพิศษ 20-21 ม.ค.57 อ.พรวณัฐ</t>
  </si>
  <si>
    <t>ค่าเดินทางชำระค่าโทรศัพท์ 22 ม.ค.57</t>
  </si>
  <si>
    <t>ค่าคุมสอบกลาภาค ปลาย 56 อ.พีระศักดิ์</t>
  </si>
  <si>
    <t xml:space="preserve">ค่าคุมสอบกลาภาค ปลาย 56 อ.ภูสิต </t>
  </si>
  <si>
    <t>ค่าคุมสอบกลาภาค ปลาย 56 อ.สุภาวดี</t>
  </si>
  <si>
    <t>ค่าคุมสอบกลาภาค ปลาย 56 อ.สุนิสา</t>
  </si>
  <si>
    <t>ค่าคุมสอบกลาภาค ปลาย 56 อ.วิทวัส</t>
  </si>
  <si>
    <t xml:space="preserve">ค่าคุมสอบกลาภาค ปลาย 56 อ.สุวรรณา </t>
  </si>
  <si>
    <t>ค่าคุมสอบกลาภาค ปลาย 56 อ.กันทิมา</t>
  </si>
  <si>
    <t>ค่าคุมสอบกลาภาค ปลาย 56 อ.โกเมศ</t>
  </si>
  <si>
    <t>ค่าคุมสอบกลาภาค ปลาย 56 อ.อธิตา</t>
  </si>
  <si>
    <t>ค่าคุมสอบกลาภาค ปลาย 56 อ.อุรีรัฐ</t>
  </si>
  <si>
    <t xml:space="preserve">ค่าคุมสอบกลาภาค ปลาย 56 อ.เอกภพ  </t>
  </si>
  <si>
    <t>ค่าคุมสอบกลาภาค ปลาย 56 อ.จักริน</t>
  </si>
  <si>
    <t>ค่าคุมสอบกลาภาค ปลาย 56 อ.ณัฐนนท์</t>
  </si>
  <si>
    <t>ค่าคุมสอบกลาภาค ปลาย 56 อ.นวลศรี</t>
  </si>
  <si>
    <t>ค่าคุมสอบกลาภาค ปลาย 56 อ.เบญจภรณ์</t>
  </si>
  <si>
    <t>ค่าคุมสอบกลาภาค ปลาย 56 อ.ประจักษ์</t>
  </si>
  <si>
    <t>ค่าคุมสอบกลาภาค ปลาย 56 อ.ประวิทย์</t>
  </si>
  <si>
    <t xml:space="preserve">ค่าคุมสอบกลาภาค ปลาย 56 อ.พงษ์วุฒิ  </t>
  </si>
  <si>
    <t>ค่าสอนเกินเกณฑ์ ปลาย 56 งวด 3</t>
  </si>
  <si>
    <t>ปฏทินตั้งโต๊ะเทศกาลปีใหม่</t>
  </si>
  <si>
    <t>ปริ้นเอกสาร,กาว,โฟม,กระดาษโลสเตอร์สำหรบจัดบอร์ด</t>
  </si>
  <si>
    <t>ค่าตอบแทนวิทยากรบรรยายพิเศษหัวข้อการออกแบบแลหะติดตั้งระบบเครือข่ายคอมพิวเตอร์ภายในองค์กร 24 ม.ค.57</t>
  </si>
  <si>
    <t>ค่ารับรองประชุมอาจารย์ผุ้สอน สาขา IT 23 ม.ค.57</t>
  </si>
  <si>
    <t>ค่าตอบแทนวิทยากรบรรยายพิเศษหัวข้อเรื่อง IT Maketing and IT for Entertainment Buiness 20 ม.ค.57 คุณธัญญิดา</t>
  </si>
  <si>
    <t>ค่าสอนพิเศษ+ค่าเดินทางสอน ม.ค.57 อ.พรวณัฐ</t>
  </si>
  <si>
    <t>ค่าสอนพิเศษ+ค่าเดินทางสอน ม.ค.57 อ.พรวณัฐ 885101</t>
  </si>
  <si>
    <t>ค่าที่พักสอนพิเศษ 26-28 ม.ค.57 อ.พรวณัฐ</t>
  </si>
  <si>
    <t>ค่าสอนพิเศษ ม.ค.57 น.ส.จรรยา</t>
  </si>
  <si>
    <t>ทุนพัฒนาศักยภาพนิสิตทางวิชาการ ปลาย 56 งวด 3 3 ราย</t>
  </si>
  <si>
    <t>ทุนพัฒนาศักยภาพนิสิตทางวิชาการ ปลาย 56 งวด 3 35 ราย</t>
  </si>
  <si>
    <t>ค่าสอนพิเศษ ม.ค.57 อ.จิระ</t>
  </si>
  <si>
    <t>ค่าสอนพิเศษ ม.ค.57 อ.มานพ</t>
  </si>
  <si>
    <t>ม.ค. 57 หรรษา , กุลชลี</t>
  </si>
  <si>
    <t>ก.พ.57 9 ราย</t>
  </si>
  <si>
    <t>ช่วยงาน 885101 ม.ค.57 30 ราย</t>
  </si>
  <si>
    <t>ค่าสอน885101 ม.ค.57</t>
  </si>
  <si>
    <t>ค่าสอน ม.ค.57</t>
  </si>
  <si>
    <t xml:space="preserve">ค่าตอบแทนกรรมการสอบโครงงาน </t>
  </si>
  <si>
    <t>ค่าสอน 885101 ม.ค.57</t>
  </si>
  <si>
    <t>ค่าช่วยสอน ม.ค.57 นายชัยวัฒน์</t>
  </si>
  <si>
    <t>ค่าช่วยสอน ม.ค.57 นายพจน์สพร</t>
  </si>
  <si>
    <t>ค่าช่วยสอน ม.ค.57 นายภาติยะ</t>
  </si>
  <si>
    <t>ค่าช่วยสอน ม.ค.57 นายภานุพันธ์</t>
  </si>
  <si>
    <t>ค่าสอนพิเศษ ม.ค.57 นายเหมรัศมิ์</t>
  </si>
  <si>
    <t>ค่าสอนพิเศษ 885101 ม.ค. 57 น.ส.อรุณี</t>
  </si>
  <si>
    <t>ค่าสอนพิเศษ 885101 ม.ค. 57 น.ส.จิรวรรณ</t>
  </si>
  <si>
    <t>ค่าสอนพิเศษ 885101 ม.ค. 57 นายจักรกฤษณ์</t>
  </si>
  <si>
    <t>ค่าช่วยสอน ม.ค. 57</t>
  </si>
  <si>
    <t>ค่าสอนพิเศษ 885101 ม.ค. 57 อ.วิชัย</t>
  </si>
  <si>
    <t>ค่าสอนพิเศษ 885101 ม.ค. 57 น.ส.ปัทมา</t>
  </si>
  <si>
    <t>ค่าสอนพิเศษ 885101 ม.ค. 57 น.ส.วนิดา</t>
  </si>
  <si>
    <t>ทุนพัฒนาศักยภาพนิสิตทางวิชาการ ปลาย 56 งวด 3 1 ราย</t>
  </si>
  <si>
    <t>ค่าสอนพิเศษ 885101 ม.ค. 57 น.ส.อมรรัตน์</t>
  </si>
  <si>
    <t>ค่าสอนพิเศษ 885101 ม.ค. 57 น.ส.ศศิธร</t>
  </si>
  <si>
    <t>ทุนพัฒนาศักยภาพนิสิตทางวิชาการ ปลาย 56 งวด3 1 ราย</t>
  </si>
  <si>
    <t>ค่าสอนพิเศษ 885101 ม.ค. 57 น.ส.อุบลวรรณ</t>
  </si>
  <si>
    <t>ค่าที่พักสอนพิเศษ 3-5 10-11 ก.พ. 57</t>
  </si>
  <si>
    <t xml:space="preserve">ประชุมอาจารย์ผู้อน 13 ก.พ. 57 </t>
  </si>
  <si>
    <t>ค่าสอนพิเศษ 885101 ม.ค. 57 น.ส.เสวิตา</t>
  </si>
  <si>
    <t>ค่าสอนพิเศษ 885101 ม.ค. 57 น.ส.ยุวธิดา</t>
  </si>
  <si>
    <t>ค่าสอนเกินเกณฑ์ ปลาย 56 งวด 4 อ.กฤษณะ</t>
  </si>
  <si>
    <t>ค่าสอนเกินเกณฑ์ ปลาย 56 งวด 4 อ.กันทิมา</t>
  </si>
  <si>
    <t>ค่าสอนเกินเกณฑ์ ปลาย 56 งวด 4 อ.โกเมศ</t>
  </si>
  <si>
    <t>ค่าสอนเกินเกณฑ์ ปลาย 56 งวด 4 อ.จักริน</t>
  </si>
  <si>
    <t>ค่าสอนเกินเกณฑ์ ปลาย 56 งวด 4 อ.ณัฐนนท์</t>
  </si>
  <si>
    <t>ค่าสอนเกินเกณฑ์ ปลาย 56 งวด 4 อ.นวลศรี</t>
  </si>
  <si>
    <t>ค่าสอนเกินเกณฑ์ ปลาย 56 งวด 4 อ.เบญจภรณ์</t>
  </si>
  <si>
    <t>ค่าสอนเกินเกณฑ์ ปลาย 56 งวด 4 อ.ประจักษ์</t>
  </si>
  <si>
    <t>ค่าสอนเกินเกณฑ์ ปลาย 56 งวด 4 อ.ประวิทย์</t>
  </si>
  <si>
    <t>ค่าสอนเกินเกณฑ์ ปลาย 56 งวด 4 อ.พีระศักดิ์</t>
  </si>
  <si>
    <t>ค่าสอนเกินเกณฑ์ ปลาย 56 งวด 4 อ.พงษ์วุฒิ</t>
  </si>
  <si>
    <t>ค่าสอนเกินเกณฑ์ ปลาย 56 งวด 4 อ.วิทวัส</t>
  </si>
  <si>
    <t>ค่าสอนเกินเกณฑ์ ปลาย 56 งวด 4 อ.ภูสิต</t>
  </si>
  <si>
    <t>ค่าสอนเกินเกณฑ์ ปลาย 56 งวด 4 อ.สุนิสา</t>
  </si>
  <si>
    <t>ค่าสอนเกินเกณฑ์ ปลาย 56 งวด 4 อ.สุภาวดี</t>
  </si>
  <si>
    <t>ค่าสอนเกินเกณฑ์ ปลาย 56 งวด 4 อ.สุรางคนา</t>
  </si>
  <si>
    <t>ค่าสอนเกินเกณฑ์ ปลาย 56 งวด 4 อ.อธิตา</t>
  </si>
  <si>
    <t>ค่าสอนเกินเกณฑ์ ปลาย 56 งวด 4 อ.อุรีรัฐ</t>
  </si>
  <si>
    <t>ค่าสอนเกินเกณฑ์ ปลาย 56 งวด 4 อ.เอกภพ</t>
  </si>
  <si>
    <t>ทุนพัฒนาศักยภาพนิสิตทางวิชาการ ปลาย 56 งวด 4 37 ราย</t>
  </si>
  <si>
    <t>ทุนพัฒนาศักยภาพนิสิตทางวิชาการ ปลาย 56 งวด 4 3 ราย</t>
  </si>
  <si>
    <t>ค่าสอน885101 ก.พ. 57 น.ส.ชญานันท์</t>
  </si>
  <si>
    <t>ค่าตอบแทนช่วยสอน 887494 ม.ค.57</t>
  </si>
  <si>
    <t>ค่าเดินทางชำระค่าโทรศัพท์ 21 ก.พ. 57</t>
  </si>
  <si>
    <t>ค่าที่พักสอนพิเศษ 17-19 ก.พ. 57 อ.พรวณัฐ</t>
  </si>
  <si>
    <t>ค่าสอนเกินเกณฑ์ ปลาย 56 งวด 4 อ.คนึงนิจ</t>
  </si>
  <si>
    <t>ค่าสอนพิเศษ +ค่าเดินทางสอน ม.ค. 57 อ.สุกัลยา</t>
  </si>
  <si>
    <t>ค่าตอบแทนอนุกรรมการภาคพิเศษ ป.ตรี ปลาย 56 8 ราย</t>
  </si>
  <si>
    <t>ค่าสอนพิเศษ ก.พ.57 อ.จิระ</t>
  </si>
  <si>
    <t>ค่าสอนพิเศษ ก.พ.57 อ.ธวัชชัย</t>
  </si>
  <si>
    <t>ค่าสอน+ค่าเดินทางสอน ม.ค.57</t>
  </si>
  <si>
    <t>ค่าสอน + คุมสอบ ก.พ.57 อ.มานพ</t>
  </si>
  <si>
    <t>ค่าสอน+คุมสอบ ก.พ.57 อ.พรวณัฐ</t>
  </si>
  <si>
    <t>ค่าสอน ก.พ.57 อ.เหมรัศมิ์</t>
  </si>
  <si>
    <t>ก.พ.57 หรรษา,กุลชลี</t>
  </si>
  <si>
    <t>ค่าช่วยสอน ก.พ.57 นายภาติยะ</t>
  </si>
  <si>
    <t>ค่าที่พักสอนพิเศษ 27-28 ก.พ.57 อ.พรวณัฐ</t>
  </si>
  <si>
    <t>ก.พ.57 10 ราย</t>
  </si>
  <si>
    <t>สอนพิเศษ 885101 ก.พ.57 น.ส.ปัทมา</t>
  </si>
  <si>
    <t>สอนพิเศษ 885101 ก.พ.57 น.ส.วนิดา</t>
  </si>
  <si>
    <t>ผู้ช่วยสอน ก.พ.57 นายศักดา</t>
  </si>
  <si>
    <t>ผู้ช่วยสอน ก.พ.57 นายมาโนชญ์</t>
  </si>
  <si>
    <t>ผู้ช่วยสอน ก.พ.57 นายภานุพันธุ์</t>
  </si>
  <si>
    <t>ผู้ช่วยสอน ก.พ.57 นายพจน์สพร</t>
  </si>
  <si>
    <t>ผู้ช่วยสอน ก.พ.57 นายชัยวัฒน์</t>
  </si>
  <si>
    <t>ผู้ช่วยสอน ก.พ.57 นายปิยะฉัตร</t>
  </si>
  <si>
    <t>ผู้ช่วยสอน ก.พ.57 นายสิทธิชัย</t>
  </si>
  <si>
    <t>ค่าสอน885101 ก.พ.57 น.ส.กุลชลี</t>
  </si>
  <si>
    <t>ค่าสอน 885101 ก.พ.57 นายณรงค์ศักดิ์</t>
  </si>
  <si>
    <t>นิสิตช่วยงาน 885101 ก.พ.57 30 ราย</t>
  </si>
  <si>
    <t>ค่าสอน 885101 ก.พ. 57 น.ส.อมรรัตน์</t>
  </si>
  <si>
    <t>ค่าสอน 885101 ก.พ. 57 น.ส.ศศิธร</t>
  </si>
  <si>
    <t>ค่าสอน 885101 ก.พ. 57 น.ส.ยุวธิดา</t>
  </si>
  <si>
    <t>ค่าสอน 885101 ก.พ. 57 นายเกรียงศักดิ์</t>
  </si>
  <si>
    <t xml:space="preserve">ค่าสอน 885101 ก.พ. 57 เสวิตา  </t>
  </si>
  <si>
    <t>ค่าคุมสอบ มี.ค.57 อ.จิระ</t>
  </si>
  <si>
    <t>ค่าคุมสอบ มี.ค.57 อ.ฮวัชชัย</t>
  </si>
  <si>
    <t>ค่าคุมสอบ มี.ค.57 อ.เหมรัศมิ์</t>
  </si>
  <si>
    <t>ผู้ช่วยคุมสอบ มี.ค.57 ปิยะฉัตร</t>
  </si>
  <si>
    <t xml:space="preserve">ค่าสอน 885101 ก.พ.57 </t>
  </si>
  <si>
    <t>เงินรางวัลสร้างชื่อเสียงให้กับมหาวิทยาลัย ส่งผลงานเข้าร่วมประกวดโครงงานสหกิจศึกษา</t>
  </si>
  <si>
    <t>เงินรางวัลสร้างชื่อเสียงให้กับมหาวิทยาลัย ประกวดโครงการประชุมวิชาการ AUCC 12 ราย</t>
  </si>
  <si>
    <t>ค่าสอน+ค่าเดินทางสอน ก.พ.57--มี.ค.57 น.ส.สุกัลยา</t>
  </si>
  <si>
    <t>ค่าสอน +ค่าเดินทาง 885101 ก.พ.57 อ.อุบลวรรณ</t>
  </si>
  <si>
    <t>ค่าสอน +ค่าเดินทาง 885101 ก.พ.57 อ.จิรวรรณ</t>
  </si>
  <si>
    <t>ค่าใช้จ่ายโครงการพัฒนาเครืข่ายความร่วมมือทางวิชาการะหว่างประเทศ 24-25 ก.พ.57</t>
  </si>
  <si>
    <t>ค่าสอน 885101 ก.พ.57</t>
  </si>
  <si>
    <t>คุมสอบ-ช่วยคุมสอบ ก.พ.-มี.ค.57</t>
  </si>
  <si>
    <t>ช่วยคุมสอบ ก.พ.-มี.ค.57</t>
  </si>
  <si>
    <t>ค่าใช้จ่ายเดินทางร่วมแข่งขันพัฒนาโปรแกรมคอมพิวเตอร์แห่งประเทศไทย ครั้งที่ 16 12 - 14 มี.ค.57 19 ราย</t>
  </si>
  <si>
    <t>มี.ค.57 10 ราย</t>
  </si>
  <si>
    <t>ค่าคุมสอบปลายภาค ก.พ.-มี.ค.57 อ.วิทวัส</t>
  </si>
  <si>
    <t>ค่าคุมสอบปลายภาค 885101 ภาคพิเศษ มี.ค.57 12 ราย</t>
  </si>
  <si>
    <t>ค่าคุมสอบปลายภาค 885101 ปกติ ก.พ.57 22 ราย</t>
  </si>
  <si>
    <t>ค่าช่ายคุมสอลปลายภาค 885101 ภาคพิเศษ มี.ค.57 24 ราย</t>
  </si>
  <si>
    <t>ค่าช่ายคุมสอลปลายภาค 885101 ภาคปกติ มี.ค.57 56 ราย</t>
  </si>
  <si>
    <t>ประชุมผู้สอนสาขา IT 19 มี.ค.57</t>
  </si>
  <si>
    <t>ประชุมผู้สอนสาขา CS 19 มี.ค.57</t>
  </si>
  <si>
    <t>ค่าตอบแทนการปฏิบัติงานนอกเวลาปกติ7-8 มี.ค.57 2 ราย</t>
  </si>
  <si>
    <t>ค่าสอน885101 ก.พ.57 นายณฐาภพ</t>
  </si>
  <si>
    <t>ค่าสอน885101 ก.พ.57 น.ส.ชญานันท์</t>
  </si>
  <si>
    <t>ค่าสอน885101 ก.พ.57 นายจักรกฤษณ์</t>
  </si>
  <si>
    <t>เม.ย.57</t>
  </si>
  <si>
    <t>ค่าเดินทางชำระค่าโทรศัพท์,ชำระค่าUBC</t>
  </si>
  <si>
    <t>มี.ค.57 4 ราย</t>
  </si>
  <si>
    <t>มี.ค.57 7 ราย</t>
  </si>
  <si>
    <t>ค่าช่วยคุมสอบ ปลายภาค มี.ค.57 34 ราย</t>
  </si>
  <si>
    <t>ค่าผู้ช่วยคุมสอบ ฤดูร้อน 57 3 คน</t>
  </si>
  <si>
    <t>ค่าสอน 887455 มี.ค.-เม.ย.57</t>
  </si>
  <si>
    <t xml:space="preserve">ค่าสอน 886202 มี.ค.-เม.ย.57 </t>
  </si>
  <si>
    <t>ค่าสอน 886210 มี.ค.-เม.ย.57</t>
  </si>
  <si>
    <t>ค่าสอน 887420 มี.ค.-เม.ย.57</t>
  </si>
  <si>
    <t>ค่าสอน 887442 มี.ค.-เม.ย.57</t>
  </si>
  <si>
    <t>ค่าช่วยคุมสอบ เม.ย.57</t>
  </si>
  <si>
    <t>ค่าสอน 885101 มี.ค.-เม.ย.57</t>
  </si>
  <si>
    <t>ค่าสอน 888333 มี.ค.-เม.ย.57</t>
  </si>
  <si>
    <t>ผู้ช่วยคุมสอบ 885101 เม.ย.57 12 ราย</t>
  </si>
  <si>
    <t>ผู้คุมสอบ 885101 เม.ย.57 9 ราย</t>
  </si>
  <si>
    <t>ผู่ช่วยคุมสอบ เม.ย.57</t>
  </si>
  <si>
    <t>เม.ย.57 8 ราย</t>
  </si>
  <si>
    <t>ค่าตอบแทนวิทยากรบรรยายหัวข้อเรื่องแนวทางสู่การประกอบการธุรกิจของตนเอง 30 เม.ย.57</t>
  </si>
  <si>
    <t xml:space="preserve">ค่าสอน 885101 มี.ค.-เม.ย.57 </t>
  </si>
  <si>
    <t xml:space="preserve">ค่าตอบแทนกรรมการสอบรายวิชาสหกิจศึกษา สาขา CS </t>
  </si>
  <si>
    <t xml:space="preserve">มี.ค.-เม.ย.57 2 ราย </t>
  </si>
  <si>
    <t>ค่าตอบแทนกรรมการสอบโครงงานสาขาวิทยาการคอมพิวเตอร์ 2/2556</t>
  </si>
  <si>
    <t>ค่าสอน 887440 มี.ค.-เม.ย.57</t>
  </si>
  <si>
    <t>เดินทางชำระค่าโทรศัพท์</t>
  </si>
  <si>
    <t>ค่าใช้จ่ายโครงการฝึกทำโจทย์โอลิมปิกวิชาการ ด้านคอมฯ 5-9 พ.ค.57</t>
  </si>
  <si>
    <t>ทุนพัฒนาศักยภาพนิสิตทางวิชาการ ฤดูร้อน 2557 10 ราย</t>
  </si>
  <si>
    <t xml:space="preserve">ค่าสอน885101 พ.ค.57 </t>
  </si>
  <si>
    <t>ค่าสอน887420 พ.ค.57</t>
  </si>
  <si>
    <t>ค่าสอน 886210 พ.ค.57</t>
  </si>
  <si>
    <t>ค่าสอน 886202 พ.ค.57</t>
  </si>
  <si>
    <t>ค่าสอน 887442 พ.ค.57</t>
  </si>
  <si>
    <t>ค่าสอน 885101 พ.ค.57</t>
  </si>
  <si>
    <t>ค่าสอน 887440 พ.ค.57</t>
  </si>
  <si>
    <t>ค่าสอน 888333 พ.ค.57</t>
  </si>
  <si>
    <t>ค่าสอนรายวิชาบริการ</t>
  </si>
  <si>
    <t>ตัดโอนค่าสอน ฤดูร้อน57 ให้คณะศึกษาศาสตร์</t>
  </si>
  <si>
    <t>ค่าตอบแทนกรรมการสอบโครงงาน</t>
  </si>
  <si>
    <t>พ.ค.57 9 ราย</t>
  </si>
  <si>
    <t>ค่าตอบแทนอนุกรรมการภาคพิเศษ ป.ตรี ฤดูร้อน 2557 8 ราย</t>
  </si>
  <si>
    <t>เบิกเกินส่งคืน น.ส.สุธาทิพย์</t>
  </si>
  <si>
    <t>ค่าสอน+ค่าเดินทาง 887455  พ.ค.57</t>
  </si>
  <si>
    <t>ค่าตอบแทนกรรมการสอบโครงงาน 2 โครงงาน</t>
  </si>
  <si>
    <t xml:space="preserve">ค่าผุ้ช่วยคุมสอบ </t>
  </si>
  <si>
    <t>2-3 มิ.ย.57</t>
  </si>
  <si>
    <t>ผู้คุมสอบ 885101 9 ราย</t>
  </si>
  <si>
    <t>ผู้ช่วยคุมสอบ 885101 12 ราย</t>
  </si>
  <si>
    <t>ผู้ช่วยคุมสอบ ฤดูร้อน 2557</t>
  </si>
  <si>
    <t>กรรมการสอบโครงงาน</t>
  </si>
  <si>
    <t>ประชุมอาจารย์ผู้สอนสาขา IT 6 มิ.ย.57</t>
  </si>
  <si>
    <t>กรรมการสอบโครงงานคอมพิวเตอร์ 1 โครงงาน</t>
  </si>
  <si>
    <t>ประชุมอาจารย์ผู้สอนสาขา IT 17 มิ.ย.57</t>
  </si>
  <si>
    <t>ประชุมอาจารย์ผู้สอนสาขา CS 24 มิ.ย.57</t>
  </si>
  <si>
    <t>มิ.ย.57 6 ราย</t>
  </si>
  <si>
    <t>ประชุมอาจารย์ผุ้สอน 2 ก.ค.57</t>
  </si>
  <si>
    <t>ค่าตอบแทนกรรมการสอบคัดเลือกนิสิต/นักเรียนเข้าศึกษาต่อ</t>
  </si>
  <si>
    <t xml:space="preserve">สอบสัมภาษร์นิสิต ป.โท </t>
  </si>
  <si>
    <t>ค่าเดินทางชำระค่าโทรศัพท์ TOT 25 ก.ค.57</t>
  </si>
  <si>
    <t>นิสิตช่วยงานย้ายคอมไป KB202 18-24 ก.ค.57 6 ราย</t>
  </si>
  <si>
    <t>ประชุมผู้สอนสาขา CS 24 ก.ค.57</t>
  </si>
  <si>
    <t>ช่วยให้ข้อมูลนิสิตและนำเสนอขอ้มูลวันสอบสัมภาษณ์  26 ก.ค. 57 9 ราย</t>
  </si>
  <si>
    <t>ประชุมอาจารย์ผู้สอน IT 24 ก.ค.57</t>
  </si>
  <si>
    <t>1-12 ส.ค.57</t>
  </si>
  <si>
    <t>ค่าใช้จ่ายโครงการสัมมนาเตรียมความพร้อมและติดตามในการจัดทำกรอบมาตรฐานคุณวุมิ มคอ. 3  30 ก.ค.-1 ส.ค.57</t>
  </si>
  <si>
    <t xml:space="preserve">เจ้าหน้าที่หอประชุม 4 ราย ส.ค.57 </t>
  </si>
  <si>
    <t>ประชุมผู้สอน 885101 6 ส.ค.57</t>
  </si>
  <si>
    <t>ค่าใช้จ่ายโครงการการปรับปรุงการจัดทำหลักสูตรวิทยาศาสตรบัณฑิตสาขาวิชาเทคโนโลยีสารสนเทศ ระยะที่ 1 20 ส"8"57</t>
  </si>
  <si>
    <t xml:space="preserve">สอบโครงงาน CS </t>
  </si>
  <si>
    <t xml:space="preserve">สอบโครงงาน </t>
  </si>
  <si>
    <t>สอนพิเศษ ส.ค.57</t>
  </si>
  <si>
    <t>ผู้ช่วยสอน ส.ค.57</t>
  </si>
  <si>
    <t xml:space="preserve">ช่วยสอน885101 ส.ค.57 </t>
  </si>
  <si>
    <t>สอนพิเศษ 885101ส.ค.57</t>
  </si>
  <si>
    <t>ค่าตอบแทนปฏิบัติงานนอกเวลา ส.ค.57</t>
  </si>
  <si>
    <t>ส.ค.57 8 ราย</t>
  </si>
  <si>
    <t>กรรมการสอบโครงงาน CS</t>
  </si>
  <si>
    <t>กรรมการสอบโครงงาน IT</t>
  </si>
  <si>
    <t>กระเป๋าช็อปปิ้ง,สมุดโน๊ต ของที่ระลึกคณะฯ</t>
  </si>
  <si>
    <t>สอนพิเศษ+ค่าเดินทาง ส.ค.57</t>
  </si>
  <si>
    <t>นิสิตช่วยงาน 885101 ส.ค.57 46 ราย</t>
  </si>
  <si>
    <t>อาหารโครงการเปิดโลกทัศน์สู่นวัตกรรม 18-20 ส.ค.57</t>
  </si>
  <si>
    <t xml:space="preserve">กรรมการสอบสหกิจศึกษา </t>
  </si>
  <si>
    <t>สอนเกินเกณฑ์ ต้น57 งวด 1</t>
  </si>
  <si>
    <t>ค่าเดินทางชำระค่าโทรศัพท์และคาเช่าสัญยาณ UBC</t>
  </si>
  <si>
    <t>ตัดโอนค่าสอน 887370 ต้น 57 ให้คณะโลจิสติกส์</t>
  </si>
  <si>
    <t>ตัดโอนค่าสอน 887250 ต้น 57 (ส.ค.-ก.ย.57)ให้คณะวิทยาศาสตร์และศิลปศาสตร์จันทบุรี</t>
  </si>
  <si>
    <t>ตัดโอนค่าสอน 888205 ต้น 57 ให้คณะวิทยาศาสตร์</t>
  </si>
  <si>
    <t>ติดตั้งโปรแกรม ACM ออนไลน์ 8ราย</t>
  </si>
  <si>
    <t xml:space="preserve">สอบสหกิจศึกษา </t>
  </si>
  <si>
    <t>ทุนพัฒนาศักยภาพทางวิชาการ ต้น57 งวด1 52 ทุน</t>
  </si>
  <si>
    <t xml:space="preserve">ผู้ช่วยสอน ก.ย.57 </t>
  </si>
  <si>
    <t xml:space="preserve">ค่าสอนพิเศษ ก.ย.57 </t>
  </si>
  <si>
    <t xml:space="preserve">ค่าสอนพิเศษ 885101 ก.ย.57 </t>
  </si>
  <si>
    <t>ค่าสอน 885101 ก.ย.57</t>
  </si>
  <si>
    <t>ค่าสอน+ค่าเดินทางสอน ก.ย.57</t>
  </si>
  <si>
    <t>ก.ย.57 9 ราย</t>
  </si>
  <si>
    <t>ก.ย.57 6 ราย</t>
  </si>
  <si>
    <t>ค่าสอน 887361 ก.ย.57</t>
  </si>
  <si>
    <t>นิสิตช่วยงาน 885101 ก.ย.57 42 ราย</t>
  </si>
  <si>
    <t>/ช่วยคุมสอบ 885201 30 ก.ย.57</t>
  </si>
  <si>
    <t>คุมสอบ/ช่วยคุมสอบ 885201 30 ก.ย.57</t>
  </si>
  <si>
    <t>อาหารกลางวัน,อาหารว่างโครงการจัดทำแผนยกระดับฯ 25 ต.ค.56</t>
  </si>
  <si>
    <t>ประชุมคณะกรรมการประกันฯ 26 มี.ค.57</t>
  </si>
  <si>
    <t>ค่าใช้จ่ายโครงการสัมมนาเชิงปฏิบัติการจากห้องเรียนสู่ตำรา 4 เม.ย.57</t>
  </si>
  <si>
    <t>ประชุมคณะกรรมการประกันฯ 6 พ.ค.57</t>
  </si>
  <si>
    <t>ค่าใช้จ่ายดครงการวิพากษ์รายงานประเมินตนเอง SAR 12 พ.ค.57</t>
  </si>
  <si>
    <t>ประชุมคณะกรรมการประกันคุณภาพ 29 พ.ค.57</t>
  </si>
  <si>
    <t>ถ่ายเอกสารขาวดำ SAR 2556</t>
  </si>
  <si>
    <t>ประชุมคณะกรรมการประกันคุณภาพ 13 มิ.ย.57</t>
  </si>
  <si>
    <t xml:space="preserve">ถ่ายเอกสารสี เล่ม SAR 2556 </t>
  </si>
  <si>
    <t>ทำเล่มปก 4 สี่พร้อมเคลือบ เล่ม SAR 2556</t>
  </si>
  <si>
    <t>ค่าใช้จ่าย โครงการประเมินคุรภาพการศึกษาภายในประจำปีการศึกษา 255623 มิ.ย.57</t>
  </si>
  <si>
    <t>ค่าของที่ระลึก,ค่ากรอบรูป,ป้ายไวนิล โครงการประเมินคุรภาพการศึกษาภายในประจำปีการศึกษา 2556</t>
  </si>
  <si>
    <t>ค่าเช่าห้องประชุม โครงการประเมินคุรภาพการศึกษาภายในประจำปีการศึกษา 2556</t>
  </si>
  <si>
    <t>ค่าใช้จ่ายโครงการประชุมสัมมนาเชิงปฏิบัตจิการจากห้องเรียนสู่ตำรา 18 ก.ค.57</t>
  </si>
  <si>
    <t>ถ่ายเอกสารเล่ม CAR</t>
  </si>
  <si>
    <t>ค่าใช้จ่ายโครงการประชุมสัมมนาเชิงปฏิบัติการ เรื่อง การจัดทำแผนยกระดับคุณภาพฯ 14 ส.ค.57</t>
  </si>
  <si>
    <t>ตัดโอนค่าสอนบริการให้คณะมนุษยศาสตร์ ปลาย56</t>
  </si>
  <si>
    <t>ตัดโอนค่าสอนบริการให้คณะวิทยาศาสตร์ ปลาย56</t>
  </si>
  <si>
    <t>ตัดโอนค่าสอนบริการให้คณะศึกษาศาสตร์ ปลาย 56</t>
  </si>
  <si>
    <t>ตัดโอนค่าสอนบริการต้น 56 885101 ให้ภาควิชาสารสนเทศศึกษาคณะมนุษยศาสตร์</t>
  </si>
  <si>
    <t>ตัดโอนค่าสอนปลาย 56 วิชา 887360 ให้วิทยาศาสตร์และศิลปศาสตร์วิทยาเขตจันทบุรี</t>
  </si>
  <si>
    <t>ตัดโอนค่าสอนฤดูร้อน57 วิชา 228102 ให้คณะมนุษย์ฯ</t>
  </si>
  <si>
    <t>ค่ารับรองประชุมคณะกรรมการพัฒนาระบบสารสนเทศ 1 พ.ค.57</t>
  </si>
  <si>
    <t>เงินอุดหนุนโครงการจัดทำยุทธศาสตร์</t>
  </si>
  <si>
    <t>เงินสนับสนุนค่าลิฟท์ ปี 2557</t>
  </si>
  <si>
    <t>สนับสนุนค่าสาธารณูปโภค ปี2557</t>
  </si>
  <si>
    <t>เดินทางลงนาม MOU ศูนย์ศึกษาและพัฒนาชุมชน จ.นครนายก 16 ต.ค.56</t>
  </si>
  <si>
    <t>ค่าเช่ารถเดินทางลงนาม MOU กับ TOT ช่องสแมสาร</t>
  </si>
  <si>
    <t>ค่าใช้จ่ายโครงการจัดการความรู้เรื่องการจัดทำแผนบริหารความเสี่ยง</t>
  </si>
  <si>
    <t>ประชุมคณะกรรมการบริหารความเสี่ยง 9 เม.ย.57</t>
  </si>
  <si>
    <t>เงินอุดหนุนโครงการจัดการความรู้เรื่องการจัดทำแผนบริหารความเสี่ยง</t>
  </si>
  <si>
    <t>ประชุมคณะกรรมการพัฒนาระบบสารสนเทศของคณะฯ 9 เม.ย.57</t>
  </si>
  <si>
    <t>ประชุมคณะกรรมการบริหารความเสี่ยง 2 พ.ค.57</t>
  </si>
  <si>
    <t>ประชุมคณะกรรมการบริหารความเสี่ยง 7 พ.ค.57</t>
  </si>
  <si>
    <t xml:space="preserve">ค่าซ่อมเครื่องมัลติฟังก์ชั่น </t>
  </si>
  <si>
    <t>ซ่อมเครื่องมัลติฟังก์ชั่น เครื่องเรียงเอกสาร</t>
  </si>
  <si>
    <t>ซ่อมหลอดโปรเจคเตอร์ 1 เครื่อง</t>
  </si>
  <si>
    <t>ซ่อมคอมพิวเตอร์</t>
  </si>
  <si>
    <t>ซ่อมคอมพิวเตอร์ห้องปฏิบัติการ 2 เครื่อง</t>
  </si>
  <si>
    <t>ซ่อมคอมพิวเตอร์ 2 เครื่อง</t>
  </si>
  <si>
    <t>ค่าซ่อมเครื่องคำนวณ</t>
  </si>
  <si>
    <t>ซ่อมคอมพิวเตอร์ อ.สุภาวดี</t>
  </si>
  <si>
    <t xml:space="preserve">ค่าซ่อมคอมพิวเตอร์ห้องปฏิบัติการ </t>
  </si>
  <si>
    <t>ค่าซ่อมเครื่องปรับอากาศ</t>
  </si>
  <si>
    <t>ตรวจซ่อมเครื่องปรับอากาศ</t>
  </si>
  <si>
    <t>ซ่อมเครื่องสำรองไฟฟ้า</t>
  </si>
  <si>
    <t>ซ่อมเครื่องปรับอากาศ</t>
  </si>
  <si>
    <t>ซ่อมเครื่องคอมพิวเตอร์ ห้องปฏิบัติการ 416</t>
  </si>
  <si>
    <t>ค่าซ่อมเครื่องผสมสัญญาณเสียง Mixer</t>
  </si>
  <si>
    <t>ซ่อมคอมพิวเตอร์ 4 เครื่อง ห้องเรียน</t>
  </si>
  <si>
    <t>ค่าซ่อมโน๊ตบุ๊ค อ.อธิตา</t>
  </si>
  <si>
    <t>ซ่อมเครื่องถ่ายเอกสาร</t>
  </si>
  <si>
    <t>ซ่อมเก้าอี้สำนักงาน</t>
  </si>
  <si>
    <t>ซ่อมมอเตอร์ไซต์</t>
  </si>
  <si>
    <t>ซ่อมเครื่องบันทึกภาพกล้องวงจรปิด CCTV</t>
  </si>
  <si>
    <t>ค่าซ่อมเครื่อง imax  อ.เหมรัศมิ์</t>
  </si>
  <si>
    <t>เครื่องปรับอากาศ 36000 BTU SD413</t>
  </si>
  <si>
    <t>อุปกรณ์สลับและกระจายสัญญาณเครือข่ายฯ 1 ตัว</t>
  </si>
  <si>
    <t>กล้องดิจิตอลแบบวีดีโอ Sony 1 ขุด-เก้าสี่เจ็ดหนึ่ง</t>
  </si>
  <si>
    <t>เครื่องคอมพิวเตอร์ Notebook ASUS 1 เครื่อง อ.ประวิทย์</t>
  </si>
  <si>
    <t>เครื่องคอมพิวเตอร์ Notebook Lenovo Ideapad Y510 1 เครื่อง อ.วิทวัส</t>
  </si>
  <si>
    <t>เครื่องคอมพิวเตอร์ Notebook Macbook Air 2 เครื่อง อ.กฤษณะ , อ.เอกภพ</t>
  </si>
  <si>
    <t>กล้องถ่ายภาพ cannon eos 70D+len พร้อมอุปกรณ์ 1 ชุด งานประชาสัมพันธ์</t>
  </si>
  <si>
    <t>เครื่องคอมพิวเตอร์ Notebook Macbook Air 1 เครื่อง อ.สุนิสา</t>
  </si>
  <si>
    <t>เครื่องคอมพิวเตอร์ Notebook Macbook Pro 1 เครื่อง อ.จักริน</t>
  </si>
  <si>
    <t>โทรศัพท์ Samsung Note3 LTE / N9005(Black) 1 เครื่อง อ.ภูสิต</t>
  </si>
  <si>
    <t>ระบบเครือข่ายไร้สาย 1 ระบบ</t>
  </si>
  <si>
    <t>เครื่องคอมพิวเตอร์สำหรับงานตัดต่อ 1 เครื่อง</t>
  </si>
  <si>
    <t xml:space="preserve">เครื่องทำน้ำเย็น 2 ก๊อกน้ำ </t>
  </si>
  <si>
    <t>โปรเจคเตอร์ Epson 3 เครื่อง</t>
  </si>
  <si>
    <t>โต๊ะหมู่บูชา 9*7นิ้ว ไม้สัก</t>
  </si>
  <si>
    <t>เครื่องจับภาพและวัตถุ 3 มิติ 3 เครื่อง</t>
  </si>
  <si>
    <t>เครื่องคอมพิวเตอร์แบบพกพา 1 เครื่อง (อ.เหมรัศมิ์)</t>
  </si>
  <si>
    <t>หน่วยความจำ 1 ชุด</t>
  </si>
  <si>
    <t>อุปกรณ์กระจายสัญยาณเครือข่าย AP indoor ,อุปกรณ์ควบคุม Wireless AP  บริเวณชั้น 3</t>
  </si>
  <si>
    <t xml:space="preserve">ค่าใช้จ่ายโครงการเสวนาและรับฟังความคิดเห็นสาธารณะจากนิสิต  7 พ.ย.56 </t>
  </si>
  <si>
    <t>ค่าใช้จ่ายโครงการดูงานสาขา CS 21 พ.ย.56 ณอุทยานรังสรรค์นวัตถกรรมด้านอวกาศ</t>
  </si>
  <si>
    <t>ค่าใช้จ่ายโครงการเรียนรู้จากผู้เชี่ยวชาญสาขา CS 4 ธ.ค.56</t>
  </si>
  <si>
    <t>ค่าใช้จ่ายโครงการเรียนรู้จากผู้เชี่ยวชาญสาขา IT 28 พ.ย.56</t>
  </si>
  <si>
    <t>ค่าใช้จ่ายโครงการทำบุญและบำเพ็ญประโจยชน์คณะวิทยาการสารสนเทศ ประจำปีการศึกษา 2556 9 ธ.ค.56</t>
  </si>
  <si>
    <t>เงินสนับสนุนโครงการประชุมวิชาการ AUCC - ม.ศรีปทุม</t>
  </si>
  <si>
    <t>ค่าใช้จ่ายโครงการดูงานด้านคอมพิวเตอร์ของนิสิตสาขาวิศวกรรมซอต์แวร์ ปี 2556 16 ม.ค.57</t>
  </si>
  <si>
    <t>ค่าใช้จ่ายโครงการเลือกตั้งนายกสโมสรนิสิต ปีการศึกษา 2557 20 ม.ค.57</t>
  </si>
  <si>
    <t>ค่าใช้จ่ายโครงการดูงานด้านคอมพิวเตอร์ของนิสิตสาขาวิศวกรรมซอฟต์แวร์ เรื่องวิศวกรรมความต้องการจากมุมมองด้านธุรกิจ 23 ม.ค.57</t>
  </si>
  <si>
    <t>ค่าใช้จ่ายโครงการไอทีจูเนียร์สร้างสุดยอดนักไอทีในอนาคต 25 ม.ค.57</t>
  </si>
  <si>
    <t>ค่าใช้จ่ายโครงการบรรยายพิเศษเรื่อง เสรี อีอาร์พี วอฟต์แวร์ Open Source ERP สำหรับหน่วยงานภาครัฐ 18 ม.ค.57</t>
  </si>
  <si>
    <t>ค่าใช้จ่ายโครงการดูงานด้านคอมพิวเตอร์ของนิสิตสาขาวิชาวิศวกรรมซอฟต์แวร์ ปีการศึกษา 2556 30 ม.ค.57</t>
  </si>
  <si>
    <t>ค่าใช้จ่ายโครงการเตรียมความพร้อมในรายวิชาสหกิจศึกษา เรื่อง R&amp;D กับงานราชการและผู้ประกอบการรุ่นใหม่ 30 ม.ค.57</t>
  </si>
  <si>
    <t>ค่าที่พักวิทยากรบรรยายพิศษ หัวข้อเรื่อง การบริหารโครงการซอฟต์แวร์ 31 ม.ค.57 ดร.ทัศนีย์</t>
  </si>
  <si>
    <t>ค่าตอบแทนวิทยากรบรรยายพิเศษ หัวข้อเรื่อง ประสบการในการบริหารโครงการพัฒนาวอฟต์วร์ 31 ม.ค.57 ดร.ทัศนีย์</t>
  </si>
  <si>
    <t>ค่าใช้จ่ายโครงการกีฬาประเพณีสามวิทย์ ครั้งที่ 3 SIA Game  18 ม.ค.57</t>
  </si>
  <si>
    <t>ค่าใช้จ่ายโครงการ IT Game 19 ม.ค.57</t>
  </si>
  <si>
    <t>ค่าที่พักบรรยายพิเศษ 11 ก.พ.57 ดร.ทัศนีย์</t>
  </si>
  <si>
    <t>ค่าตอบแทนวิทยากรบรรยายพิศษ หัวข้อเรื่อง ประสบการณ์ในการบริหารโครงการพัฒนาซอฟต์แวร์ 11 ก.พ.57</t>
  </si>
  <si>
    <t>ค่าวัสดุโครงการเตรียมความพร้อมในรายวิชาสหกิจศึกษา 13 ก.พ.57</t>
  </si>
  <si>
    <t>ค่าตอบแทนวิทยากรบรรยายพิเศษ หัวข้อเรื่อง ประสบการในการบริหารโครงการพัฒนาวอฟต์วร์ 21 ก.พ.57 ดร.ทัศนีย์</t>
  </si>
  <si>
    <t>ค่าที่พักวิทยากรบรรยายพิเศษ หัวข้อเรื่อง ประสบการในการบริหารโครงการพัฒนาวอฟต์วร์ 21 ก.พ.57 ดร.ทัศนีย์</t>
  </si>
  <si>
    <t>ค่าใช้จ่ายโครงการเตรียมความพร้อมในรายวิชาสหกิจศึกษา เรื่อง ฝึกทักษะการเขียนจดหมายสมัครงานฯ 20 ก.พ. 57</t>
  </si>
  <si>
    <t>ค่าใช้จ่ายโครงการปัจฉิมนิเทศนิสิตคณะวิทยาการสารสนเทศและInformatics Night ประจำปีการศึกษา 2556 13 ก.พ. 57</t>
  </si>
  <si>
    <t>ค่าใช้จ่ายโครงการเสริมสร้างประสบการณ์วิชาการศิลปะและวัฒนธรรมฯสนับสนุนนิสิตเข้าร่วมแข่งขันสักวากลอนสด ฯ 12 ก.พ.57</t>
  </si>
  <si>
    <t>ค่าใช้จ่ายโครงการเตรียมความพร้อมในรายวิชาสหกิจศึกษาของคณะวิทยาการสารสนเทศ 24 ก.พ.57</t>
  </si>
  <si>
    <t>ค่าใช้จ่ายโครงการเสริมสร้างประสบการวิชาการสำหรับนิสิตเข้าร่วมประชุมวิชาการ AUCC 20-21 ก.พ.57</t>
  </si>
  <si>
    <t>ค่าใช้จ่ายโครงการติดยศสำหรับนิสิตสาขาวิชาวิศวกรรมซอฟต์แวร์ 13 ก.พ.57</t>
  </si>
  <si>
    <t>ค่าใช้จ่ายโครงการอบรมและเสวนาระบบประกันคุณภาพนิสิต 22 ก.พ.57</t>
  </si>
  <si>
    <t>ค่าใช้จ่ายโครงการแสดงความยินดีกับบัณฑิตและมหาบัณฑิตฯ 11 มี.ค.57</t>
  </si>
  <si>
    <t>ค่าใช้จ่ายโครงการสอบวัดทักษะการโปรแกรม ก.พ.-มี.ค.57</t>
  </si>
  <si>
    <t>ค่าห้องประชุมโครงการเตรียมความพร้อมในรายวิชาสหกิจศึกษา สาขา CS 6 มี.ค.57</t>
  </si>
  <si>
    <t>ค่าใช้จ่ายโครงการเตรียมความพร้อมในรายวิชาสหกิจศกา หัวข้าการพัฒนาบุคลิกภาคสาขาCSและIT 8 มี.ค.57</t>
  </si>
  <si>
    <t>ค่าใช้จ่ายโครงการเตรียมความพร้อมในรายวิชาสหกิจศึกษา 10-23 มี.ค.57</t>
  </si>
  <si>
    <t>ค่าใช้จ่ายโครงการค่ายอาสาพัฒนาโรงเรียนตำรวจชายแดนบ้านคลองมะลิประเวศวิทยา 27-29 มี.ค.57</t>
  </si>
  <si>
    <t>ค่าใช้จ่ายโครงการค่ายฝึกพัฒนาซอฟต์แวร์ภาคตะวันออก 30 มี.ค.-5เม.ย.57</t>
  </si>
  <si>
    <t>ค่าใช้จ่ายโครงการอบรมเตรียมความพร้อมด้านบุคลิกภาพของนิสิตเพื่อการปฏิบัติงานสหกิจศึกา 9 เม.ย.57</t>
  </si>
  <si>
    <t>ค่าใช้จ่ายโครงการรดน้ำดำหัวประเพณีสงกรานต์คณะวิทยาการสารสนเทศ ประจำปีการศึกษา 2557 10 เม.ย.57</t>
  </si>
  <si>
    <t>ของทีระลึกวิทยากร บรรยายพิเศษ รายวิชา 887442 ผู้ประกอบการด้านเทคโนโลยีสารสนเทศ)</t>
  </si>
  <si>
    <t>ค่าใช้จ่ายโครงการศึกษาดูงานด้านคอมพิวเตอร์ของนิสิตสาขาเทคโนโลยีสารสนเทศ 23 เม.ย.57</t>
  </si>
  <si>
    <t>ค่าใช้จ่ายโครงการเตรียมความพร้อมรายวิชาสหกิจศึกษา หัวข้อเรื่อง การคัดเลือก คัดสรร บุคคลเข้าทำงานการเตรียมตัวสอบสัมภาษณ์ 6 พ.ค.57</t>
  </si>
  <si>
    <t>ประชุมกรรมการสโมสรนิสิต 5 พ.ค.57</t>
  </si>
  <si>
    <t>ค่าใช้จ่ายโครงการสัมมนากิจกรรมนิสิตคณะวิทยาการสารสนเทศประจำปีการศกึษา 2557 17-19 พ.ค.57 จ.นครนายก</t>
  </si>
  <si>
    <t xml:space="preserve">ค่าใช้จ่ายโครงการเตรียมความพร้อมรายวิชาสหกิจศึกษา หัวข้อเรื่องการเขียน CV อย่างไรให้น่าสนใจ 22 พ.ค.57 </t>
  </si>
  <si>
    <t xml:space="preserve">ค่าใช้จ่ายโครงการอบรมเตรียมความพร้อมด้านบุคลิกภาพของนิสิตเพื่อการปฏิบัติงานสหกิจศึกษา 26-27 พ.ค.57 </t>
  </si>
  <si>
    <t>ค่าใช้จ่ายโครงการอบรมการเขียนโปรแกรมภาษา.Net และการใช้งานโปรแกรม Excel พ.ค.-มิ.ย.57</t>
  </si>
  <si>
    <t>ค่าวัสดุโครงการอบรมการเขียนโปรแกรมภาษา.Net และการใช้งานโปรแกรม Excel พ.ค.-มิ.ย.57</t>
  </si>
  <si>
    <t>เบิกเกินส่งคืนโครงการค่ายอาสาพัฒนาโรงเรียนตำรวจชายแดนบ้านคลองมะลิประเวศวิทยา 27-29 มี.ค.57</t>
  </si>
  <si>
    <t>ค่าใช้จ่ายโครงการอบรมการเขียนโปรแกรมภาษา JAVA 7-28 มิ.ย.57</t>
  </si>
  <si>
    <t>ค่าใช้จ่ายโครงการเรียนรู้จากผู้มีความเชี่ยวชาญสาขา SE อบรมภาษาอังกฤษ,Python มิ.ย.-ก.ค.57</t>
  </si>
  <si>
    <t>ค่าใช้จ่ายโครงการอบรมเชิงปฏิบัติการด้านวิชาการสำหรับนิสิตสาขา SE อบรมด้านภาษาอังกฤษสำหรับนิสิตชั้นปีที่ 1 21-25 ก.ค.57</t>
  </si>
  <si>
    <t>ค่าใช้จ่ายโครงการอบรมเชิงปฎิบัติการด้านวิชาการสำหรับนิสิตสาขา SE อบรมคณิตศาสตร์ 28 ก.ค.-1 ส.ค.57</t>
  </si>
  <si>
    <t>ค่าใช้จ่ายโครงการคณะวิทยาการสารสนเทศพบผู้ปกครองนิสิต ประจำปีการศึกษา 2557 3 ส.ค.57</t>
  </si>
  <si>
    <t>ค่าใช้จ่ายโครงการสัมมนาเตรียมความพร้อมและจัดทำแผนปฏิบัติการ Action plan ประจำปีการศึกษา 2557 30 ก.ค.-1 ส.ค.57</t>
  </si>
  <si>
    <t>ค่าใช้จ่ายโครงการปฐมนิเทศนิสิตใหม่และไหว้ครูคณะวิทยาการสารสนเทศประจำปีการศึกษา 2557 8 ส.ค.57</t>
  </si>
  <si>
    <t>ค่าใช้จ่ายโครงการปลูกป่าชายเลนเฉลิมพระเกียาติสมเด็จพระนางเจ้าสิริกิตต์พระบรมราชชนีนาถ พ.ศ. 2557 15 ส.ค.57</t>
  </si>
  <si>
    <t>ค่าใช้จ่ายโครงการออกกำลังกายเพื่อสุขภาพเพื่อยืดเส้นยืดสาย ด้วยการเล่นโยคะ 21 ก.ค.-21 ส.ค.57</t>
  </si>
  <si>
    <t>ค่าใช้จ่ายโครงการเรียนรู้จากผู้มีความเชี่ยวชาญสาขา IT 4 ก.ย.57</t>
  </si>
  <si>
    <t>ค่าใช้จ่ายโครงการเตรียมความพร้อมในรายวิชาสหกิจศึกษาของคณะฯ 4 ก.ย.57</t>
  </si>
  <si>
    <t xml:space="preserve">ค่าใช้จ่ายโครงการเตรียมความพร้อมสำหรับนิสิตชั้นปีที่ 1 4-7 ส.ค.57 </t>
  </si>
  <si>
    <t>ค่าใช้จ่ายโครงการแข่งขันเขียนโปรแกรมคอม ACM-ICPC ประเทศไทย 2557 รอบการแข่งขัน Online 14ก.ย.57</t>
  </si>
  <si>
    <t>ค่าใช้จ่ายโครงการเสวนาและรับฟังความคิดเห็นสาธารณะจากนิสิต 11 ก.ย.57</t>
  </si>
  <si>
    <t>ค่าใช้จ่ายโครงการเสวนาและรับฟังความคิดเห็นสาธารณะจากนิสิต 14 ก.ย.57</t>
  </si>
  <si>
    <t>ค่าเช่าห้องโครงการเสวนาและรับฟังความคิดเห็นสาธารณะจากนิสิต 14 ก.ย.57</t>
  </si>
  <si>
    <t>ประชุมคณะกรรมการสโมสรนิสิต 2 ก.ย.57</t>
  </si>
  <si>
    <t>ค่าใช้จ่ายโครงการมุฑิตาจิตแด่ผู้เกณียณอายุราชการ ประจำปี 2557</t>
  </si>
  <si>
    <t>ค่าใช้จ่ายโครงการเตรียมความพร้อมก่อนสอบกลางภาค ก.ยง57</t>
  </si>
  <si>
    <t>ทุนส่งเสริมการศึกษา ปีการศึกษา 2556 4 ราย</t>
  </si>
  <si>
    <t>ทุนกิจกรรม ปีการศึกษา 2556 12 ราย</t>
  </si>
  <si>
    <t>ทุนผลการเรียนดีเด่น ปีการศึกษา 2556 14 ราย</t>
  </si>
  <si>
    <t>ทุนขาดแคลนทุนทรัพย์ ปีการศึกษา 2556 15 ราย</t>
  </si>
  <si>
    <t>ค่าเดินทางฝึกอบรม 19-22 พฤศจิกายน  56</t>
  </si>
  <si>
    <t>เสนอผลงาน 12-13 ธ.ค.56 อ.โกเมศ</t>
  </si>
  <si>
    <t>เสนอผลงาน Kst 31 ม.ค.57 อ.สุนิสา</t>
  </si>
  <si>
    <t xml:space="preserve">ค่าลงทะเบียนดูงาน ณ ประเทศเวียดนาม 14-16 ก.พ. 57 </t>
  </si>
  <si>
    <t>อบรมเชิงปฎิบัติการการพัฒนานโยบายและการจัดการภาครัฐ 6-8 ก.พ. 57</t>
  </si>
  <si>
    <t>ค่าตั๋วเครื่องบินศึกษาดูงาน ม.เชียงใหม่,ม.แม่โจ้ 20-22 มี.ค.57 18 ราย</t>
  </si>
  <si>
    <t>ค่าเดินทางอบรมสัมมนา Total Data Center Solution For Vuild Up Your Business 11 มี.ค.57 นายเกรียงศักดิ์</t>
  </si>
  <si>
    <t>ค่าที่พัก,ค่าเช่ารถตู้,ค่าอาหาร,คาของที่ระลึก ศึกษาดูงาน ม.เชียงใหม่ ,ม.แม่โจ้ 20-22 มี.ค.57 18 ราย</t>
  </si>
  <si>
    <t>ค่าใช้จ่ายเดินทางอบรมหลักสูตร The Trainer the Java SE7 23-28 มี.ค.57</t>
  </si>
  <si>
    <t>ค่าใช้จ่ายเดินทางอบรม Apple office contral world 11 เม.ย.57 เหมรัศมิ์,จักริน,อุรีรัฐ</t>
  </si>
  <si>
    <t>ค่าใช้จ่ายเดินทางอบรม Train the Trainer The Java 21-25 เม.ย.57 เหมรัศมิ์ , จักริน</t>
  </si>
  <si>
    <t>เดินทางพานิสิตเข้าร่วมการแข่งขันโอลิมปิกวิชการระดับชาติ 5-9 พ.ค.57 ม.อุบล</t>
  </si>
  <si>
    <t>ค่าเดินทางประชุมวิชาการนานาชาติ ครั้งที่ 11JCSSE2014 15-16 พ.ค.57</t>
  </si>
  <si>
    <t>ค่าเดินทางประชุมวิชาการนานาชาติ ครั้งที่ 11 JCSSE2014 15-16 พ.ค.57</t>
  </si>
  <si>
    <t>ค่าลงทะเบียนพัฒนาบุคลิกภาพและศิลปการพูดเพื่อความเป็นผู้นำ 21-23 พ.ค.57</t>
  </si>
  <si>
    <t>ค่าลงทะเบียนโครงการนำบุคลากรและนิสิตคณะวิทยาการสารสนเทศเข้าร่วมประชุมวิชาการ 7-10 พ.ค.57 ภูเก็ต</t>
  </si>
  <si>
    <t>เดินทางร่วมประชุมโครงการแลกเปลี่ยนเรียนรู้เรื่องเทคนิคการสอนโดยเน้นผู้เรียนเป็นสำคัญ 22 พ.ค.57 อ.สุนิสา</t>
  </si>
  <si>
    <t>ร่วมอบรมเชิงปฏิบัติการสหกิจศึกษาหลักสูตร คณาจารย์นิเทศสหกิจศึกษา 18-20 มิ.ย.57</t>
  </si>
  <si>
    <t xml:space="preserve">ค่าเดินทางอบรมเชิงปฏิบัติการสหกิจศึกษาหลักสูตรผู้ปฏิบัติงานสหกิจศึกษา รุ่นที่ 2 25-27 มิ.ย.57 </t>
  </si>
  <si>
    <t xml:space="preserve">ค่าใช้จ่ายเดินทางอบรมหลักสูตร Business Continuity Management ?ฟหำพแสฟหห 23-27 มิ.ย.57 </t>
  </si>
  <si>
    <t>ค่าลงทะเบียนอบรมการบริหารงานสารบรรณการจัดเก็บเอกสารและการทำลายเอกสาร 26-27 มิ.ย.57 นิตยา , สุพรรษา</t>
  </si>
  <si>
    <t>ค่าใช้จ่ายโครงการอบรมเรื่องจิตวิทยาเพื่อการจัดการเรียนรู้และการให้คำปรึกษา 1 ก.ค.57</t>
  </si>
  <si>
    <t>ค่าใช้จ่ายโครงการสัมมนาการพัฒนาหลักสุตรการบริหารหลักสูตรและการจัดการเรียนรู้ตามแนวทางบัณฑิตในศตวรรษที่ 21 1 ก.ค.57</t>
  </si>
  <si>
    <t xml:space="preserve">ค่าใช้จ่ายเดินทางร่วมประชุมวิชาการ 3-4 ก.ค.57 </t>
  </si>
  <si>
    <t xml:space="preserve">ค่าใช้จ่ายเดินทางร่วมเสนอผลงานวิชาการ 3-4 ก.ค.57 </t>
  </si>
  <si>
    <t>ค่าลงทะเบียนอบรมหลักสูตรการเขียนหนังสือราชการ 18-19 ก.ค.57</t>
  </si>
  <si>
    <t>ค่าใช้จ่ายเดินทางอบรมเชิงปฏิบัติการสหกิจศึกษาหลักสูตรอาจารย์นิเทศสหกิจศึกษา 6-10 ก.ค.57 ดร.ทัศนีย์</t>
  </si>
  <si>
    <t>ค่าใช้จ่ายเดินทางร่วมอบรมหลักศูตร Intensive Edpex การวางแผนกลยุทธ์</t>
  </si>
  <si>
    <t>ค่าลงทะเบียนร่วมประชุม ประเทศอินโดนีเซีย คณบดี 17พ.ย.-21 พ.ย.57</t>
  </si>
  <si>
    <t>อบรมหลักสูตรการเขียนหนังสือราชการหนังสือโต้ตอบเพื่อประสานงานทั้งภายในและภายนอกองค์กร 19-20 กย.57</t>
  </si>
  <si>
    <t>ค่าธรรมเนียมการศึกษาเหมาจ่าย งวดที่ 4</t>
  </si>
  <si>
    <t>ค่าใช้จ่ายโครงการฝึกทำโจทย์โอลิมปิกวิชากร สาขาคอม 5-9 พ.ค.57</t>
  </si>
  <si>
    <t>ค่าธรรมเนียมการศึกษา ปลาย 56 นายกรสหนันท์</t>
  </si>
  <si>
    <t xml:space="preserve">ค่าตั๋วเครื่องบินโครงการนำบุคลากรและนิสิตคณะวิทยาการสารสนเทศเข้าร่วมประชุมวิชาการ 7-10 พ.ค.57 </t>
  </si>
  <si>
    <t>ค่าธรรมเนียมการศึกษา 1/2557 อ.วรวิทย์</t>
  </si>
  <si>
    <t>ค่าธรรมเนียมการศึกษา 1/2557 กรสหนันท์</t>
  </si>
  <si>
    <t>ค่าใช้จ่ายเดินทางร่วมแข่งขันพัฒนาโปรแกรมคอมพิวเตอร์ครั้งที่ 16 12 -- 14 มี.ค.57 19 ราย</t>
  </si>
  <si>
    <t>หน้ากากของเว็บไซต์ที่พัฒนาโดย Wordpress</t>
  </si>
  <si>
    <t>เงินอุดหนุนโครงการสนับสนุนกิจกรรมเขตอุตสาหกรรมซอฟต์แวร์ภาคตะวันออก</t>
  </si>
  <si>
    <t xml:space="preserve">ค่าถ่ายเอกสาร SW PARK </t>
  </si>
  <si>
    <t>กล่องใส่แฟ้ม,ทะเบียนหนังสือลกระดาษ,ปากกาไวท์บอร์ด,ฯ</t>
  </si>
  <si>
    <t>แฟ้มแขวน,ปากกาเน้นข้อความ,แผ่นยาง,สันรูด,สันห่วงฯ</t>
  </si>
  <si>
    <t>กระดาษถ่ายเอกสาร 50 รีม</t>
  </si>
  <si>
    <t>ถ่ายเอกสาร 15/10/56-25/11/56</t>
  </si>
  <si>
    <t>คชจ.โครงการอบรมเชิงปฏิบัติการการจัดการเอกสารยุคใหม่ด้วย Google Drive 20 ธ.ค.56</t>
  </si>
  <si>
    <t>ค่าใช้จ่ายโครงการอบรมเชิงปฏิบัติการการจัดการเอกสารยุคใหม่ด้วย Google Drive ครั้งที่ 2 8 ม.ค.57</t>
  </si>
  <si>
    <t>ถ่ายเอกสาร 26พ.ย.-19ธ.ค.56</t>
  </si>
  <si>
    <t>ค่าตอบแทนวิทยากรค่าใช้จ่ายโครงการอบรมเชิงปฏิบัติการ เรื่อง การติดตั้งและปรับแต่งซอฟต์แวร์โอเพนซอร์สสำหรับสร้สงเครือข่ายเสมือน Proxmox ve ฯ 25 ม.ค.57</t>
  </si>
  <si>
    <t>อาหารว่างค่าใช้จ่ายโครงการอบรมเชิงปฏิบัติการ เรื่อง การติดตั้งและปรับแต่งซอฟต์แวร์โอเพนซอร์สสำหรับสร้สงเครือข่ายเสมือน Proxmox ve ฯ 25 ม.ค.57</t>
  </si>
  <si>
    <t>อหารว่างโครงการอบรมเชิงปฏิบัติการ เรื่อง The Go Programming Language for Beginner 11 ก.พ.57</t>
  </si>
  <si>
    <t>ถ่ายเอกสาร 20 ธ.ค.56 - 24 ม.ค.57</t>
  </si>
  <si>
    <t>หน่วยความจำ 6 ชิ้น ,จานบันทึกข้อมูล 2 ชิ้น</t>
  </si>
  <si>
    <t>ถ่ายเอกสาร 25/1/57-25/2/57</t>
  </si>
  <si>
    <t>ถ่ายเอกสาร 226/2/57-24/3/57</t>
  </si>
  <si>
    <t>ค่าใช้จ่ายโครงการอบรมเพื่อประชาสัมพันธ์ระบบจัดการหลักสูตรตามกรอบมาตรฐานคุณวุฒิระบบอุดมศึกษา Open TQF กรณีศึกษาของวิทยาลัยพยาบาลในสังกัดสถาบันพระบรมราชชน กระทรวงสาธารณสุข 11 เม.ย.57</t>
  </si>
  <si>
    <t>ถ่ายเอกสาร 25/3/57 - 25/4/57</t>
  </si>
  <si>
    <t>ถ่ายเอกสาร 26/4/57-20/5/57</t>
  </si>
  <si>
    <t>ค่าใช้จ่ายโครงการฝึกอบรมเรื่องธุรกิจติดตลาดด้าย SEO และ Google Adwords 16 ส"ค.57</t>
  </si>
  <si>
    <t>ถ่ายเอกสาร 23/7/57-27/8/57</t>
  </si>
  <si>
    <t>ค่าประกันอุบัติเหตุ,ค่าตอบแทนพนง.ขับรถ,ค่าวัสดุ,ค่าน้ำมันรถ,ค่าทางด่วนฯโครงการจิตอาสาวิทยาการสารสนเทศฟื้นฟูศาสนสถาน 25 ธ.ค.56</t>
  </si>
  <si>
    <t>ค่าธรรมเนียมการใช้รถบัสของมหาวิทยาลัยโครงการจิตอาสาวิทยาการสารสนเทศฟื้นฟูศาสนสถาน 25 ธ.ค.56</t>
  </si>
  <si>
    <t>ค่าใช้จ่ายโครงการค่ายอาสาพัฒนาโรงเรียนมตำรวจชายแดนบ้านคลองมะลิประเวศน์วิทยา 27-29 มี.ค.57</t>
  </si>
  <si>
    <t>พานดอกไม้สด,ของที่ระลึก</t>
  </si>
  <si>
    <t>ค่าใช้จ่ายโครงการบำเพ็ญประโยชน์คณะวิทยาการสารสนเทศ 14 พ.ค.57</t>
  </si>
  <si>
    <t>ช่วยคุมสอบ ต.ค.56 4 ราย</t>
  </si>
  <si>
    <t>ค่าคุมสอบ ต.ค.56 อ.ณัฐบนท์</t>
  </si>
  <si>
    <t>ค่าคุมสอบ ต.ค.56 อ.สุรางคนา</t>
  </si>
  <si>
    <t>ค่าตอบแทนกรรมการสอบปากเปล่างานนิพนธ์ของ น.ส.หทัยรัตน์ 2 พ.ย.56</t>
  </si>
  <si>
    <t>ค่าตอบแทนกรรมการสอบปากเปล่างานนิพนธ์+ค่าเดินทางสอบ น.ส.วลัยลักษณ์ 2 พ.ย.56</t>
  </si>
  <si>
    <t>ค่าตอบแทนกรรมการสอบปากเปล่างานนิพนธ์ของ นายพยุงศักด  2 พ.ย.56</t>
  </si>
  <si>
    <t>ค่าตอบแทนกรรมการสอบปากเปล่างานนิพนธ์ของ นายวัชระ  2 พ.ย.56</t>
  </si>
  <si>
    <t>ค่าตอบแทนกรรมการสอบปากเปล่างานนิพนธ์ของ น.ส.กนกกาญจน์ 2 พ.ย.56</t>
  </si>
  <si>
    <t>ค่าใข้จ่ายระหว่างหน่วยงานอื่น ๆ</t>
  </si>
  <si>
    <t>ค่าที่พัก 9-10 พ.ย.56 รศ.บรรจง</t>
  </si>
  <si>
    <t>ค่าตอบแทนกรรมการสอบปากเปล่าวิทยานิพน์ ของ นางจารุวรรณ</t>
  </si>
  <si>
    <t>ค่าสอน+ค่าเดินทาง พ.ย.56 รศ.สมชาย  นำประเสริฐ</t>
  </si>
  <si>
    <t>ค่าที่พัก 23-24 พ.ย.56 รศ.บรรจง</t>
  </si>
  <si>
    <t>ค่าสอน+ค่าเดินทาง พ.ย.56 ดร.ภารุจ</t>
  </si>
  <si>
    <t>ค่าสอน+ค่าเดินทาง พ.ย.56 ดร.อัณณ์นุพันธ์</t>
  </si>
  <si>
    <t>ค่าสอนพิเศษ+ค่าเดินทาง พ.ย.56 รศ.บรรจง</t>
  </si>
  <si>
    <t>ค่าสอนพิเศษ+ค่าเดินทาง ธ.ค.56 รศ.สมชาย  นำประเสริฐ</t>
  </si>
  <si>
    <t>ค่าสอนพิเศษ+ค่าเดินทางสอน ธ.ค.56 ดร.ภารุจ</t>
  </si>
  <si>
    <t>ค่าที่พัก รศ.บรรจงสอนพิเศษ 7-8 ธ.ค.56</t>
  </si>
  <si>
    <t>ค่าที่พัก รศ.บรรจงสอนพิเศษ 21-22 ธ.ค.56</t>
  </si>
  <si>
    <t>ค่าสอนพิเศษ+ค่าเดินทาง ธ.ค.56 ผศ.ดร.อัณณ์นุพันธุ์  รอดทุกข์</t>
  </si>
  <si>
    <t>ค่าสอนพิเศษ+ค่าเดินทาง ธ.ค.56 รศ.บรรจง</t>
  </si>
  <si>
    <t>ค่าที่พัก รศ.บรรจง  4-5 ม.ค.57</t>
  </si>
  <si>
    <t>ผู้ช่วยคุมสอบกลางภาค ภาคปลาย ปี 2556 1 ราย</t>
  </si>
  <si>
    <t>ค่าตอบแทนวิทยากรบรรยายพิเศษ ดร.พนิตา 18 ม.ค.57</t>
  </si>
  <si>
    <t>ค่าที่พักวิทยากรบรรยายพิเศษ ดร.พนิตา 18 ม.ค.57</t>
  </si>
  <si>
    <t>ค่าที่พักสอนพิเศษ 18-19 ม.ค.57</t>
  </si>
  <si>
    <t>ค่าสอนพิเศษ+ค่าเดินทางสอน 6 ม.ค.57 ผศ.ดร.อัณนุพันธุ์</t>
  </si>
  <si>
    <t xml:space="preserve">ค่าตอบแทนกรรมการออก,ตรวจ ,คุมสอบประมวลความรู้ครั้งที่ 2 4-18 ม.ค.57 </t>
  </si>
  <si>
    <t>ค่าคุมสอบกลางภาค ปลาย 56 อ.อุรีรัฐ</t>
  </si>
  <si>
    <t>ค่าคุมสอบกลางภาค ปลาย 56 อ.จักริน</t>
  </si>
  <si>
    <t>ค่าสอน+ค่าเดินทางสอน ม.ค.57 รศ.บรรจง</t>
  </si>
  <si>
    <t>ค่าสอน+ค่าเดินทางสอน ม.ค.57 อ.สมชาย</t>
  </si>
  <si>
    <t>ค่าสอน+ค่าเดินทางสอน ม.ค.57 ดร.ภารุจ</t>
  </si>
  <si>
    <t>ค่าสอน+ค่าเดินทาง ก.พ.57 รศ.บรรจง</t>
  </si>
  <si>
    <t>ค่าตอบแทนอนุกรรมการ ระดับบัณฑิตศึกษา ปลาย 56 2 ราย</t>
  </si>
  <si>
    <t>ค่าสอน+ค่าเดินทาง ก.พ.57 อ.สมชาย</t>
  </si>
  <si>
    <t>ค่าคุมสอบ + ค่าเดินทาง มี.ค.57 อ.บรรจง</t>
  </si>
  <si>
    <t>ค่าสอน+สอบ+ค่าเดินทางสอน ก.พ.-มี.ค.57 อ.ภารุจ</t>
  </si>
  <si>
    <t xml:space="preserve">อาหารว่างนิสิต ปลาย 56 </t>
  </si>
  <si>
    <t>ค่าช่วยคุมสอบ ปลาย 56</t>
  </si>
  <si>
    <t>คุมสอบ มี.ค.57</t>
  </si>
  <si>
    <t>ค่าอาหารว่างอาจารย์ผู้สอน ปลาย 56</t>
  </si>
  <si>
    <t>ค่าตอบแทนกรรมการสอบปากเปล่าวิทยานิพนธ์ของนายพงศ์พัฒน์ 27 มี.ค.57</t>
  </si>
  <si>
    <t>ค่าตอบแทนกรรมการสอบปากเปล่างานนิพนธ์ของนายศุภศิษฐ์</t>
  </si>
  <si>
    <t>ค่าตอบแทนกรรมการสอบปากเปล่างานนิพนธ์ ของนายศุภกิจ 2 เม.ยง57</t>
  </si>
  <si>
    <t>ค่าตอบแทนกรรมการสอบปากเปล่างานนิพนธ์ ของ พ.ต.อ.นัฐฐพล 2 เม.ยง57</t>
  </si>
  <si>
    <t>ค่าตอบแทนสอบสัมภาษณ์,กรรมการปล่อยตัว 29 มี.ค.57</t>
  </si>
  <si>
    <t>ค่าสอน+ค่าเดินทาง 887523 มี.ค.-เม.ย.57</t>
  </si>
  <si>
    <t>ค่าตอบแทนกรรมการสอบเค้าโครงวิทยานิพนธ์ ของนายปรีชา 2 พ.ค.57</t>
  </si>
  <si>
    <t>ค่าตอบแทนกรรมการออก,ตรวจ,คุมสอบประมวลความรู้ครั้งที่ 3 19 เม.ย.-3พ.ค.57</t>
  </si>
  <si>
    <t>อนุกรรมการภาคพิเศษ ฤดุร้อน 57 2 ราย</t>
  </si>
  <si>
    <t>ค่าตอบแทนกรรมการสอบเค้าโครงวิทยานิพนธ์ ของนายณรงค์ศักดิ์ 9 มิ.ย.57</t>
  </si>
  <si>
    <t>ค่าตอบแทนกรรมการสอบเค้าโครงวิทยานิพนธ์ ของ นายเกรียงศักด์ 13 มิ.ย.57</t>
  </si>
  <si>
    <t>ค่าตอบแทนกรรมการสอบปากเปล่าวิทยานิพน์ของนายวณพล 14 มิ.ย.57</t>
  </si>
  <si>
    <t>ค่าสอน+ค่าเดินทาง รศ.ดร.สราวธ  ปิติยาศักดิ์</t>
  </si>
  <si>
    <t>ค่าคุมสอบ 887523 มิ.ย.57</t>
  </si>
  <si>
    <t>ผู้ช่วยคุมสอบ 887523 มิ.ย.57</t>
  </si>
  <si>
    <t>ค่าอาหารว่างนิสิตป.โท ฤดูร้อน 57</t>
  </si>
  <si>
    <t>ค่าตอบแทนกรรมการสอบปากเปล่าวิทยานิพนธ์ของ นาวาโทจักร์กฤช  ศิริรักษ์ 16 ก.ค.57</t>
  </si>
  <si>
    <t>ค่าตอบแทนกรรมการสอบปากเปล่านิพนธ์ของ น.ส.ปิยนุช  วรบุตร  23 ก.ค.57</t>
  </si>
  <si>
    <t>ค่าตอบแทนกรรมการสอบเค้าโครงวิทยานิพนธ์ นายสิทธิพงษ์ 4 ส.ค.57</t>
  </si>
  <si>
    <t>ค่าตอบแทนกรรมการสอบปากเปล่างานนิพนธ์ นายวชิระ 15 ส.ค.57</t>
  </si>
  <si>
    <t>ค่าสอน+ค่าเดินทาง ส.ค.57</t>
  </si>
  <si>
    <t>อาหารว่างสำหรับผู้สอน 13 ส.ค.-8ก.ย.57</t>
  </si>
  <si>
    <t>อาหารว่างสำหรับนิสิต ต้น57 (13-31 ส.ค.57)</t>
  </si>
  <si>
    <t>ค่าตอบแทนกรรมการสอบปากเปล่าวิทยานิพนธ์ DAVY</t>
  </si>
  <si>
    <t>ค่าสอน + ค่าเดินทางสอน ก.ย.57</t>
  </si>
  <si>
    <t>ค่าสอน + ค่าเดินทางสอน ส.ค.57</t>
  </si>
  <si>
    <t xml:space="preserve">ค่าอาหารว่างจัดการเรียนการสอน ก.ย.57 </t>
  </si>
  <si>
    <t>ซ่อมเครื่องคอมพิวเตอร์ 1 เครื่อง อ.อุรีรัฐ</t>
  </si>
  <si>
    <t>ซ่อมระบบเปิดปิดประดูอัตโนมัติ 5 งาน</t>
  </si>
  <si>
    <t>ซ่อมคอมพิวเตอร์โน๊ตบุ๊ค อ.จักริน</t>
  </si>
  <si>
    <t>ซ่อมตู้ไมโครเวฟ ห้องพักอาจารยื SD517</t>
  </si>
  <si>
    <t>ค่าลงทะเบียนเสนอผลงาน KST 30-31 ม.ค.57 นายวณพล</t>
  </si>
  <si>
    <t>ค่าใช้จ่าร่วมเสนอผลงานวิชาการ อ.จักริน,ณรงค์ศักดิ์</t>
  </si>
  <si>
    <t>ค่าลงทะเบียนเข้าร่วมประชุมวิชาการ IEEE นายธาม</t>
  </si>
  <si>
    <t>ค่าลงทะเบียนเข้าร่วมประชุมวิชาการ IEEE นายทวีศักดิ์</t>
  </si>
  <si>
    <t>ค่าตั่วเครื่องบินโครงการนำบุคลากรและนิสิตคณะวิทยาการสารสนเทศเข้าร่วมประชุมวิชาการ 7-10 พ.ค.57</t>
  </si>
  <si>
    <t>ค่าลงทะเบียนเสนอผลงาน 19 มี.ค.57 น.ส.ภาสพิชญ์</t>
  </si>
  <si>
    <t xml:space="preserve">ค่าตั๋วเครื่องบินเดินทางร่วมเสนอผลงานกับนิสิต </t>
  </si>
  <si>
    <t xml:space="preserve">ค่าใช้จ่ายร่วมเสนอผลงาน 7-10 เม.ย.57 </t>
  </si>
  <si>
    <t>ค่าลงทะเบียน,ค่าที่พัก,ค่าอาหาร,ค่าเช่ารถ,ค่าเดินทางค่าใช้จ่ายโครงการนำบุคลากรและนิสิตคณะวิทยาการสารสนเทศเข้าร่วมประชุมวิชาการ 7-10 พ.ค.57</t>
  </si>
  <si>
    <t>ค่าเดินทางร่วมประชุมวิชาการ NCCIT2014 7-9 พ.ค.57 นายวขิระ</t>
  </si>
  <si>
    <t>ค่าใช้จ่ายโครงการนำนิสิตเข้าร่วมประชุมวิชาการ The 18 th International Computer Science and Engineering conference 30 ก.ค.-1 ส.ค.57 พูแมน จ.ขอนแก่น</t>
  </si>
  <si>
    <t>ค่าใช้จ่ายโครงการปฐมนิเทศนิสิตและติดตามรายงานความก้าวหน้าการทำงานนิพนธ์วิทยานิพนธ์ 9 ส.ค.57</t>
  </si>
  <si>
    <t>ค่าใช้จ่ายโครงการสานสัมพันธ์บัณพิตศึกษา 30 ส.ค.57</t>
  </si>
  <si>
    <t>Grand Total</t>
  </si>
  <si>
    <t>Row Labels</t>
  </si>
  <si>
    <t>(blank)</t>
  </si>
  <si>
    <t>ร้อยละ</t>
  </si>
  <si>
    <t>ค่าเฉลี่ย 4 ปีย้อนหลัง</t>
  </si>
  <si>
    <t>ประมาณการรายรับ</t>
  </si>
  <si>
    <t>ประมาณการรายจ่าย</t>
  </si>
  <si>
    <t>ค่าเสื่อมราคา</t>
  </si>
  <si>
    <t>ลำดับที่</t>
  </si>
  <si>
    <t>รายการสินทรัพย์</t>
  </si>
  <si>
    <t>วันเดือนปี
ที่ซื้อหรือได้มา</t>
  </si>
  <si>
    <t>จำนวนเวลาที่ใช้
คำนวณค่าเสื่อม</t>
  </si>
  <si>
    <t>อัตรา
ร้อยละ</t>
  </si>
  <si>
    <t>ราคาสินทรัพย์
ที่ซื้อหรือได้มา</t>
  </si>
  <si>
    <t>ค่าเสื่อมราคา
สะสมยกมา</t>
  </si>
  <si>
    <t>ค่าเสื่อมราคา
ประจำเดือนนี้</t>
  </si>
  <si>
    <t>ค่าเสื่อมราคาสะสม</t>
  </si>
  <si>
    <t>มูลค่าสุทธิ</t>
  </si>
  <si>
    <t>จำนวนเดือนสำหรับคำนวณค่าเสื่อมปีแรก</t>
  </si>
  <si>
    <t>จำนวนเดือนสำหรับคำนวณค่าเสื่อม ปีสุดท้าย</t>
  </si>
  <si>
    <t>ตัวหาร</t>
  </si>
  <si>
    <t>ตู้เย็นตู้เย็น Panasonic NR-AH183SH  ขนาด 6.3 คิว</t>
  </si>
  <si>
    <t>20/03/2555</t>
  </si>
  <si>
    <t>5 ปี</t>
  </si>
  <si>
    <t>เครื่องคอมพิวเตอร์โน๊ตบุ๊คNotebook Macbook Air (MD 761TH/A-CTO) 13 นิ้ว 1.7 GHz Dual-Core Intel Core i7</t>
  </si>
  <si>
    <t>06/01/2557</t>
  </si>
  <si>
    <t>3 ปี</t>
  </si>
  <si>
    <t>เครื่องคอมพิวเตอร์โน๊ตบุ๊คNotebook Macbook Pro (ME865TH/A-CTO) Retina 13" 2.4GHz Dual-Core Intel Core i5</t>
  </si>
  <si>
    <t>21/01/2557</t>
  </si>
  <si>
    <t>เครื่องคอมพิวเตอร์โน๊ตบุ๊คคอมพิวเตอร์โน๊ตบุ๊คแบบพกพา MacBook Pro  Retina 13 "</t>
  </si>
  <si>
    <t>15/08/2557</t>
  </si>
  <si>
    <t>เครื่องคอมพิวเตอร์โน๊ตบุ๊คเครื่องคอมพิวเตอร์ Notebook ยี่ห้อ ASUS รุ่น G550JK-CN367H</t>
  </si>
  <si>
    <t>17/09/2557</t>
  </si>
  <si>
    <t>อุปกรณ์อิเล็กทรอนิกส์ (Handle Device)เครื่องคอมพิวเตอร์แบบ Tablet notebook 2 in 1 ยี่ห้อ Mixrosoft รุ่น Surface Pro3</t>
  </si>
  <si>
    <t>ตู้ตู้เซฟราชการ รุ่น TS 760 K2C</t>
  </si>
  <si>
    <t>15/06/2553</t>
  </si>
  <si>
    <t>โต๊ะชุดโต๊ะทำงานเข้ามุม WSTR-180x180+ถาดคีย์บอร์ดตู้ลิ้นชัก,</t>
  </si>
  <si>
    <t>09/09/2553</t>
  </si>
  <si>
    <t>โต๊ะประชุมอัศวิน รุ่น 4CFC270</t>
  </si>
  <si>
    <t>โต๊ะชุดทำงานเข้ามุมประกอบด้วย โต๊ะ4 ชุด</t>
  </si>
  <si>
    <t>โต๊ะทำงานขนาด 150x80x75 รุ่น4D1502</t>
  </si>
  <si>
    <t>เก้าอี้รุ่น EXTRA-1138H- พิเศษ</t>
  </si>
  <si>
    <t>ตู้บนบานเปิดกระจกล่าง 2 ลิ้นชัก รุ่น 4CM 953</t>
  </si>
  <si>
    <t>เครื่องปรับอากาศชนิดแขวน Eminent มาตรฐาน เบอร์ 5 ขนาด 18000 Btu พร้อมติดตั้ง ห้อง 415</t>
  </si>
  <si>
    <t>โซฟาขนาด 2 ที่นั่งเป็นหนัง รุ่น SF012</t>
  </si>
  <si>
    <t>ตู้ออฟฟิศ ความยาว 6 เมตร กว้าง 3 เมตร สูง 2.5 เมตร</t>
  </si>
  <si>
    <t>23/09/2553</t>
  </si>
  <si>
    <t>ระบบโทรศัพท์SIEMENS HIPATH 1190 PABX. System (8/48)</t>
  </si>
  <si>
    <t>24/09/2553</t>
  </si>
  <si>
    <t>เครื่องปรับอากาศเครื่องปรับอากาศชนิดแขวนเพดาน Eminent มาตรฐาน เบอร์ 5 ขนาด 24000 Btu พร้อมติดตั้ง ห้อง 515</t>
  </si>
  <si>
    <t>23/03/2554</t>
  </si>
  <si>
    <t>เครื่องปรับอากาศเครื่องปรับอากาศแบบแยกส่วน ชนิดแขวน 56000 Btu พร้อมงานติดตั้ง</t>
  </si>
  <si>
    <t>23/06/2554</t>
  </si>
  <si>
    <t>พัดลมดูดอากาศพัดลมกระจายความเย็น</t>
  </si>
  <si>
    <t xml:space="preserve"> ม่านปรับแสงม่านปรับแสงหน้าต่าง  ขนาดกว้าง 7.20x1.90</t>
  </si>
  <si>
    <t>โต๊ะ1.โต๊ะทำงานผู้อำนวยการ รุ่น JACK SET JKS-6266/L ขนาด 160*120*60*75 ตรม   2.JKCS-80 ขนาด80*66*75 ซม.  3.JKS-652/R/L ขนาด 42*52*60 ซม.  4.KB-02 ขนาด 60*31*2 ตรม.</t>
  </si>
  <si>
    <t>12/09/2554</t>
  </si>
  <si>
    <t>โต๊ะชุดโต๊ประชุม 10-12 ที่นั่ง รุ่น 5CFC42</t>
  </si>
  <si>
    <t>โต๊ะชุดโต๊ะทำงาน รุ่น 2DK12-S1</t>
  </si>
  <si>
    <t>เครื่องปรับอากาศเครื่องปรับอากาศ ชนิดแขวนเพดาน Eminent เบอร์5  36000 btu</t>
  </si>
  <si>
    <t>14/09/2554</t>
  </si>
  <si>
    <t>ป้ายป้ายคณะวิทยาการสารสนเทศ</t>
  </si>
  <si>
    <t>27/09/2554</t>
  </si>
  <si>
    <t>เครื่องปรับอากาศเครื่องปรับอากาศ ชนิดแขวนเพดาน เบอร์5  30000 btu</t>
  </si>
  <si>
    <t>25/06/2555</t>
  </si>
  <si>
    <t>เครื่องสแกนลายนิ้วมือเครื่องสแกนลายนิ้วมือ Model iclock680</t>
  </si>
  <si>
    <t>04/07/2555</t>
  </si>
  <si>
    <t>พรมพรมเวที ขนาด 7.5*2.6 เมตร</t>
  </si>
  <si>
    <t>07/08/2555</t>
  </si>
  <si>
    <t xml:space="preserve"> ม่านปรับแสงม่านปรับแสงหน้าต่าง ขนาด 3.5*1.8 เมตร</t>
  </si>
  <si>
    <t>26/10/2555</t>
  </si>
  <si>
    <t>โทรศัพท์เคลื่อนที่โทรศัพท์เคลื่อนที่ iPhone5 16 GB (สี Black)</t>
  </si>
  <si>
    <t>15/01/2556</t>
  </si>
  <si>
    <t>ตู้ตู้เอกสารบนกระจก-ล่างบานเปิด ร่น 4CM813</t>
  </si>
  <si>
    <t>16/07/2556</t>
  </si>
  <si>
    <t>เครื่องปรับอากาศเครื่องปรับอากาศ แบบแยกส่วน ชนิดแขวน ขนาด 60,000 Btu</t>
  </si>
  <si>
    <t>08/08/2557</t>
  </si>
  <si>
    <t xml:space="preserve"> ม่านปรับแสงม่านปรับแสงหน้าต่าง ขนาด กว้าง 7.2 * สูง 1.9 เมตร</t>
  </si>
  <si>
    <t>เครื่องปรับอากาศเครื่องปรับอากาศชนิดแขวนเพดาน Eminent มาตรฐาน เบอร์ 5 ขนาด 36,000 Btu</t>
  </si>
  <si>
    <t>13/08/2557</t>
  </si>
  <si>
    <t>เครื่องปรับอากาศเครื่องปรับอากาศชนิดแขวนเพดาน Eminent มาตรฐาน เบอร์ 5 ขนาด 24,000 Btu</t>
  </si>
  <si>
    <t>19/08/2557</t>
  </si>
  <si>
    <t>เครื่องฟอกอากาศเครื่องฟอกอากาศ ยี่ห้อ SHARP รุ่น KI-A60TA</t>
  </si>
  <si>
    <t>01/09/2557</t>
  </si>
  <si>
    <t>เครื่องรวมสัญญาณความถี่สูงเครื่องรวมสัญญาณภาพ 4 ช่อง Quad Processor Unit</t>
  </si>
  <si>
    <t>18/07/2555</t>
  </si>
  <si>
    <t>เครื่องรับโทรทัศน์เครื่องรับโทรทัศน์ LCD TV ขนาด 60 นิ้ว ความละเอียด Full HD 1920x1080</t>
  </si>
  <si>
    <t>ตู้(ครุภัณฑ์ไฟฟ้า)ตู้RACK สำหรับเก็บอุปกรณ์กระจายสัญญาณ ขนาด 15 U</t>
  </si>
  <si>
    <t>เบรกเกอร์เอนเซอร์กิตเบรคเกอร์ 3Phase 100 AMP พร้อมอุปกรณ์ประกอบการติดตั้ง ห้องไฟฟ้าใหญ่</t>
  </si>
  <si>
    <t>ตู้แผงไฟตู้ Load Center 3 Phase ขนาด 24 ช่อง พร้อมเซอต์กิตเบรคเกอร์</t>
  </si>
  <si>
    <t>ไมโครโฟนไมโครโฟน TOA CM-520 พร้อมสายและขาตั้ง</t>
  </si>
  <si>
    <t>ตู้(ครุภัณฑ์ไฟฟ้า)ตู้ Rack สำหรับเก็บอุปกรณ์ ขนาด 15U</t>
  </si>
  <si>
    <t>เครื่องควบคุม/ผสมเสียงเครื่องผสมสัญญาณเสียงห้องเรียน Yamaha MG166C16 Input (8Mic Mono+4Stereo) , Stereo Out, 4Group Out</t>
  </si>
  <si>
    <t>ตู้(ครุภัณฑ์ไฟฟ้า)ตู้ Rack Germany Export Rack ขนาด 27 U</t>
  </si>
  <si>
    <t>02/10/2555</t>
  </si>
  <si>
    <t>เครื่องขยายเสียงเครื่องขยายเสียง TOA A-2120(120W)</t>
  </si>
  <si>
    <t>02/09/2557</t>
  </si>
  <si>
    <t>ลำโพงลำโพง MTS NC-802 พร้อมขาแขวน</t>
  </si>
  <si>
    <t>ขาตั้ง(ครุภัณฑ์โฆษณาและเผยแพร่)ขาเหล็กสำหรับวางคอมเพรสเซอร์</t>
  </si>
  <si>
    <t>เครื่องแยกสัญญาณอุปกรณ์แยกสัญญาณภาพดิจิตอล HDMI(สำหรับโทรทัศน์จอบาง)</t>
  </si>
  <si>
    <t>ขาตั้ง(ครุภัณฑ์โฆษณาและเผยแพร่)ขาตั้ง LCD TV รุ่น  ND-ST04A</t>
  </si>
  <si>
    <t>05/09/2554</t>
  </si>
  <si>
    <t>โปรเจคเตอร์โปรเจคเตอร์ Sumsung SP-L301</t>
  </si>
  <si>
    <t>07/09/2554</t>
  </si>
  <si>
    <t>ตู้(ครุภัณฑ์โฆษณา)ตู้ลำโพงขยายเสียงพร้อมไมล์ลอย USK-15V</t>
  </si>
  <si>
    <t>โปรเจคเตอร์เครื่องฉายโปรเจคเตอร์ Epson EB-X14 ความสว่าง 3000 Ansi Lumens , ความละเอียด 1027x768 XGA</t>
  </si>
  <si>
    <t>11/06/2555</t>
  </si>
  <si>
    <t>กล้องวงจรปิดกล้องวงจรหิด CCD Camera 650 TV Line พร้อมเลนส์ +งานเดินสายสัญญาณกล้องพร้อมอุปกรณ์ประกอบการติดตั้ง</t>
  </si>
  <si>
    <t>เครื่องส่งสัญญาณไปที่เครื่องตัดต่อภาพและเสียงอุปกรณ์ผสมสัญญาณเสียงคอมพิวเตอร์และขยายสัญญาณ ขนาด8 ช่อง(ATEN 8 Port VGA and Audio Splitter TransmitterUnit)+งานเดินสายเชื่อมต่อสัญญาณภาพ</t>
  </si>
  <si>
    <t>อุปกรณ์แปลงความละเอียดสัญญาณภาพอุปกรณ์รับและแปลงสัญญาณภาพและคอมพิวเตอร์ (ATEN VGA and Audio Receiver Unit)</t>
  </si>
  <si>
    <t>กล้องกล้องถ่ายภาพดิจิตอล Sony DSC-TX66 18.2 MagaPixel  ( สีเงิน) Memory 4 GB + กระเป๋า</t>
  </si>
  <si>
    <t>17/09/2555</t>
  </si>
  <si>
    <t>กล้องวงจรปิดกล้องวงจรปิด Watashi WCI139</t>
  </si>
  <si>
    <t>เครื่องบันทึกภาพจากกล้องวงจรปิดเครื่องบันทึกภาพระบบดิจิตอล Avermedia IWH3216H Touch</t>
  </si>
  <si>
    <t>โปรเจคเตอร์Projector BENQ รุ่น MX660 (ความสว่าง 3200 Ansi)</t>
  </si>
  <si>
    <t>04/12/2555</t>
  </si>
  <si>
    <t>เครื่องฉายภาพทึบแสงเครื่องจับภาพและวัตถุ 3 มิติ (Visualizer) ยี่ห้อ AVERMEDIA รุ่น F50</t>
  </si>
  <si>
    <t>13/03/2556</t>
  </si>
  <si>
    <t>โทรทัศน์โทรทัศน์ LED ขนาด 47 นิ้ว Panasonic TH-L47ET5T พร้อมชุดขาแขวนทีวี</t>
  </si>
  <si>
    <t>10/04/2556</t>
  </si>
  <si>
    <t>โทรทัศน์โทรทัศน์ LED ขนาด 42 นิ้ว Sony Bravia KDL-42W674</t>
  </si>
  <si>
    <t>10/05/2556</t>
  </si>
  <si>
    <t>โปรเจคเตอร์เครื่องฉายโปรเจคเตอร์ Epon EB-X14 ความสว่าง 3000 Ansi Lumens</t>
  </si>
  <si>
    <t>27/05/2556</t>
  </si>
  <si>
    <t>ขาแขวนชุดขาแขวนโปรเจคเตอร์ Epson EB-X14 พร้อมสายสัญญาณ</t>
  </si>
  <si>
    <t>โปรเจคเตอร์เครื่องฉายโปรเจคเตอร์ Epon EB-925 ความสว่าง 3500 Ansi Lumens</t>
  </si>
  <si>
    <t>12/06/2556</t>
  </si>
  <si>
    <t>โปรเจคเตอร์เครื่องฉายโปรเจคเตอร์ Epon EB-X14 ความสว่าง 3000 Ansi Lumens พร้อมสายสัญญาณ</t>
  </si>
  <si>
    <t>17/06/2556</t>
  </si>
  <si>
    <t>เครื่องฉายภาพทึบแสงเครื่องจับภาพและวัตถุ 3 มิติ Visualizer ยี่ห้อ AVERMEDIA รุ่น F50</t>
  </si>
  <si>
    <t>21/06/2556</t>
  </si>
  <si>
    <t>โปรเจคเตอร์เครื่องฉายโปรเจคเตอร์ Epson EB-X14 ความสว่าง 3000 Ansi Lumens</t>
  </si>
  <si>
    <t>07/08/2556</t>
  </si>
  <si>
    <t>ขาแขวนชุดขาแขวนโปรเจคเตอร์ Epson EB-X14 พร้อมสายสัญญาณ และอุปกรณ์ติดตั้ง</t>
  </si>
  <si>
    <t>โปรเจคเตอร์เครื่องฉายโปรเจคเตอร์ Mini Projector ยี่ห้อ ACER รุ่น K130 ความละเอียด WXGA ความสว่าง 300 ansi lumens</t>
  </si>
  <si>
    <t>13/08/2556</t>
  </si>
  <si>
    <t>ชุดตัดต่อวิดีโอการ์ดตัดต่อวิดีโอ ยี่ห้อ Grassvalley รุ่น Storm Mobile พร้อม Software ตัดต่อ Edius Pro 7.0</t>
  </si>
  <si>
    <t>21/04/2557</t>
  </si>
  <si>
    <t>โทรทัศน์โทรทัศน์ LED TV ขนาด 32 นิ้ว ยี่ห้อ LG 32LN5120</t>
  </si>
  <si>
    <t>06/08/2557</t>
  </si>
  <si>
    <t>ขาแขวนขาแขวน LCD TV พร้อมสายสัญญาณภาพ</t>
  </si>
  <si>
    <t>โทรทัศน์โทรทัศน์ LCD TV 60 นิ้ว</t>
  </si>
  <si>
    <t>ขาแขวนขาแขวนทีวี 60 นิ้ว ชนิดปรับหมุนได้</t>
  </si>
  <si>
    <t>เครื่องแยกสัญญาณอุปกรณ์แยกสัญญาณภาพดิจิตอล HDMI</t>
  </si>
  <si>
    <t>เครื่องแยกสัญญาณอุปกรณ์แยกสัญญาณภาพ Video Analog</t>
  </si>
  <si>
    <t>เครื่องแยกสัญญาณเครื่องแยกสัญญาณคอมพิวเตอร์ RGB</t>
  </si>
  <si>
    <t>จอรับภาพจอรับภาพติดผนังชนิดมือดึง ขนาด 120 นิ้ว (16:10) พร้อมติดตั้ง</t>
  </si>
  <si>
    <t>โปรเจคเตอร์เครื่องฉายโปรเจคเตอร์ Epson EB-955W ความสว่าง 3000Ansi Lumens ความละเอียด WXGA</t>
  </si>
  <si>
    <t>โทรทัศน์โทรทัศน์ LED TV ขนาด 24 นิ้ว Toshiba 24P1300VT</t>
  </si>
  <si>
    <t>โทรทัศน์โทรทัศน์ LED ขนาด 60 นิ้ว Sharp LC-60LE650D2 Series</t>
  </si>
  <si>
    <t>กล้องวงจรปิดกล้องวงจรปิด WCI139 (700 TV Lines Day-Night IR) พร้อมติดตั้ง</t>
  </si>
  <si>
    <t>เครื่องบันทึกภาพจากกล้องวงจรปิดเครื่องบันทึกภาพระบบดิจิตอล AVerDiGi EH1008H-4 Nano</t>
  </si>
  <si>
    <t>09/09/2557</t>
  </si>
  <si>
    <t>ตู้เย็นHIT R-Z190SV SLS 6.7 Q,สแตนเลส</t>
  </si>
  <si>
    <t>08/09/2553</t>
  </si>
  <si>
    <t>ตู้เย็นตู้เย็น Electrolux แบบ 2 ประตุ ขนาด 7.3 Q</t>
  </si>
  <si>
    <t>07/06/2555</t>
  </si>
  <si>
    <t>ผ้าม่านพร้อมอุปกรณ์ม่านปรับแสงหน้าต่าง ขนาด 3.5*1.8 เมตร</t>
  </si>
  <si>
    <t>ผ้าม่านพร้อมอุปกรณ์ผ้าม่านกันแสง UV ขนาด 5*2.8 เมตร</t>
  </si>
  <si>
    <t>ผ้าม่านพร้อมอุปกรณ์ผ้าม่านกันแสง UV ขนาด 3.80*2.8 เมตร</t>
  </si>
  <si>
    <t>ผ้าม่านพร้อมอุปกรณ์ผ้าม่านกันแสง UV ขนาด 5.50*2.8 เมตร</t>
  </si>
  <si>
    <t>เครื่องทำน้ำร้อน/น้ำเย็น</t>
  </si>
  <si>
    <t>เครื่องทำน้ำร้อน/น้ำเย็นเครื่องทำน้ำร้อน-น้ำเย็น Sharp SB-29</t>
  </si>
  <si>
    <t>19/08/2556</t>
  </si>
  <si>
    <t>สแกนเนอร์เครื่องสแกนเอกสาร ยี่ห้อ Cannon รุ่น DR-3010C</t>
  </si>
  <si>
    <t>03/07/2555</t>
  </si>
  <si>
    <t>เครื่องคอมพิวเตอร์เครื่องคอมพิวเตอร์สำหรับประมวลผลทั่วไป Dell Optiplex390 Desktop</t>
  </si>
  <si>
    <t>เครื่องคอมพิวเตอร์โน๊ตบุ๊คเครื่องคอมพิวเตอร์ชนิดพกพา Dell Vostro 3350</t>
  </si>
  <si>
    <t>23/07/2555</t>
  </si>
  <si>
    <t>มอนิเตอร์จอแสดงผลความละเอียดสูง LG E2441V</t>
  </si>
  <si>
    <t>อุปกรณ์อิเล็กทรอนิกส์ (Handle Device)เครื่อง iPad mini 16 GB With Wi-Fi Black and Slate</t>
  </si>
  <si>
    <t>อุปกรณ์อิเล็กทรอนิกส์ (Handle Device)เครื่อง iPad mini 16 GB  Wi-Fi + Cellular 64 GB  White and Silve</t>
  </si>
  <si>
    <t>25/01/2556</t>
  </si>
  <si>
    <t>เครื่องคอมพิวเตอร์คอมพิวเตอร์ Apple iMac 27 นิ้ว i5 , Turbo Boost up to 3.6 GHz/8GB</t>
  </si>
  <si>
    <t>08/02/2556</t>
  </si>
  <si>
    <t>เครื่องคอมพิวเตอร์โน๊ตบุ๊คคอมพิวเตอร์โน๊ตบุ๊ค Apple Macbook Air 11 นิ้ว/ 1.7 Ghz/i5/8GB</t>
  </si>
  <si>
    <t>เครื่องสำรองความจำเครื่อง Apple Time Capsule 2TB</t>
  </si>
  <si>
    <t>เครื่องคอมพิวเตอร์เครื่องคอมพิวเตอร์ Apple imac 21.5 นิ้ว i5 Turbo Boost up to3.2GHz/8GB</t>
  </si>
  <si>
    <t>18/02/2556</t>
  </si>
  <si>
    <t>คอมพิวเตอร์แม่ข่ายเครื่องแม่ข่าย Apple Mac Mini Server 2.3 (i7) 4GB Bus 1600</t>
  </si>
  <si>
    <t>อุปกรณ์อิเล็กทรอนิกส์ (Handle Device)เครื่อง Samsung Galaxy Tab 2 10.1  สีขาว</t>
  </si>
  <si>
    <t>18/03/2556</t>
  </si>
  <si>
    <t>อุปกรณ์อิเล็กทรอนิกส์ (Handle Device)เครื่อง Samsung Galaxy Tab 2 7 นิ้ว  สีขาว</t>
  </si>
  <si>
    <t>อุปกรณ์อิเล็กทรอนิกส์ (Handle Device)เครื่อง Samsung Galaxy Note 2 สีขาว</t>
  </si>
  <si>
    <t>จานบันทึกข้อมูล (แม่ข่าย)Harddisk SATA สำหรับ SERVER ยี่ห้อ WD รุ่น WD2000FYYZ ความจุ 2 TB</t>
  </si>
  <si>
    <t>25/03/2556</t>
  </si>
  <si>
    <t>เครื่องคอมพิวเตอร์โน๊ตบุ๊คเครื่องคอมพิวเตอร์ Notebook ยี่ห้อ ASUS รุ่น S400CA</t>
  </si>
  <si>
    <t>เครื่องคอมพิวเตอร์เครื่องคอมพิวเตอร์สำหรับประมวลผล Dell Optiplex7010dt Core i7</t>
  </si>
  <si>
    <t>23/05/2556</t>
  </si>
  <si>
    <t>อุปกรณ์จัดเก็บข้อมูลอุปกรณ์เก็บข้อมูล OCZ Vertex 4 SATA III 2.5" SSD 256GB</t>
  </si>
  <si>
    <t>05/06/2556</t>
  </si>
  <si>
    <t>สแกนเนอร์เครื่องสแกนเอกสาร HP Scanjet Professional 3000 L2723A</t>
  </si>
  <si>
    <t>11/06/2556</t>
  </si>
  <si>
    <t>หน่วยความจำหน่วยความจำหลัก Memory Module ขนาด 16 GB PowerEdge T410</t>
  </si>
  <si>
    <t>เครื่องคอมพิวเตอร์เครื่องคอมพิวเตอร์ Mac Mini 2.5 (i5) 4 GB HD500 TB</t>
  </si>
  <si>
    <t>อุปกรณ์จัดเก็บข้อมูลอุปกรณ์จัดเก็บข้อมูล Buffalo TeraStation 5000 4Bay Rackmount 16.0 TB TS5400R1604-AP</t>
  </si>
  <si>
    <t>11/07/2556</t>
  </si>
  <si>
    <t>เครื่องคอมพิวเตอร์เครื่องคอมพิวเตอร์สำหรับประมวลผล Dell รุ่น Optiplex 7010</t>
  </si>
  <si>
    <t>18/07/2556</t>
  </si>
  <si>
    <t>เครื่องคอมพิวเตอร์เครื่องคอมพิวเตอร์ ไมโครคิมพิวเตอร์ชนิด All in One Acer Aspire Z3-605</t>
  </si>
  <si>
    <t>คอมพิวเตอร์แม่ข่ายเครื่องคอมพิวเตอร์แม่ข่ายสำหรับการเรียนการสอน ยี่ห้อ Dell รุ่น PowerEdge R720</t>
  </si>
  <si>
    <t>13/01/2557</t>
  </si>
  <si>
    <t>เครื่องคอมพิวเตอร์เครื่องคอมพิวเตอร์ ยี่ห้อ DELL รุ่น OptiPlex 3020 MT</t>
  </si>
  <si>
    <t>25/07/2557</t>
  </si>
  <si>
    <t>อุปกรณ์เชื่อมต่อ(ครุภัณฑ์คอมพิวเตอร์)อุปกรณ์ต่อเชื่อมสัญญาณ พร้อมสายสัญญาณภาพดิจิตอบ ,RGB , Video, คอนเนกเตอร์</t>
  </si>
  <si>
    <t>สแกนเนอร์เครื่องสแกนเอกสาร ยี่ห้อ Canon รุ่น DR-C130</t>
  </si>
  <si>
    <t>เครื่องคอมพิวเตอร์เครื่องคอมพิวเตอร์สำหรับงานวิจัย</t>
  </si>
  <si>
    <t>เครื่องคอมพิวเตอร์โน๊ตบุ๊คเครื่องคอมพิวเตอร์ ยี่ห้อ ASUS รุ่น K450LN-WX036D</t>
  </si>
  <si>
    <t>มอนิเตอร์จอมอนิเตอร์ ยี่ห้อ Acer ขนาด 17 นิ้ว</t>
  </si>
  <si>
    <t>หน่วยความจำฮาร์ดดิส SATA2TB for CCTV System</t>
  </si>
  <si>
    <t>เครื่องคอมพิวเตอร์โน๊ตบุ๊คเครื่องคอมพิวเตอร์ Notebook MacBook Air 11"</t>
  </si>
  <si>
    <t>03/09/2557</t>
  </si>
  <si>
    <t>เครื่องคอมพิวเตอร์เครื่องคอมพิวเตอร์ตั้งโต๊ะ Dell Optiplex 3020 Minitower</t>
  </si>
  <si>
    <t>10/09/2557</t>
  </si>
  <si>
    <t>ส่วนปรับปรุงสินทรัพย์ปรับปรุงห้อง 412 อาคารสิรินธร</t>
  </si>
  <si>
    <t>03/09/2553</t>
  </si>
  <si>
    <t>ส่วนปรับปรุงสินทรัพย์ปรับปรุงห้อง 410 อาคารสิรินธร</t>
  </si>
  <si>
    <t>ส่วนปรับปรุงสินทรัพย์ปรับปรุงห้องปฏิบัติการ KB201</t>
  </si>
  <si>
    <t>10 ปี</t>
  </si>
  <si>
    <t>ส่วนปรับปรุงสินทรัพย์ปรับปรุงห้องน้ำ คณะวิทยาการสารสนเทศ ชั้น 3,4,5</t>
  </si>
  <si>
    <t>05/11/2555</t>
  </si>
  <si>
    <t>ส่วนปรับปรุงสินทรัพย์ปรับปรุงห้องเรียน KB202 ให้เป็นห้องปฏิบัติการคอมพิวเตอร์</t>
  </si>
  <si>
    <t>เครื่องปรับอากาศEminent มาตรฐาน เบอร์ 5 ขนาด 36,000 Btu</t>
  </si>
  <si>
    <t>16/03/2553</t>
  </si>
  <si>
    <t>เครื่องเรียงกระดาษ/เข้าเล่มPLOCKMATIC รุ่น C510</t>
  </si>
  <si>
    <t>02/09/2553</t>
  </si>
  <si>
    <t>เครื่องปรับอากาศชนิดแขวนเพดาน Eminent มาตรฐาน เบอร์ 5 ขนาด 36000 Btu พร้อมติดตั้งห้อง 504</t>
  </si>
  <si>
    <t>เครื่องปรับอากาศชนิดแขวนเพดาน Eminent มาตรฐาน เบอร์5 ขนาด 36000Btu พร้อมติดตั้งห้อง 512</t>
  </si>
  <si>
    <t>เครื่องทำลายเอกสารHSM Securio B-32</t>
  </si>
  <si>
    <t>14/09/2553</t>
  </si>
  <si>
    <t>เครื่องปรับอากาศชนิดแขวนเพดาน Eminent มาตรฐานเบอร์ 5 ขนาด 36,000Btu พร้อมติดตั้งห้อง417</t>
  </si>
  <si>
    <t xml:space="preserve"> ม่านปรับแสงม่านปรับแสงหน้าต่าง ขนาด กว้าง 3.50 x สูง 1.80 เมตร</t>
  </si>
  <si>
    <t>11/05/2554</t>
  </si>
  <si>
    <t>เครื่องโทรสารMulti LS 4 in 1 PANA</t>
  </si>
  <si>
    <t>30/06/2554</t>
  </si>
  <si>
    <t>เครื่องปรับอากาศชนิดแขวนเพดาน Eminent มาตรฐาน เบอร์ 5 ขนาด 24000 Btu พร้อมติดตั้งตึก SD517</t>
  </si>
  <si>
    <t>03/08/2554</t>
  </si>
  <si>
    <t>เครื่องปรับอากาศชนิดแขวนเพดาน Eminent มาตรฐาน เบอร์ 5 ขนาด 18000 Btu พร้อมติดตั้งที่ตู้คอนเทนเนอร์สโมสรนิสิต</t>
  </si>
  <si>
    <t>เครื่องปรับอากาศชนิดแขวนเพดาน Eminent มาตรฐาน เบอร์ 5 ขนาด 36000 Btu พร้อมติดตั้งตึก MIT ชั้น5</t>
  </si>
  <si>
    <t>04/08/2554</t>
  </si>
  <si>
    <t>ฉากแบล็คดร็อป (Popup)ฉากแบล็คดร็อป ขนาด 3*3 เมตร โคร้ง รวมโครง (งานพิมพ์ 4 สี พร้อมเคลือบแผ่นวัสดุ อุปกรณ์ติดตั้ง แถบแม่เหล็ก)</t>
  </si>
  <si>
    <t>02/03/2555</t>
  </si>
  <si>
    <t>10/04/2555</t>
  </si>
  <si>
    <t>เครื่องปรับอากาศเครื่องปรับอากาศ 30,000 BTU</t>
  </si>
  <si>
    <t>10/08/2555</t>
  </si>
  <si>
    <t>15/11/2555</t>
  </si>
  <si>
    <t>เครื่องปรับอากาศเครื่องปรับอากาศ Central Air 18000 BTU</t>
  </si>
  <si>
    <t>07/12/2555</t>
  </si>
  <si>
    <t>ตู้คอนเทรนเนอร์ตู้สำนักงานสำเร็จรูป ขนาด 3*6*2.9 ม.</t>
  </si>
  <si>
    <t>กระดานกระดานไวท์บอร์ดกระจกกรอบลายไม้ ขนาด 1.20-2.40 ม</t>
  </si>
  <si>
    <t>21/12/2555</t>
  </si>
  <si>
    <t>เครื่องปรับอากาศเครื่องปรับอากาศ Eminent ขนาด 36000 Btu</t>
  </si>
  <si>
    <t>11/01/2556</t>
  </si>
  <si>
    <t>โทรศัพท์เคลื่อนที่โทรศัพท์เคลื่อนที่ iPhone5 16 GB (สี White)</t>
  </si>
  <si>
    <t>18/01/2556</t>
  </si>
  <si>
    <t xml:space="preserve"> ม่านปรับแสงม่านปรับแสงหน้าต่าง ขนาด 3.50 *1.80 เมตร</t>
  </si>
  <si>
    <t>11/02/2556</t>
  </si>
  <si>
    <t>เครื่องปรับอากาศเครื่องปรับอากาศ Eminent  ขนาด 36000 Btu</t>
  </si>
  <si>
    <t>22/04/2556</t>
  </si>
  <si>
    <t>โทรศัพท์เคลื่อนที่โทรศัพท์เคลื่อนที่ Samsung Galaxy S4 (White)</t>
  </si>
  <si>
    <t>28/05/2556</t>
  </si>
  <si>
    <t xml:space="preserve"> ม่านปรับแสงม่านปรับแสงหน้าต่าง ขนาด กว้าง3.50 * สูง 1.5 เมตร</t>
  </si>
  <si>
    <t>08/08/2556</t>
  </si>
  <si>
    <t>แท่น(ครุภัณฑ์สำนักงาน)โพเดียมวัสดุผลิตด้วยสแตนเลสเงา และแผ่นอะคลิลิค</t>
  </si>
  <si>
    <t>05/09/2556</t>
  </si>
  <si>
    <t>15/11/2556</t>
  </si>
  <si>
    <t>โทรศัพท์เคลื่อนที่โทรศัพท์เคลื่อนที่ samsung Note3 LTE/N9005 (Black)</t>
  </si>
  <si>
    <t>03/04/2557</t>
  </si>
  <si>
    <t>โต๊ะโต๊ะหมู่บูชา 9*7 ไม้สัก</t>
  </si>
  <si>
    <t>07/08/2557</t>
  </si>
  <si>
    <t>รถจักรยานยนต์HONDA NS110D สีน้ำเงิน-ขาว หมายเลยเครื่อง NS110DE-0220430</t>
  </si>
  <si>
    <t>02/09/2554</t>
  </si>
  <si>
    <t>พ่วงข้างรถจักรยานยนต์หลังคาผ้าใบ ขนาด 120*60 cm เบาะนั่ง  เสริมโช๊ค</t>
  </si>
  <si>
    <t>08/09/2554</t>
  </si>
  <si>
    <t>เครื่องรับโทรทัศน์LCD TV sony LKV-40BX series full HD 1080</t>
  </si>
  <si>
    <t>เครื่องขยายเสียงเครื่องขยายเสียง ขนาด120 วัตต์ TOA a-2120</t>
  </si>
  <si>
    <t>ลำโพงลำโพง2ทาง พร้อมอุปกรณ์ติดตั้ง</t>
  </si>
  <si>
    <t>ตู้(ครุภัณฑ์ไฟฟ้า)ตู้ Load Center 3Phase ขนาด24 ช่อง พร้อมเมนต์เซอร์กิตเบรคเกอร์ 60 Amp</t>
  </si>
  <si>
    <t>ตู้(ครุภัณฑ์ไฟฟ้า)ตู้ Load Center 1Phase ขนาด 6 ช่อง พร้อมเมนเซอร์กิตเบรคเกอร์ 32 Amp และลูกเซอร์กิตเบรคเกอร์1P220v</t>
  </si>
  <si>
    <t>เบรกเกอร์เมนเซอร์กิตเบรคเกอร์ 3Phase 60Amp พร้อมอุปกรณ์การติดตั้ง</t>
  </si>
  <si>
    <t>ลำโพงลำโพง ขยายเสียงพร้อมไมค์ลอย BIK USK-15 V</t>
  </si>
  <si>
    <t>14/09/2555</t>
  </si>
  <si>
    <t>โปรเจคเตอร์samsung L-300</t>
  </si>
  <si>
    <t>โปรเจคเตอร์SAMSUNG SP-L301</t>
  </si>
  <si>
    <t>02/12/2554</t>
  </si>
  <si>
    <t>เครื่องฉายภาพทึบแสงเครื่องถ่ายภาพสามมิติ AVER Vision 355AF Digital Visual Presenter</t>
  </si>
  <si>
    <t>06/02/2555</t>
  </si>
  <si>
    <t>เครื่องฉายภาพทึบแสงเครื่องฉายภาพทึบแสง 3 มิติ พร้อมอุปกรณ์แยกสัญญาณภาพคอมพิวเตอร์ RGB และอุปกรณ์แยกสัญญาณภาพ Video Analog</t>
  </si>
  <si>
    <t>โปรเจคเตอร์เครื่องโปรเจคเตอร์ Sumsung L331 พร้อมอุปกรณ์ติดตั้ง</t>
  </si>
  <si>
    <t>กล้องวงจรปิดกล้องวงจรปิด ระบบ Analog Day/Night 540 TVLine 0.0Lux พร้อมติดตั้ง TOA-C-CV154R-3AS</t>
  </si>
  <si>
    <t>เครื่องบันทึกภาพจากกล้องวงจรปิดเครื่องบันทึกภาพจากกล้องวงจรปิดระบบดิจิตอล</t>
  </si>
  <si>
    <t>โทรทัศน์โทรทัศน์ LCD/LED TV 60 นิ้ว Sharp LC-60LE630M</t>
  </si>
  <si>
    <t>ขาแขวนขาแขวนเพดาน ทีวี 60 นิ้ว</t>
  </si>
  <si>
    <t>กล้องกล้องถ่ายภาพดิจิตอล Sony DCR-RX100 (20.2 Mega Pixel 3.6x Zoom) พร้อม Memory 4 GB และกระเป๋า</t>
  </si>
  <si>
    <t>27/11/2555</t>
  </si>
  <si>
    <t>29/01/2556</t>
  </si>
  <si>
    <t>กล้องกล้องถ่ายรูปดิจิตอล Canon Digital IXUS 240 HS</t>
  </si>
  <si>
    <t>กล้องถ่ายวิดีโอกล้องถ่ายวีดีโอ Panasonic HX-WA20GA-H</t>
  </si>
  <si>
    <t>กล้องถ่ายวิดีโอกล้องวีดีโอ ยี่ห้อ Sony รุ่น HDR-PJ660VE/B</t>
  </si>
  <si>
    <t>02/12/2556</t>
  </si>
  <si>
    <t>กล้องกล้องถ่ายภาพนิ่ง Conon EOS 70D +LensEF-s 18-55 mm, IS STM +SD Card 64 GB + Hoya HD Filter UV</t>
  </si>
  <si>
    <t>14/01/2557</t>
  </si>
  <si>
    <t>โปรเจคเตอร์Porjector ยี่ห้อ Epson รุ่น EB X-18  LCD Technology XGA (1024*768) White Body ความสว่าง 3000 AnsiLumens</t>
  </si>
  <si>
    <t>07/07/2557</t>
  </si>
  <si>
    <t>เครื่องฉายภาพทึบแสงเครื่องจัยภาพและวัตถุ 3 มิติ ยี่ห้อง Aver รุ่น F55</t>
  </si>
  <si>
    <t>ผ้าม่านพร้อมอุปกรณ์ผ้าม่านพร้อมอุปกรณ์</t>
  </si>
  <si>
    <t>เครื่องทำน้ำร้อน/น้ำเย็นเครื่องทำน้ำเย็นชนิดต่อท่อ ขนาด 2 ก๊อกน้ำ</t>
  </si>
  <si>
    <t>26/08/2556</t>
  </si>
  <si>
    <t>ตู้ทำน้ำเย็นเครื่องทำน้ำเย็นชนิดต่อท่อ ขนาด 2 ก๊อกน้ำ</t>
  </si>
  <si>
    <t>16/06/2557</t>
  </si>
  <si>
    <t>เครื่องคอมพิวเตอร์โน๊ตบุ๊คcomputer notebook dell</t>
  </si>
  <si>
    <t>เครื่องคอมพิวเตอร์เครื่องคอมพิวเตอร์สำหรับประมวลผลทั่วไป Dell desktop</t>
  </si>
  <si>
    <t>08/12/2554</t>
  </si>
  <si>
    <t>เครื่องคอมพิวเตอร์โน๊ตบุ๊คnote book Dell  vostro3350</t>
  </si>
  <si>
    <t>05/01/2555</t>
  </si>
  <si>
    <t>คอมพิวเตอร์แม่ข่ายเครื่องแม่ข่าย DELL PoverEdge T310</t>
  </si>
  <si>
    <t>13/01/2555</t>
  </si>
  <si>
    <t>เครื่องพิมพ์(ครุภัณฑ์คอมพิวเตอร์)เครื่องพิมพ์อิงค์เจ็ท Cannan Pixma ix6560</t>
  </si>
  <si>
    <t>16/01/2555</t>
  </si>
  <si>
    <t>จานแม่เหล็กบันทึกข้อมูลชนิดภายนอก(External Harddisk)จานบันทึกข้อมูลภายนอก ขนาด 2 TB External 3.5"</t>
  </si>
  <si>
    <t>16/03/2555</t>
  </si>
  <si>
    <t>มอนิเตอร์จอมอนิเตอร์ ขนาด 23 นิ้ว ACER S230 LED Mointor</t>
  </si>
  <si>
    <t>หน่วยความจำหน่วยความจำหลักสำหรับเครื่องคอมพิวเตอร์แม่ข่าย Ram for DELL PowerEdge T410 16 GB memory</t>
  </si>
  <si>
    <t>22/03/2555</t>
  </si>
  <si>
    <t>คอมพิวเตอร์แม่ข่ายคอมพิวเตอร์ แม่ข่าย DELL PowerEdge T410</t>
  </si>
  <si>
    <t>เครื่องคอมพิวเตอร์MC309TH/A iMac 21.5" i5/2.5 GHz/4GB (2*2)/HD 500GB/HD6750Iv</t>
  </si>
  <si>
    <t>26/03/2555</t>
  </si>
  <si>
    <t>เครื่องคอมพิวเตอร์MC816TH/A Mac mini 2.5 Ghz Dual-Core Intel Core i5/4GB(2*2)/HI</t>
  </si>
  <si>
    <t>อุปกรณ์อิเล็กทรอนิกส์ (Handle Device)APPLE MD057ZP/A iPod touch 8 GB-White</t>
  </si>
  <si>
    <t>อุปกรณ์กระจายสัญญาณอุปกรณ์กระจายสัญญาณ Wireless Lan Access PoinLink D-Link DAP-2590</t>
  </si>
  <si>
    <t>เครื่องคอมพิวเตอร์เครื่องคอมพิวเตอร์ All in One ยี่ห้อ  HP รุ่น Omni 120-1228L PC</t>
  </si>
  <si>
    <t>เครื่องคอมพิวเตอร์เครื่องคอมพิวเตอร์ All in One ยี่ห้อ DELL Optiplex 9010</t>
  </si>
  <si>
    <t>เครื่องคอมพิวเตอร์โน๊ตบุ๊คNote book Sony SVT11125CHS</t>
  </si>
  <si>
    <t>เครื่องคอมพิวเตอร์โน๊ตบุ๊คเครื่องคอมพิวเตอร์ Note book Macbook Pro 13" i5 8 GB HD500GB</t>
  </si>
  <si>
    <t>เครื่องคอมพิวเตอร์โน๊ตบุ๊คเครื่องคอมพิวเตอร์ Note book Macbook Air i5 8GB</t>
  </si>
  <si>
    <t>เครื่องคอมพิวเตอร์โน๊ตบุ๊ค Notebook (ULTRABOOK) ยี่ห้อ DELL รุ่น XPS-L321x</t>
  </si>
  <si>
    <t>อุปกรณ์สลับสัญญาณภาพ (แม่ข่าย)อุปกรณ์ควบคุมคอมพิวเตอร์ 8 เครื่อง จาก Monitor , ศำนฟพก ,Mouse ชุดเดียว KVM Switch ATEN 8 Port USB+PS/2 รุ่น CS-1308</t>
  </si>
  <si>
    <t>เครื่องคอมพิวเตอร์โน๊ตบุ๊คเครื่องคอมพิวเตอร์ Notebook ยี่ห้อ Toshiba รุ่น U920t-1001</t>
  </si>
  <si>
    <t>เครื่องคอมพิวเตอร์โน๊ตบุ๊คเครื่องคอมพิวเตอร์ Notebook ยี่ห้อ Dell รุ่น XPS-L321x</t>
  </si>
  <si>
    <t>เครื่องพิมพ์(ครุภัณฑ์คอมพิวเตอร์)เครื่องพิมพ์ชนิดเลเซอร์ Canon MF4890dw</t>
  </si>
  <si>
    <t>20/05/2556</t>
  </si>
  <si>
    <t>เครื่องคอมพิวเตอร์โน๊ตบุ๊คเครื่องคอมพิวเตอร์ Note book Macbook Air (CTO-MD712TH/A) 11 นิ้ว</t>
  </si>
  <si>
    <t>25/07/2556</t>
  </si>
  <si>
    <t>อุปกรณ์กระจายสัญญาณอุปกรณ์กระจายสัญญาณ AirPort Wxtreme (ME918TH/A)</t>
  </si>
  <si>
    <t>27/08/2556</t>
  </si>
  <si>
    <t>อุปกรณ์สลับสัญญาณอุปกรณ์และกระจายสัญญาณเครือข่ายระดับ Layer 2 DELL PowerConnect 2848</t>
  </si>
  <si>
    <t>19/11/2556</t>
  </si>
  <si>
    <t>อุปกรณ์กระจายสัญญาณแบบ Managementอุปกรณ์สลับและกระจายสัญญาณเครือข่ายระดับ Layer 3 Dell PowerConnect 6248</t>
  </si>
  <si>
    <t>22/11/2556</t>
  </si>
  <si>
    <t>เครื่องคอมพิวเตอร์โน๊ตบุ๊คคอมพิวเตอร์โน๊ตบุ๊ค ASUS รุ่น N550JV-CN225H CPU Intel Core i7</t>
  </si>
  <si>
    <t>16/12/2556</t>
  </si>
  <si>
    <t>เครื่องคอมพิวเตอร์โน๊ตบุ๊คเครื่องคอมพิวเตอร์โน๊ตบุ๊ค Lenovo IdeaPad Y510P Intel Core i7</t>
  </si>
  <si>
    <t>18/12/2556</t>
  </si>
  <si>
    <t>เครื่องคอมพิวเตอร์โน๊ตบุ๊คNotebook Macbook Air (MD 761TH/A) 13 นิ้ว 1.3GHz Dual-Core Intel Core i5</t>
  </si>
  <si>
    <t>อุปกรณ์กระจายสัญญาณอุปกรณ์กระจายสัญญาณเครือข่ายไร้สาย (Access Point)</t>
  </si>
  <si>
    <t>08/04/2557</t>
  </si>
  <si>
    <t>อุปกรณ์กระจายสัญญาณอุปกรณ์กระจายสัญญาณเครื่อข่ายไร้สาย แบบ Mid-range</t>
  </si>
  <si>
    <t>อุปกรณ์กระจายสัญญาณอุปกรณ์กระจายสัญญาณเครือข่ายไร้สาย แบบ Mid-range</t>
  </si>
  <si>
    <t>อุปกรณ์ควบคุมเครือข่ายไร้สายจากส่วนกลาง (Wireless Controller)กล่องควบคุมอุปกรณ์สัญญาณไร้สาย (AP-Controller) พร้อมซอฟต์แวร์ควบคุมการทำงาน</t>
  </si>
  <si>
    <t>เครื่องคอมพิวเตอร์เครื่องคอมพิวเตอร์สำหรับงานตัดต่อ ใช้งานกับชุดตัดต่อวิดีโอ</t>
  </si>
  <si>
    <t>หน่วยความจำหน่วยความจำสำหรับระบบคลาวด์ Personal Cloud Storage ยี่ห้อ WD รุ่น WDBWWD0080KBK My Cloud EX4 8 TB</t>
  </si>
  <si>
    <t>อุปกรณ์กระจายสัญญาณอุปกรณ์กระจ่ายสัญญาณเครือข่าย AP Indoor ยี่ห้ RUCKUS รุ่น Zone Plex R300</t>
  </si>
  <si>
    <t>22/09/2557</t>
  </si>
  <si>
    <t>อุปกรณ์ควบคุมเครือข่ายไร้สายจากส่วนกลาง (Wireless Controller)อุปกรณ์ควบคุม Wireless AP</t>
  </si>
  <si>
    <t>โปรแกรมคอมพิวเตอร์CS5.5 Adobe Design Premium Multipl For window+CD</t>
  </si>
  <si>
    <t>23/02/2555</t>
  </si>
  <si>
    <t>โปรแกรมคอมพิวเตอร์โปแกรม Camtasia single user license for  window v.7</t>
  </si>
  <si>
    <t>21/06/2555</t>
  </si>
  <si>
    <t>โปรแกรมคอมพิวเตอร์โปรแกรม Camtasia single user license for mac v.7</t>
  </si>
  <si>
    <t>โปรแกรมคอมพิวเตอร์โปรแกรม Visual Paradigm for UML 9.0 Enter for window</t>
  </si>
  <si>
    <t>20/07/2555</t>
  </si>
  <si>
    <t>หลังคาหลังคากันสาด ขนาด 1.50 * 6.00 เมตร พร้อมติดตั้ง</t>
  </si>
  <si>
    <t>15/08/2556</t>
  </si>
  <si>
    <t>ส่วนปรับปรุงสินทรัพย์ปรับปรุงห้อง 417 อาคารสิรินธร</t>
  </si>
  <si>
    <t>ส่วนปรับปรุงสินทรัพย์ปรับปรุงห้อง 512 อาคารสิรินธร</t>
  </si>
  <si>
    <t>ส่วนปรับปรุงสินทรัพย์ปรับปรุงห้อง 415 อาคารสิรินธร</t>
  </si>
  <si>
    <t>ส่วนปรับปรุงสินทรัพย์ปรับปรุงห้อง 504 อาคารสิรินธร</t>
  </si>
  <si>
    <t>ส่วนปรับปรุงสินทรัพย์ปรับปรุงห้อง 510 อาคารสิรินธร</t>
  </si>
  <si>
    <t>ส่วนปรับปรุงสินทรัพย์ปรับปรุง ห้องM-IT ทางไกลชั้น 5 อาคารเกษมจาติกวนิช</t>
  </si>
  <si>
    <t>ส่วนปรับปรุงสินทรัพย์ปรับปรุงอาคารสิรินธร ห้อง SD509 ,SD511,SD507</t>
  </si>
  <si>
    <t>ส่วนปรับปรุงสินทรัพย์กั้นผนังห้อง ช่องกระจกบานตาย เดินสายไฟพร้อมติดตั้งปลั๊กไฟ</t>
  </si>
  <si>
    <t>ส่วนปรับปรุงสินทรัพย์ปูกระเบื้องยาง ห้องสำนักงาน Software Park</t>
  </si>
  <si>
    <t>ส่วนปรับปรุงสินทรัพย์งานเปลี่ยนกระจกเป็นบานตาย,ประตูกระจก,ม่านปรับแสงหน้าต่าง,เปลี่ยนแผ่นฝ้า,กล่องใส่เซอร์กิตเบรคเกอร์</t>
  </si>
  <si>
    <t>26/12/2554</t>
  </si>
  <si>
    <t>ส่วนปรับปรุงสินทรัพย์กั้นห้องเรียน MIT-S1 , MIT-S2</t>
  </si>
  <si>
    <t>ส่วนปรับปรุงสินทรัพย์ปรับปรุงห้องสำนักงานคณบดี และ ห้องเรียน SD320 (ติดตั้งผนังเบาภายในบุฉนวนกันเสียงพร้อมฉาบขัดและทาสี) , ปรับปรุงห้องเรียน MIT เปลี่ยนประตูกระจกอลูมิเนียมบานเลื่อน พร้อมติดตั้ง</t>
  </si>
  <si>
    <t>เครื่องปรับอากาศเครื่องปรับอากาศชนิดแขวนเพดาน Eminent มาตรฐาน เบอร์ 5 ขนาด 36,000 Btu พร้อมติดตั้ง</t>
  </si>
  <si>
    <t>03/02/2558</t>
  </si>
  <si>
    <t>เครื่องคอมพิวเตอร์เครื่องคอมพิวเตอร์สำหรับประมวลผลทั่วไป Dell Optiplex 3020MT</t>
  </si>
  <si>
    <t>18/02/2558</t>
  </si>
  <si>
    <t>งานก่อสร้างอาคารคณะวิทยาการสารสนเทศ</t>
  </si>
  <si>
    <t>20 ปี</t>
  </si>
  <si>
    <t>ค่าควบคุมงานก่อสร้าง</t>
  </si>
  <si>
    <t>รายรับค่าลงทะเบียน</t>
  </si>
  <si>
    <t>หลักสูตรก่อนปี2559</t>
  </si>
  <si>
    <t>หลักสูตรตั้งแต่ปี 2559</t>
  </si>
  <si>
    <t>งบงบประมาณ</t>
  </si>
  <si>
    <t>รวมรายรับ</t>
  </si>
  <si>
    <t>รายการที่หัก(หลักสูตรเหมาจ่าย)</t>
  </si>
  <si>
    <t>ค่าบำรุงมหาวิทยาลัย(ต้น/ปลาย)</t>
  </si>
  <si>
    <t>ค่าธรรมเนียมลงทะเบียน</t>
  </si>
  <si>
    <t>ค่าบัตรนิสิต</t>
  </si>
  <si>
    <t>นิสิตชาวต่างชาติ ค่าบำรุงมหาวิทยาลัย</t>
  </si>
  <si>
    <t>รวมรายการหัก</t>
  </si>
  <si>
    <t>คงเหลือรายรับ</t>
  </si>
  <si>
    <t>ปกติ</t>
  </si>
  <si>
    <t>พิเศษ ต้น/ปลาย</t>
  </si>
  <si>
    <t>พิเศษ ฤดูร้อน</t>
  </si>
  <si>
    <t>รายรับค่าบำรุงคณะ</t>
  </si>
  <si>
    <t>ผลการดำเนินงาน</t>
  </si>
  <si>
    <t>รายได้</t>
  </si>
  <si>
    <t>ค่าใช้จ่าย</t>
  </si>
  <si>
    <t>เงินกู้ยืม</t>
  </si>
  <si>
    <t>กระแสเงินสด</t>
  </si>
  <si>
    <t>กระแสเงินสดรับ</t>
  </si>
  <si>
    <t>กระแสเงินสดจ่าย</t>
  </si>
  <si>
    <t>สัดส่วน</t>
  </si>
  <si>
    <t>FINANCIAL PLAN</t>
  </si>
  <si>
    <t>ปี2574</t>
  </si>
  <si>
    <t>ปี2575</t>
  </si>
  <si>
    <t>ปี2576</t>
  </si>
  <si>
    <t>ปี2577</t>
  </si>
  <si>
    <t>ปี2578</t>
  </si>
  <si>
    <t>ปี2579</t>
  </si>
  <si>
    <t>ปี2580</t>
  </si>
  <si>
    <t>ประมาณการค่าครุภัณฑ์</t>
  </si>
  <si>
    <t>ใบเสร็จรับเงิน</t>
  </si>
  <si>
    <t xml:space="preserve">ดูจากค่าเฉลี่ย รายได้โครงการบริการวิชาการที่ออกใบเสร็จรับเงิน คิดร้อยละ 5 </t>
  </si>
  <si>
    <t>รายได้โครงการวิจัย</t>
  </si>
  <si>
    <t>จัดสรร 5%</t>
  </si>
  <si>
    <t>ค่าเฉลี่ย</t>
  </si>
  <si>
    <t xml:space="preserve">          รายได้ค่าธรรมเนียมการศึกษา</t>
  </si>
  <si>
    <t xml:space="preserve">         สมทบกองทุนส่วนกลาง</t>
  </si>
  <si>
    <t xml:space="preserve">         สมทบกองทุนมหาวิทยาลัย</t>
  </si>
  <si>
    <t xml:space="preserve">          งบเงินอุดหนุนกองทุนส่วนงาน </t>
  </si>
  <si>
    <t xml:space="preserve">         งบเงินอุดหนุนกองทุนสวัสดิการ </t>
  </si>
  <si>
    <t xml:space="preserve">         งบเงินอุดหนุนกองทุนส่วนงาน </t>
  </si>
  <si>
    <t xml:space="preserve">          งบเงินอุดหนุนทุนวิจัย </t>
  </si>
  <si>
    <t xml:space="preserve">          งบบุคลากร</t>
  </si>
  <si>
    <t xml:space="preserve">          งบดำเนินงาน </t>
  </si>
  <si>
    <t xml:space="preserve">          งบเงินอุดหนุน</t>
  </si>
  <si>
    <t xml:space="preserve">         รวมค่าใช้จ่าย</t>
  </si>
  <si>
    <t xml:space="preserve">          ดอกเบี้ยจ่าย</t>
  </si>
  <si>
    <t xml:space="preserve">          ยอดยกมาต้นงวด</t>
  </si>
  <si>
    <t xml:space="preserve">          กู้ระหว่างงวด</t>
  </si>
  <si>
    <t xml:space="preserve">          ชำระคืนระหว่างงวด</t>
  </si>
  <si>
    <t xml:space="preserve">          ยอดยกไป</t>
  </si>
  <si>
    <t xml:space="preserve">          รวมกระแสเงินสดรับ</t>
  </si>
  <si>
    <t xml:space="preserve">          สมทบกองทุนมหาวิทยาลัย</t>
  </si>
  <si>
    <t xml:space="preserve">          สมทบกองทุนส่วนกลาง</t>
  </si>
  <si>
    <t xml:space="preserve">          งบเงินอุดหนุนกองทุนสวัสดิการ </t>
  </si>
  <si>
    <t xml:space="preserve">          งบลงทุน(ครุภัณฑ์ 5ปี)</t>
  </si>
  <si>
    <t xml:space="preserve">          จ่ายชำระคืนเงินกู้</t>
  </si>
  <si>
    <t xml:space="preserve">          รวมกระแสเงินสดจ่าย</t>
  </si>
  <si>
    <t xml:space="preserve">               ยอดยกไปปลายงวด</t>
  </si>
  <si>
    <t xml:space="preserve">          ค่าใช้จ่ายหักเข้ามหาวิทยาลัย</t>
  </si>
  <si>
    <t>รายได้หลังหักค่าใช้จ่ายเข้ามหาวิทยาลัย</t>
  </si>
  <si>
    <t xml:space="preserve">          ค่าเสื่อมราคาครุภัณฑ์ </t>
  </si>
  <si>
    <t>รายได้สูง(ต่ำ)กว่าค่าใช้จ่ายจากการดำเนินงาน</t>
  </si>
  <si>
    <t>ดอกเบี้ยจ่าย</t>
  </si>
  <si>
    <t>รายได้สูง(ต่ำ)กว่าค่าใช้จ่ายสุทธิ(Net Profit)</t>
  </si>
  <si>
    <t>รายได้สูง(ต่ำ)กว่าค่าใช้จ่าย (EBITDA)</t>
  </si>
  <si>
    <t xml:space="preserve">          ยอดยกมาต้นงวด(ประมาณการเงินสะสมคณะฯ)</t>
  </si>
  <si>
    <t xml:space="preserve">          รายได้จากโครงการบริการวิชาการ</t>
  </si>
  <si>
    <t>ค่าออกแบบอาคารคณะวิทยาการสารสนเทศ</t>
  </si>
  <si>
    <t xml:space="preserve">         รวมค่าเสื่อมราคาและค่าตัดจำหน่าย</t>
  </si>
  <si>
    <t>จำนวนนิสิตตามแผนการรับนิสิต หลักสูตรก่อนปรับปรุงปี 2559</t>
  </si>
  <si>
    <t>แผนการรับนิสิต หลักสูตรปรับปรุง ปี 2559</t>
  </si>
  <si>
    <t>จำนวนหน่วยกิตลงทะเบียน รหัสวิชาของคณะ (แต่ละหลักสูตร)</t>
  </si>
  <si>
    <t>CSปี1 แบบ 1.1 และ 2.1</t>
  </si>
  <si>
    <t>CSปี2 แบบ 1.1 และ 2.1</t>
  </si>
  <si>
    <t>CSปี3 แบบ 1.1 และ 2.1</t>
  </si>
  <si>
    <t xml:space="preserve">ปี 4 </t>
  </si>
  <si>
    <t>หลักสูตรก่อนปรับปรุงปี2559</t>
  </si>
  <si>
    <t>หลักสูตรปรับปรุงปีการศึกษา 2559</t>
  </si>
  <si>
    <t>ต้น 2559</t>
  </si>
  <si>
    <t>ค่าใช้จ่ายหักเข้ามหาวิทยาลัย</t>
  </si>
  <si>
    <r>
      <rPr>
        <b/>
        <u/>
        <sz val="13"/>
        <rFont val="TH SarabunPSK"/>
        <family val="2"/>
      </rPr>
      <t>หัก</t>
    </r>
    <r>
      <rPr>
        <sz val="13"/>
        <rFont val="TH SarabunPSK"/>
        <family val="2"/>
      </rPr>
      <t xml:space="preserve">      ค่าเสื่อมราคาและค่าตัดจำหน่าย</t>
    </r>
  </si>
  <si>
    <t>หลักสูตรก่อนปรับปรุง</t>
  </si>
  <si>
    <t>รายรับค่าธรรมเนียมการศึกษา(เหมาจ่าย)</t>
  </si>
  <si>
    <t>ประมาณการรายรับค่าบำรุงคณะ หลักสูตรวิทยาศาสตรบัณฑิต (ไม่เหมาจ่าย) คณะวิทยาการสารสนเทศมหาวิทยาลัยบูรพา</t>
  </si>
  <si>
    <t>งบประมาณ</t>
  </si>
  <si>
    <t>สาขาวิชาเทคโนโลยีสารสนเทศ (IT)</t>
  </si>
  <si>
    <t>สาขาวิชาวิศวกรรมซอฟต์แวร์ (SE)</t>
  </si>
  <si>
    <t>สาขาวิชาวิทยาการคอมพิวเตอร์ แบบ1.1 และ 2.1 (CS)</t>
  </si>
  <si>
    <t>แผนการรับนิสิต หลักสูตรก่อนปรับปรุง</t>
  </si>
  <si>
    <t xml:space="preserve">หลักสูตรปรับปรุงปีการศึกษา 2559 </t>
  </si>
  <si>
    <t>หมายเหตุ :  สาขาวิชาวิทยาการคอมพิวเตอร์ (CS)</t>
  </si>
  <si>
    <t xml:space="preserve">     สาขาวิชาเทคโนโลยีสารสนเทศ (IT)</t>
  </si>
  <si>
    <t xml:space="preserve">     สาขาวิชาวิศวกรรมซอฟต์แวร์ (SE)</t>
  </si>
  <si>
    <t xml:space="preserve">     สาขาวิชา MM (MM)</t>
  </si>
  <si>
    <t>1st Year</t>
  </si>
  <si>
    <t>2nd Year</t>
  </si>
  <si>
    <t>4th Year</t>
  </si>
  <si>
    <t>3rd Year</t>
  </si>
  <si>
    <t>5th Year</t>
  </si>
  <si>
    <t>6th Year</t>
  </si>
  <si>
    <t>7th Year</t>
  </si>
  <si>
    <t>8th Year</t>
  </si>
  <si>
    <t>9th Year</t>
  </si>
  <si>
    <t>11th Year</t>
  </si>
  <si>
    <t>10th Year</t>
  </si>
  <si>
    <t>12th Year</t>
  </si>
  <si>
    <t>สาขาวิชาวิทยาการคอมพิวเตอร์(CS)</t>
  </si>
  <si>
    <t>สาขาวิชาวิทยาการคอมพิวเตอร์ (CS)</t>
  </si>
  <si>
    <t>Informatics (CS)</t>
  </si>
  <si>
    <t>Informatics  (IT)</t>
  </si>
  <si>
    <t>Informatics  (SE)</t>
  </si>
  <si>
    <t>Informatics  (MM)</t>
  </si>
  <si>
    <t xml:space="preserve">  ระดับปริญญาตรี (เหมาจ่าย)</t>
  </si>
  <si>
    <t xml:space="preserve">  ระดับปริญญาโท (เหมาจ่าย)</t>
  </si>
  <si>
    <t xml:space="preserve">  ระดับปริญญาเอก (เหมาจ่าย)</t>
  </si>
  <si>
    <t>Informatics</t>
  </si>
  <si>
    <t>Informatics แผน ก + แผน ข</t>
  </si>
  <si>
    <t>แผนการรับนิสิต</t>
  </si>
  <si>
    <t>Informatics (CS) ปี 1</t>
  </si>
  <si>
    <t>Informatics (CS) ปี 2</t>
  </si>
  <si>
    <t>Informatics (CS) ปี 3</t>
  </si>
  <si>
    <t>Informatics (CS) ปี 4</t>
  </si>
  <si>
    <t>Informatics (IT) ปี 1</t>
  </si>
  <si>
    <t>Informatics (IT) ปี 2</t>
  </si>
  <si>
    <t>Informatics (IT) ปี 3</t>
  </si>
  <si>
    <t>Informatics (IT) ปี 4</t>
  </si>
  <si>
    <t>Informatics (SE) ปี1</t>
  </si>
  <si>
    <t>Informatics (SE) ปี2</t>
  </si>
  <si>
    <t>Informatics (SE) ปี3</t>
  </si>
  <si>
    <t>Informatics (SE) ปี4</t>
  </si>
  <si>
    <t>Informatics (MM) ปี 1</t>
  </si>
  <si>
    <t>Informatics (MM) ปี 2</t>
  </si>
  <si>
    <t>Informatics (MM) ปี 3</t>
  </si>
  <si>
    <t>Informatics (MM) ปี 4</t>
  </si>
  <si>
    <t>Informatics ปี1</t>
  </si>
  <si>
    <t>Informatics ปี2</t>
  </si>
  <si>
    <t>Informatics ปี3</t>
  </si>
  <si>
    <t>ป.เอก (เหมาจ่าย)</t>
  </si>
  <si>
    <t>ป.ตรี</t>
  </si>
  <si>
    <t>ต้น /ปลาย</t>
  </si>
  <si>
    <t>ค่าธรรมเนียมการศึกษา</t>
  </si>
  <si>
    <t>ระดับปริญญาตรี (เหมาจ่าย)</t>
  </si>
  <si>
    <t>ระดับบัณฑิตศึกษา (เหมาจ่าย)</t>
  </si>
  <si>
    <t xml:space="preserve">     หลักสูตรวิทยาศาสตรบัณฑิต</t>
  </si>
  <si>
    <t xml:space="preserve">     หลักสูตรวิทยาศาสตรมหาบัณฑิต</t>
  </si>
  <si>
    <t xml:space="preserve">     หลักสูตรปรัชญาดุษฏีบัณฑิต (3 ปี)</t>
  </si>
  <si>
    <t xml:space="preserve">     หลักสูตรปรัชญาดุษฏีบัณฑิต  (5 ปี)</t>
  </si>
  <si>
    <t>ต้น/ปลาย</t>
  </si>
  <si>
    <t>ค่าใช้จ่ายหักเข้ามหาวิทยาลัย -  ระดับปริญญาตรี (เหมาจ่าย)</t>
  </si>
  <si>
    <t>ค่าใช้จ่ายหักเข้ามหาวิทยาลัย - ระดับบัณฑิตศึกษา (เหมาจ่าย)</t>
  </si>
  <si>
    <t>ค่าบำรุงกีฬา (ปีการศึกษา)</t>
  </si>
  <si>
    <t>ค่าบำรุงกิจกรรมนิสิต (ปีการศึกษา)</t>
  </si>
  <si>
    <t>ค่าบำรุงหอสมุด  (ภาคเรียนละ)</t>
  </si>
  <si>
    <t>ค่าบำรุงมหาวิทยาลัย (ภาคเรียนละ)</t>
  </si>
  <si>
    <t>ค่าบำรุงเครือข่ายมหาวิทยาลัย (ภาคเรียนละ)</t>
  </si>
  <si>
    <t>ค่าบำรุงมหาวิทยาลัยเพิ่มเติมนิสิตต่างชาติ (ภาคเรียนละ)</t>
  </si>
  <si>
    <t xml:space="preserve">ค่าธรรมเนียมการทดสอบภาษาต่างประเทศ ครั้งละ </t>
  </si>
  <si>
    <t xml:space="preserve">ป.โท (เหมาจ่าย) </t>
  </si>
  <si>
    <t>ปริญญาตรี(เหมาจ่าย)</t>
  </si>
  <si>
    <t>ปริญญาตรี (เหมาจ่าย)</t>
  </si>
  <si>
    <t>ค่าธรรมเนียมลงทะเบียน (ภาคเรียนละ)</t>
  </si>
  <si>
    <t>ค่าบัตรนิสิต (ครั้งเดียว)</t>
  </si>
  <si>
    <t>หลักสูตรปรับปรุงปีการศึกษา 2558</t>
  </si>
  <si>
    <t>ค่าใช้จ่ายหักเข้ามหาวิทยาลัย (หลักสูตรเหมาจ่าย)</t>
  </si>
  <si>
    <t>ประมาณการรายรับค่าธรรมเนียมการศึกษา (หลักสูตรเหมาจ่าย)</t>
  </si>
  <si>
    <t xml:space="preserve">ป.ตรี </t>
  </si>
  <si>
    <t xml:space="preserve">          รายได้โครงการวิจัย</t>
  </si>
  <si>
    <t xml:space="preserve">รายรับที่เป็นหลักสูตรเหมาจ่าย ที่ต้องจ่ายค่าสอนคณะอื่น ๆ </t>
  </si>
  <si>
    <t>จำนวนกลุ่ม</t>
  </si>
  <si>
    <t>ค่าบริหารจัดการ</t>
  </si>
  <si>
    <t>จำนวนนิสิต</t>
  </si>
  <si>
    <t>Lab</t>
  </si>
  <si>
    <t>Lec</t>
  </si>
  <si>
    <t>จำนวน ชม.</t>
  </si>
  <si>
    <t>ค่าสถานที่</t>
  </si>
  <si>
    <t>ค่าผู้ช่วยคุมสอบ</t>
  </si>
  <si>
    <t>รวมเป็นเงิน</t>
  </si>
  <si>
    <t>เงินอุดหนุนค่าสอนวิชาบริการ</t>
  </si>
  <si>
    <t>ค่าวัสดุ (รัฐบาลอุดหนุน)</t>
  </si>
  <si>
    <t>สาขาวิทยาการสารสนเทศ (CS) ปี 1</t>
  </si>
  <si>
    <t>สาขาวิทยาการสารสนเทศ (CS) ปี 2</t>
  </si>
  <si>
    <t>สาขาวิทยาการสารสนเทศ (CS) ปี 3</t>
  </si>
  <si>
    <t>สาขาวิทยาการสารสนเทศ (CS) ปี 4</t>
  </si>
  <si>
    <t>สาขาวิทยาการสารสนเทศ (IT) ปี 1</t>
  </si>
  <si>
    <t>สาขาวิทยาการสารสนเทศ (IT) ปี 2</t>
  </si>
  <si>
    <t>สาขาวิทยาการสารสนเทศ (IT) ปี 3</t>
  </si>
  <si>
    <t>สาขาวิทยาการสารสนเทศ (IT) ปี 4</t>
  </si>
  <si>
    <t>สาขาวิทยาการสารสนเทศ  (SE) ปี1</t>
  </si>
  <si>
    <t>สาขาวิทยาการสารสนเทศ (SE) ปี2</t>
  </si>
  <si>
    <t>สาขาวิทยาการสารสนเทศ (SE) ปี3</t>
  </si>
  <si>
    <t>สาขาวิทยาการสารสนเทศ (SE) ปี4</t>
  </si>
  <si>
    <t>สาขาวิทยาการสารสนเทศ (MM) ปี 1</t>
  </si>
  <si>
    <t>สาขาวิทยาการสารสนเทศ (MM) ปี 2</t>
  </si>
  <si>
    <t>สาขาวิทยาการสารสนเทศ (MM) ปี 3</t>
  </si>
  <si>
    <t>สาขาวิทยาการสารสนเทศ (MM) ปี 4</t>
  </si>
  <si>
    <t>สาขาวิทยาการสารสนเทศ ปี1</t>
  </si>
  <si>
    <t>สาขาวิทยาการสารสนเทศ ปี2</t>
  </si>
  <si>
    <t>สาขาวิทยาการสารสนเทศ ปี3</t>
  </si>
  <si>
    <t xml:space="preserve">          งบลงทุน-ก่อสร้างอาคารฯ (20 งวด)</t>
  </si>
  <si>
    <t xml:space="preserve">          งบลงทุน-ค่าควบคุมงานก่อสร้าง(20วด)</t>
  </si>
  <si>
    <t>งบเงินอุดหนุน (เพิ่มเติม) เหมาจ่าย</t>
  </si>
  <si>
    <t>รวมงบเงินอุดหนุน</t>
  </si>
  <si>
    <t>หมายเหตุ :  อัตราดอกเบี้ยจ่าย  1.78% (1.53+0.25=1.78)  คำนวณจากค่าเฉลี่ยอัตราดอกเบี้ยเงินฝากประจำ 1 ปี ธนาคารกรุงไทย  1.75  ธนาคารไทยพาณิชย์ 1.45  ธนาคารกรุงเทพ  1.38</t>
  </si>
  <si>
    <t xml:space="preserve">          ค่าเสื่อมราคาอาคาร (429,850,000) </t>
  </si>
  <si>
    <t>ปันส่วน 40/60</t>
  </si>
  <si>
    <t>ส่วนงาน.................................................</t>
  </si>
  <si>
    <t xml:space="preserve">ประมาณการรายรับค่าธรรมเนียมการศึกษา </t>
  </si>
  <si>
    <t xml:space="preserve">แผนการรับนิสิต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</si>
</sst>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_-* #,##0_-;\-* #,##0_-;_-* &quot;-&quot;??_-;_-@_-"/>
    <numFmt numFmtId="165" formatCode="#,###.00"/>
    <numFmt numFmtId="166" formatCode="0.0%"/>
  </numFmts>
  <fonts count="24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</font>
    <font>
      <sz val="12"/>
      <color theme="1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12"/>
      <name val="TH SarabunPSK"/>
      <family val="2"/>
    </font>
    <font>
      <sz val="12"/>
      <color rgb="FFFF0000"/>
      <name val="TH SarabunPSK"/>
      <family val="2"/>
    </font>
    <font>
      <sz val="13"/>
      <name val="TH SarabunPSK"/>
      <family val="2"/>
    </font>
    <font>
      <sz val="10"/>
      <name val="Arial"/>
      <family val="2"/>
    </font>
    <font>
      <sz val="13"/>
      <color theme="1"/>
      <name val="TH SarabunPSK"/>
      <family val="2"/>
    </font>
    <font>
      <b/>
      <sz val="13"/>
      <name val="TH SarabunPSK"/>
      <family val="2"/>
    </font>
    <font>
      <sz val="13"/>
      <color indexed="10"/>
      <name val="TH SarabunPSK"/>
      <family val="2"/>
    </font>
    <font>
      <sz val="13"/>
      <color indexed="14"/>
      <name val="TH SarabunPSK"/>
      <family val="2"/>
    </font>
    <font>
      <sz val="13"/>
      <color rgb="FFFF0000"/>
      <name val="TH SarabunPSK"/>
      <family val="2"/>
    </font>
    <font>
      <b/>
      <sz val="11"/>
      <color theme="1"/>
      <name val="TH SarabunPSK"/>
      <family val="2"/>
    </font>
    <font>
      <b/>
      <sz val="12"/>
      <color indexed="8"/>
      <name val="Angsana New"/>
      <family val="1"/>
    </font>
    <font>
      <sz val="12"/>
      <color indexed="8"/>
      <name val="Angsana New"/>
      <family val="1"/>
    </font>
    <font>
      <b/>
      <sz val="13"/>
      <color theme="1"/>
      <name val="TH SarabunPSK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4"/>
      <name val="TH SarabunPSK"/>
      <family val="2"/>
    </font>
    <font>
      <sz val="10"/>
      <name val="TH SarabunPSK"/>
      <family val="2"/>
    </font>
    <font>
      <b/>
      <u/>
      <sz val="13"/>
      <name val="TH SarabunPSK"/>
      <family val="2"/>
    </font>
  </fonts>
  <fills count="1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00B0F0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9" fillId="0" borderId="0"/>
  </cellStyleXfs>
  <cellXfs count="389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10" xfId="0" applyFont="1" applyBorder="1"/>
    <xf numFmtId="0" fontId="3" fillId="0" borderId="11" xfId="0" applyFont="1" applyBorder="1"/>
    <xf numFmtId="0" fontId="3" fillId="0" borderId="12" xfId="0" applyFont="1" applyBorder="1"/>
    <xf numFmtId="0" fontId="3" fillId="0" borderId="13" xfId="0" applyFont="1" applyBorder="1"/>
    <xf numFmtId="0" fontId="4" fillId="0" borderId="0" xfId="0" applyFont="1"/>
    <xf numFmtId="0" fontId="4" fillId="0" borderId="4" xfId="0" applyFont="1" applyBorder="1"/>
    <xf numFmtId="0" fontId="4" fillId="0" borderId="6" xfId="0" applyFont="1" applyBorder="1"/>
    <xf numFmtId="0" fontId="4" fillId="0" borderId="12" xfId="0" applyFont="1" applyBorder="1"/>
    <xf numFmtId="0" fontId="4" fillId="0" borderId="13" xfId="0" applyFont="1" applyBorder="1"/>
    <xf numFmtId="0" fontId="4" fillId="0" borderId="2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7" xfId="0" applyFont="1" applyBorder="1"/>
    <xf numFmtId="0" fontId="4" fillId="0" borderId="1" xfId="0" applyFont="1" applyBorder="1" applyAlignment="1">
      <alignment horizontal="center"/>
    </xf>
    <xf numFmtId="0" fontId="4" fillId="0" borderId="2" xfId="0" applyFont="1" applyBorder="1"/>
    <xf numFmtId="0" fontId="4" fillId="0" borderId="1" xfId="0" applyFont="1" applyBorder="1"/>
    <xf numFmtId="0" fontId="4" fillId="0" borderId="14" xfId="0" applyFont="1" applyBorder="1"/>
    <xf numFmtId="0" fontId="4" fillId="0" borderId="5" xfId="0" applyFont="1" applyBorder="1"/>
    <xf numFmtId="0" fontId="4" fillId="0" borderId="0" xfId="0" applyFont="1" applyBorder="1"/>
    <xf numFmtId="0" fontId="4" fillId="0" borderId="8" xfId="0" applyFont="1" applyBorder="1"/>
    <xf numFmtId="0" fontId="5" fillId="0" borderId="4" xfId="0" applyFont="1" applyBorder="1"/>
    <xf numFmtId="0" fontId="5" fillId="0" borderId="6" xfId="0" applyFont="1" applyBorder="1"/>
    <xf numFmtId="0" fontId="5" fillId="0" borderId="5" xfId="0" applyFont="1" applyBorder="1"/>
    <xf numFmtId="0" fontId="5" fillId="0" borderId="10" xfId="0" applyFont="1" applyBorder="1"/>
    <xf numFmtId="0" fontId="5" fillId="0" borderId="15" xfId="0" applyFont="1" applyBorder="1"/>
    <xf numFmtId="0" fontId="5" fillId="0" borderId="11" xfId="0" applyFont="1" applyBorder="1"/>
    <xf numFmtId="0" fontId="5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0" xfId="0" applyFont="1"/>
    <xf numFmtId="0" fontId="4" fillId="2" borderId="12" xfId="0" applyFont="1" applyFill="1" applyBorder="1"/>
    <xf numFmtId="0" fontId="4" fillId="2" borderId="13" xfId="0" applyFont="1" applyFill="1" applyBorder="1"/>
    <xf numFmtId="0" fontId="5" fillId="0" borderId="9" xfId="0" applyFont="1" applyBorder="1"/>
    <xf numFmtId="0" fontId="5" fillId="0" borderId="9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5" fillId="0" borderId="7" xfId="0" applyFont="1" applyBorder="1"/>
    <xf numFmtId="0" fontId="5" fillId="0" borderId="8" xfId="0" applyFont="1" applyBorder="1"/>
    <xf numFmtId="0" fontId="0" fillId="0" borderId="0" xfId="0" applyAlignment="1">
      <alignment horizontal="center"/>
    </xf>
    <xf numFmtId="0" fontId="5" fillId="3" borderId="2" xfId="0" applyFont="1" applyFill="1" applyBorder="1"/>
    <xf numFmtId="0" fontId="5" fillId="3" borderId="4" xfId="0" applyFont="1" applyFill="1" applyBorder="1"/>
    <xf numFmtId="0" fontId="4" fillId="0" borderId="0" xfId="0" applyFont="1" applyAlignment="1">
      <alignment horizontal="center"/>
    </xf>
    <xf numFmtId="0" fontId="4" fillId="2" borderId="0" xfId="0" applyFont="1" applyFill="1"/>
    <xf numFmtId="0" fontId="4" fillId="2" borderId="0" xfId="0" applyFont="1" applyFill="1" applyAlignment="1">
      <alignment horizontal="center"/>
    </xf>
    <xf numFmtId="0" fontId="4" fillId="4" borderId="0" xfId="0" applyFont="1" applyFill="1"/>
    <xf numFmtId="0" fontId="4" fillId="4" borderId="0" xfId="0" applyFont="1" applyFill="1" applyAlignment="1">
      <alignment horizontal="center"/>
    </xf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3" fillId="0" borderId="0" xfId="0" applyFont="1" applyFill="1" applyBorder="1"/>
    <xf numFmtId="43" fontId="3" fillId="3" borderId="0" xfId="1" applyFont="1" applyFill="1" applyBorder="1"/>
    <xf numFmtId="43" fontId="3" fillId="0" borderId="0" xfId="1" applyFont="1" applyFill="1"/>
    <xf numFmtId="43" fontId="3" fillId="3" borderId="0" xfId="1" applyFont="1" applyFill="1" applyAlignment="1">
      <alignment horizontal="center"/>
    </xf>
    <xf numFmtId="43" fontId="3" fillId="0" borderId="0" xfId="1" applyFont="1" applyFill="1" applyAlignment="1">
      <alignment horizontal="center"/>
    </xf>
    <xf numFmtId="0" fontId="3" fillId="0" borderId="0" xfId="0" applyFont="1" applyFill="1"/>
    <xf numFmtId="9" fontId="3" fillId="3" borderId="0" xfId="0" applyNumberFormat="1" applyFont="1" applyFill="1"/>
    <xf numFmtId="0" fontId="3" fillId="3" borderId="0" xfId="0" applyFont="1" applyFill="1"/>
    <xf numFmtId="0" fontId="3" fillId="3" borderId="0" xfId="0" applyFont="1" applyFill="1" applyBorder="1"/>
    <xf numFmtId="164" fontId="6" fillId="0" borderId="0" xfId="1" applyNumberFormat="1" applyFont="1" applyFill="1" applyBorder="1" applyAlignment="1">
      <alignment vertical="top" wrapText="1"/>
    </xf>
    <xf numFmtId="43" fontId="6" fillId="3" borderId="0" xfId="1" applyFont="1" applyFill="1" applyBorder="1" applyAlignment="1">
      <alignment vertical="top" wrapText="1"/>
    </xf>
    <xf numFmtId="43" fontId="6" fillId="0" borderId="0" xfId="1" applyFont="1" applyFill="1" applyBorder="1" applyAlignment="1">
      <alignment vertical="top" wrapText="1"/>
    </xf>
    <xf numFmtId="164" fontId="6" fillId="0" borderId="0" xfId="1" applyNumberFormat="1" applyFont="1" applyFill="1" applyBorder="1" applyAlignment="1">
      <alignment vertical="top"/>
    </xf>
    <xf numFmtId="43" fontId="6" fillId="3" borderId="0" xfId="1" applyFont="1" applyFill="1" applyBorder="1" applyAlignment="1">
      <alignment vertical="top"/>
    </xf>
    <xf numFmtId="43" fontId="7" fillId="3" borderId="0" xfId="1" applyFont="1" applyFill="1" applyBorder="1" applyAlignment="1">
      <alignment vertical="top"/>
    </xf>
    <xf numFmtId="43" fontId="3" fillId="3" borderId="0" xfId="1" applyFont="1" applyFill="1"/>
    <xf numFmtId="0" fontId="8" fillId="0" borderId="0" xfId="0" applyFont="1" applyFill="1" applyBorder="1" applyAlignment="1">
      <alignment horizontal="center"/>
    </xf>
    <xf numFmtId="0" fontId="8" fillId="0" borderId="0" xfId="0" applyFont="1" applyFill="1" applyBorder="1"/>
    <xf numFmtId="0" fontId="8" fillId="0" borderId="0" xfId="0" applyFont="1" applyFill="1" applyBorder="1" applyAlignment="1">
      <alignment horizontal="left"/>
    </xf>
    <xf numFmtId="43" fontId="8" fillId="0" borderId="0" xfId="1" applyFont="1" applyFill="1" applyBorder="1" applyAlignment="1">
      <alignment horizontal="center"/>
    </xf>
    <xf numFmtId="17" fontId="8" fillId="0" borderId="0" xfId="0" applyNumberFormat="1" applyFont="1" applyFill="1" applyBorder="1" applyAlignment="1">
      <alignment horizontal="center"/>
    </xf>
    <xf numFmtId="43" fontId="8" fillId="0" borderId="0" xfId="1" applyFont="1" applyFill="1" applyBorder="1"/>
    <xf numFmtId="0" fontId="8" fillId="0" borderId="0" xfId="0" applyFont="1" applyBorder="1"/>
    <xf numFmtId="0" fontId="8" fillId="0" borderId="0" xfId="2" applyFont="1" applyFill="1" applyBorder="1"/>
    <xf numFmtId="0" fontId="10" fillId="0" borderId="0" xfId="0" applyFont="1" applyFill="1" applyBorder="1"/>
    <xf numFmtId="0" fontId="8" fillId="0" borderId="0" xfId="0" applyFont="1" applyBorder="1" applyAlignment="1">
      <alignment horizontal="center"/>
    </xf>
    <xf numFmtId="17" fontId="8" fillId="0" borderId="0" xfId="0" applyNumberFormat="1" applyFont="1" applyBorder="1" applyAlignment="1">
      <alignment horizontal="center"/>
    </xf>
    <xf numFmtId="43" fontId="11" fillId="0" borderId="0" xfId="1" applyFont="1" applyFill="1" applyBorder="1"/>
    <xf numFmtId="17" fontId="8" fillId="0" borderId="0" xfId="0" applyNumberFormat="1" applyFont="1" applyFill="1" applyBorder="1" applyAlignment="1">
      <alignment horizontal="left"/>
    </xf>
    <xf numFmtId="0" fontId="8" fillId="0" borderId="0" xfId="0" applyFont="1" applyFill="1" applyBorder="1" applyAlignment="1"/>
    <xf numFmtId="0" fontId="8" fillId="0" borderId="0" xfId="2" applyFont="1" applyFill="1" applyBorder="1" applyAlignment="1">
      <alignment horizontal="center"/>
    </xf>
    <xf numFmtId="17" fontId="8" fillId="0" borderId="0" xfId="2" applyNumberFormat="1" applyFont="1" applyFill="1" applyBorder="1" applyAlignment="1">
      <alignment horizontal="center"/>
    </xf>
    <xf numFmtId="43" fontId="12" fillId="0" borderId="0" xfId="1" applyFont="1" applyFill="1" applyBorder="1"/>
    <xf numFmtId="43" fontId="13" fillId="0" borderId="0" xfId="1" applyFont="1" applyFill="1" applyBorder="1"/>
    <xf numFmtId="17" fontId="8" fillId="0" borderId="0" xfId="2" applyNumberFormat="1" applyFont="1" applyFill="1" applyBorder="1"/>
    <xf numFmtId="43" fontId="12" fillId="0" borderId="0" xfId="1" applyFont="1" applyFill="1" applyBorder="1" applyAlignment="1">
      <alignment horizontal="left"/>
    </xf>
    <xf numFmtId="0" fontId="10" fillId="0" borderId="0" xfId="2" applyFont="1" applyFill="1" applyBorder="1" applyAlignment="1">
      <alignment horizontal="center"/>
    </xf>
    <xf numFmtId="17" fontId="10" fillId="0" borderId="0" xfId="2" applyNumberFormat="1" applyFont="1" applyFill="1" applyBorder="1" applyAlignment="1">
      <alignment horizontal="center"/>
    </xf>
    <xf numFmtId="0" fontId="10" fillId="0" borderId="0" xfId="2" applyFont="1" applyFill="1" applyBorder="1"/>
    <xf numFmtId="43" fontId="10" fillId="0" borderId="0" xfId="1" applyFont="1" applyFill="1" applyBorder="1"/>
    <xf numFmtId="0" fontId="10" fillId="0" borderId="0" xfId="0" applyFont="1" applyFill="1" applyBorder="1" applyAlignment="1">
      <alignment horizontal="center"/>
    </xf>
    <xf numFmtId="17" fontId="8" fillId="0" borderId="0" xfId="0" applyNumberFormat="1" applyFont="1" applyFill="1" applyBorder="1"/>
    <xf numFmtId="17" fontId="8" fillId="0" borderId="0" xfId="2" quotePrefix="1" applyNumberFormat="1" applyFont="1" applyFill="1" applyBorder="1" applyAlignment="1">
      <alignment horizontal="center"/>
    </xf>
    <xf numFmtId="17" fontId="10" fillId="0" borderId="0" xfId="2" quotePrefix="1" applyNumberFormat="1" applyFont="1" applyFill="1" applyBorder="1" applyAlignment="1">
      <alignment horizontal="center"/>
    </xf>
    <xf numFmtId="17" fontId="10" fillId="0" borderId="0" xfId="0" applyNumberFormat="1" applyFont="1" applyFill="1" applyBorder="1"/>
    <xf numFmtId="43" fontId="14" fillId="0" borderId="0" xfId="1" applyFont="1" applyFill="1" applyBorder="1"/>
    <xf numFmtId="43" fontId="0" fillId="0" borderId="0" xfId="0" applyNumberFormat="1"/>
    <xf numFmtId="0" fontId="15" fillId="5" borderId="0" xfId="0" applyFont="1" applyFill="1"/>
    <xf numFmtId="0" fontId="15" fillId="6" borderId="0" xfId="0" applyFont="1" applyFill="1"/>
    <xf numFmtId="0" fontId="15" fillId="5" borderId="16" xfId="0" applyFont="1" applyFill="1" applyBorder="1"/>
    <xf numFmtId="0" fontId="15" fillId="6" borderId="16" xfId="0" applyFont="1" applyFill="1" applyBorder="1"/>
    <xf numFmtId="0" fontId="2" fillId="0" borderId="0" xfId="0" applyFont="1" applyAlignment="1">
      <alignment horizontal="left"/>
    </xf>
    <xf numFmtId="43" fontId="2" fillId="0" borderId="0" xfId="1" applyFont="1"/>
    <xf numFmtId="43" fontId="2" fillId="6" borderId="0" xfId="1" applyFont="1" applyFill="1"/>
    <xf numFmtId="0" fontId="15" fillId="5" borderId="17" xfId="0" applyFont="1" applyFill="1" applyBorder="1" applyAlignment="1">
      <alignment horizontal="left"/>
    </xf>
    <xf numFmtId="43" fontId="15" fillId="5" borderId="17" xfId="1" applyFont="1" applyFill="1" applyBorder="1"/>
    <xf numFmtId="0" fontId="3" fillId="0" borderId="1" xfId="0" applyFont="1" applyBorder="1"/>
    <xf numFmtId="0" fontId="3" fillId="0" borderId="0" xfId="0" applyFont="1" applyBorder="1"/>
    <xf numFmtId="43" fontId="3" fillId="0" borderId="14" xfId="1" applyFont="1" applyBorder="1"/>
    <xf numFmtId="43" fontId="3" fillId="0" borderId="14" xfId="0" applyNumberFormat="1" applyFont="1" applyBorder="1"/>
    <xf numFmtId="0" fontId="3" fillId="0" borderId="14" xfId="0" applyFont="1" applyBorder="1"/>
    <xf numFmtId="43" fontId="3" fillId="0" borderId="3" xfId="1" applyFont="1" applyBorder="1"/>
    <xf numFmtId="43" fontId="3" fillId="0" borderId="3" xfId="0" applyNumberFormat="1" applyFont="1" applyBorder="1"/>
    <xf numFmtId="43" fontId="3" fillId="0" borderId="0" xfId="1" applyFont="1" applyBorder="1"/>
    <xf numFmtId="0" fontId="17" fillId="0" borderId="0" xfId="0" applyFont="1" applyAlignment="1">
      <alignment vertical="top" wrapText="1"/>
    </xf>
    <xf numFmtId="0" fontId="16" fillId="0" borderId="1" xfId="0" applyFont="1" applyBorder="1" applyAlignment="1">
      <alignment vertical="top" wrapText="1"/>
    </xf>
    <xf numFmtId="0" fontId="16" fillId="0" borderId="1" xfId="0" applyFont="1" applyBorder="1" applyAlignment="1">
      <alignment horizontal="center" vertical="top" wrapText="1" readingOrder="1"/>
    </xf>
    <xf numFmtId="0" fontId="16" fillId="0" borderId="1" xfId="0" applyFont="1" applyFill="1" applyBorder="1" applyAlignment="1">
      <alignment vertical="top" wrapText="1" readingOrder="1"/>
    </xf>
    <xf numFmtId="0" fontId="16" fillId="0" borderId="1" xfId="0" applyFont="1" applyBorder="1" applyAlignment="1">
      <alignment vertical="top" wrapText="1" readingOrder="1"/>
    </xf>
    <xf numFmtId="0" fontId="17" fillId="0" borderId="1" xfId="0" applyFont="1" applyBorder="1" applyAlignment="1">
      <alignment vertical="top" wrapText="1"/>
    </xf>
    <xf numFmtId="0" fontId="16" fillId="0" borderId="1" xfId="0" applyFont="1" applyBorder="1" applyAlignment="1">
      <alignment horizontal="center" vertical="top" wrapText="1"/>
    </xf>
    <xf numFmtId="0" fontId="17" fillId="0" borderId="1" xfId="0" applyFont="1" applyBorder="1" applyAlignment="1">
      <alignment vertical="top" wrapText="1" readingOrder="1"/>
    </xf>
    <xf numFmtId="0" fontId="17" fillId="0" borderId="1" xfId="0" applyFont="1" applyFill="1" applyBorder="1" applyAlignment="1">
      <alignment vertical="top" wrapText="1"/>
    </xf>
    <xf numFmtId="165" fontId="17" fillId="0" borderId="1" xfId="0" applyNumberFormat="1" applyFont="1" applyBorder="1" applyAlignment="1">
      <alignment horizontal="right" vertical="top" wrapText="1"/>
    </xf>
    <xf numFmtId="4" fontId="17" fillId="0" borderId="1" xfId="0" applyNumberFormat="1" applyFont="1" applyFill="1" applyBorder="1" applyAlignment="1">
      <alignment horizontal="right" vertical="top" wrapText="1"/>
    </xf>
    <xf numFmtId="4" fontId="17" fillId="0" borderId="1" xfId="0" applyNumberFormat="1" applyFont="1" applyBorder="1" applyAlignment="1">
      <alignment vertical="top" wrapText="1"/>
    </xf>
    <xf numFmtId="39" fontId="17" fillId="0" borderId="1" xfId="0" applyNumberFormat="1" applyFont="1" applyBorder="1" applyAlignment="1">
      <alignment vertical="top" wrapText="1"/>
    </xf>
    <xf numFmtId="43" fontId="17" fillId="0" borderId="1" xfId="1" applyFont="1" applyFill="1" applyBorder="1" applyAlignment="1">
      <alignment vertical="top" wrapText="1"/>
    </xf>
    <xf numFmtId="43" fontId="17" fillId="0" borderId="1" xfId="1" applyFont="1" applyBorder="1" applyAlignment="1">
      <alignment vertical="top" wrapText="1"/>
    </xf>
    <xf numFmtId="0" fontId="17" fillId="0" borderId="1" xfId="0" applyFont="1" applyBorder="1" applyAlignment="1">
      <alignment horizontal="left" vertical="top" wrapText="1" readingOrder="1"/>
    </xf>
    <xf numFmtId="39" fontId="17" fillId="0" borderId="1" xfId="0" applyNumberFormat="1" applyFont="1" applyBorder="1" applyAlignment="1">
      <alignment horizontal="right" vertical="top" wrapText="1"/>
    </xf>
    <xf numFmtId="0" fontId="16" fillId="0" borderId="1" xfId="0" applyFont="1" applyFill="1" applyBorder="1" applyAlignment="1">
      <alignment vertical="top" wrapText="1"/>
    </xf>
    <xf numFmtId="43" fontId="16" fillId="0" borderId="1" xfId="1" applyFont="1" applyFill="1" applyBorder="1" applyAlignment="1">
      <alignment vertical="top" wrapText="1"/>
    </xf>
    <xf numFmtId="0" fontId="16" fillId="0" borderId="0" xfId="0" applyFont="1" applyAlignment="1">
      <alignment vertical="top" wrapText="1"/>
    </xf>
    <xf numFmtId="15" fontId="17" fillId="0" borderId="1" xfId="0" applyNumberFormat="1" applyFont="1" applyFill="1" applyBorder="1" applyAlignment="1">
      <alignment horizontal="left" vertical="top" wrapText="1"/>
    </xf>
    <xf numFmtId="43" fontId="17" fillId="0" borderId="0" xfId="0" applyNumberFormat="1" applyFont="1" applyAlignment="1">
      <alignment vertical="top" wrapText="1"/>
    </xf>
    <xf numFmtId="0" fontId="17" fillId="0" borderId="0" xfId="0" applyFont="1" applyFill="1" applyAlignment="1">
      <alignment vertical="top" wrapText="1"/>
    </xf>
    <xf numFmtId="43" fontId="17" fillId="0" borderId="0" xfId="1" applyFont="1" applyAlignment="1">
      <alignment vertical="top" wrapText="1"/>
    </xf>
    <xf numFmtId="0" fontId="10" fillId="0" borderId="0" xfId="0" applyFont="1"/>
    <xf numFmtId="0" fontId="10" fillId="0" borderId="6" xfId="0" applyFont="1" applyBorder="1"/>
    <xf numFmtId="0" fontId="10" fillId="0" borderId="11" xfId="0" applyFont="1" applyBorder="1"/>
    <xf numFmtId="0" fontId="10" fillId="0" borderId="12" xfId="0" applyFont="1" applyBorder="1"/>
    <xf numFmtId="0" fontId="10" fillId="0" borderId="0" xfId="0" applyFont="1" applyBorder="1"/>
    <xf numFmtId="0" fontId="10" fillId="0" borderId="14" xfId="0" applyFont="1" applyBorder="1"/>
    <xf numFmtId="0" fontId="18" fillId="3" borderId="12" xfId="0" applyFont="1" applyFill="1" applyBorder="1"/>
    <xf numFmtId="0" fontId="18" fillId="3" borderId="13" xfId="0" applyFont="1" applyFill="1" applyBorder="1"/>
    <xf numFmtId="0" fontId="18" fillId="3" borderId="14" xfId="0" applyFont="1" applyFill="1" applyBorder="1"/>
    <xf numFmtId="0" fontId="18" fillId="0" borderId="0" xfId="0" applyFont="1"/>
    <xf numFmtId="0" fontId="10" fillId="0" borderId="13" xfId="0" applyFont="1" applyBorder="1"/>
    <xf numFmtId="0" fontId="18" fillId="0" borderId="3" xfId="0" applyFont="1" applyBorder="1" applyAlignment="1">
      <alignment horizontal="center"/>
    </xf>
    <xf numFmtId="0" fontId="18" fillId="0" borderId="4" xfId="0" applyFont="1" applyBorder="1"/>
    <xf numFmtId="0" fontId="18" fillId="0" borderId="10" xfId="0" applyFont="1" applyBorder="1"/>
    <xf numFmtId="0" fontId="18" fillId="7" borderId="12" xfId="0" applyFont="1" applyFill="1" applyBorder="1"/>
    <xf numFmtId="0" fontId="18" fillId="7" borderId="13" xfId="0" applyFont="1" applyFill="1" applyBorder="1"/>
    <xf numFmtId="0" fontId="18" fillId="0" borderId="14" xfId="0" applyFont="1" applyBorder="1"/>
    <xf numFmtId="0" fontId="18" fillId="0" borderId="14" xfId="0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0" fontId="18" fillId="3" borderId="4" xfId="0" applyFont="1" applyFill="1" applyBorder="1"/>
    <xf numFmtId="0" fontId="18" fillId="3" borderId="6" xfId="0" applyFont="1" applyFill="1" applyBorder="1"/>
    <xf numFmtId="0" fontId="18" fillId="0" borderId="2" xfId="0" applyFont="1" applyBorder="1"/>
    <xf numFmtId="0" fontId="18" fillId="0" borderId="12" xfId="0" applyFont="1" applyBorder="1"/>
    <xf numFmtId="0" fontId="18" fillId="0" borderId="0" xfId="0" applyFont="1" applyBorder="1"/>
    <xf numFmtId="0" fontId="18" fillId="0" borderId="7" xfId="0" applyFont="1" applyBorder="1"/>
    <xf numFmtId="0" fontId="18" fillId="0" borderId="9" xfId="0" applyFont="1" applyBorder="1"/>
    <xf numFmtId="0" fontId="18" fillId="0" borderId="6" xfId="0" applyFont="1" applyBorder="1"/>
    <xf numFmtId="0" fontId="18" fillId="0" borderId="11" xfId="0" applyFont="1" applyBorder="1"/>
    <xf numFmtId="0" fontId="18" fillId="0" borderId="13" xfId="0" applyFont="1" applyBorder="1"/>
    <xf numFmtId="0" fontId="18" fillId="0" borderId="3" xfId="0" applyFont="1" applyBorder="1" applyAlignment="1">
      <alignment horizontal="center"/>
    </xf>
    <xf numFmtId="0" fontId="18" fillId="0" borderId="3" xfId="0" applyFont="1" applyBorder="1" applyAlignment="1">
      <alignment horizontal="center"/>
    </xf>
    <xf numFmtId="43" fontId="10" fillId="0" borderId="14" xfId="1" applyFont="1" applyBorder="1"/>
    <xf numFmtId="43" fontId="18" fillId="0" borderId="14" xfId="1" applyFont="1" applyBorder="1"/>
    <xf numFmtId="43" fontId="18" fillId="0" borderId="1" xfId="1" applyFont="1" applyBorder="1"/>
    <xf numFmtId="43" fontId="18" fillId="0" borderId="1" xfId="0" applyNumberFormat="1" applyFont="1" applyBorder="1"/>
    <xf numFmtId="43" fontId="3" fillId="0" borderId="0" xfId="0" applyNumberFormat="1" applyFont="1" applyFill="1"/>
    <xf numFmtId="43" fontId="3" fillId="3" borderId="0" xfId="0" applyNumberFormat="1" applyFont="1" applyFill="1"/>
    <xf numFmtId="43" fontId="4" fillId="0" borderId="0" xfId="1" applyFont="1"/>
    <xf numFmtId="43" fontId="4" fillId="0" borderId="0" xfId="0" applyNumberFormat="1" applyFont="1"/>
    <xf numFmtId="43" fontId="8" fillId="0" borderId="14" xfId="1" applyFont="1" applyBorder="1" applyAlignment="1">
      <alignment horizontal="center"/>
    </xf>
    <xf numFmtId="43" fontId="8" fillId="0" borderId="12" xfId="1" applyFont="1" applyBorder="1" applyAlignment="1">
      <alignment horizontal="center"/>
    </xf>
    <xf numFmtId="43" fontId="17" fillId="0" borderId="0" xfId="0" applyNumberFormat="1" applyFont="1" applyFill="1" applyAlignment="1">
      <alignment vertical="top" wrapText="1"/>
    </xf>
    <xf numFmtId="43" fontId="8" fillId="0" borderId="13" xfId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8" borderId="3" xfId="0" applyFont="1" applyFill="1" applyBorder="1"/>
    <xf numFmtId="0" fontId="5" fillId="8" borderId="10" xfId="0" applyFont="1" applyFill="1" applyBorder="1"/>
    <xf numFmtId="0" fontId="5" fillId="8" borderId="3" xfId="0" applyFont="1" applyFill="1" applyBorder="1" applyAlignment="1">
      <alignment horizontal="center"/>
    </xf>
    <xf numFmtId="0" fontId="4" fillId="0" borderId="7" xfId="0" applyFont="1" applyFill="1" applyBorder="1"/>
    <xf numFmtId="0" fontId="4" fillId="0" borderId="9" xfId="0" applyFont="1" applyFill="1" applyBorder="1"/>
    <xf numFmtId="0" fontId="4" fillId="0" borderId="1" xfId="0" applyFont="1" applyFill="1" applyBorder="1" applyAlignment="1">
      <alignment horizontal="center"/>
    </xf>
    <xf numFmtId="0" fontId="4" fillId="0" borderId="0" xfId="0" applyFont="1" applyFill="1" applyBorder="1"/>
    <xf numFmtId="0" fontId="21" fillId="2" borderId="7" xfId="0" applyFont="1" applyFill="1" applyBorder="1"/>
    <xf numFmtId="0" fontId="21" fillId="2" borderId="9" xfId="0" applyFont="1" applyFill="1" applyBorder="1"/>
    <xf numFmtId="0" fontId="21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9" fontId="18" fillId="3" borderId="14" xfId="1" applyNumberFormat="1" applyFont="1" applyFill="1" applyBorder="1"/>
    <xf numFmtId="43" fontId="10" fillId="2" borderId="14" xfId="1" applyFont="1" applyFill="1" applyBorder="1"/>
    <xf numFmtId="0" fontId="10" fillId="0" borderId="15" xfId="0" applyFont="1" applyBorder="1" applyAlignment="1">
      <alignment horizontal="center"/>
    </xf>
    <xf numFmtId="0" fontId="10" fillId="0" borderId="15" xfId="0" applyFont="1" applyBorder="1"/>
    <xf numFmtId="0" fontId="5" fillId="0" borderId="1" xfId="0" applyFont="1" applyBorder="1" applyAlignment="1">
      <alignment horizontal="center"/>
    </xf>
    <xf numFmtId="0" fontId="18" fillId="3" borderId="20" xfId="0" applyFont="1" applyFill="1" applyBorder="1"/>
    <xf numFmtId="43" fontId="18" fillId="3" borderId="18" xfId="1" applyFont="1" applyFill="1" applyBorder="1"/>
    <xf numFmtId="0" fontId="11" fillId="0" borderId="1" xfId="0" applyFont="1" applyBorder="1" applyAlignment="1">
      <alignment horizontal="center"/>
    </xf>
    <xf numFmtId="0" fontId="4" fillId="0" borderId="13" xfId="0" applyFont="1" applyBorder="1" applyAlignment="1">
      <alignment vertical="top" wrapText="1"/>
    </xf>
    <xf numFmtId="0" fontId="4" fillId="0" borderId="14" xfId="0" applyFont="1" applyBorder="1" applyAlignment="1">
      <alignment horizontal="center" vertical="top" wrapText="1"/>
    </xf>
    <xf numFmtId="0" fontId="5" fillId="0" borderId="8" xfId="0" applyFont="1" applyBorder="1" applyAlignment="1"/>
    <xf numFmtId="0" fontId="5" fillId="0" borderId="9" xfId="0" applyFont="1" applyBorder="1" applyAlignment="1"/>
    <xf numFmtId="0" fontId="5" fillId="9" borderId="4" xfId="0" applyFont="1" applyFill="1" applyBorder="1"/>
    <xf numFmtId="0" fontId="5" fillId="9" borderId="6" xfId="0" applyFont="1" applyFill="1" applyBorder="1"/>
    <xf numFmtId="0" fontId="5" fillId="9" borderId="10" xfId="0" applyFont="1" applyFill="1" applyBorder="1"/>
    <xf numFmtId="0" fontId="5" fillId="9" borderId="11" xfId="0" applyFont="1" applyFill="1" applyBorder="1"/>
    <xf numFmtId="0" fontId="5" fillId="9" borderId="11" xfId="0" applyFont="1" applyFill="1" applyBorder="1" applyAlignment="1">
      <alignment horizontal="center"/>
    </xf>
    <xf numFmtId="0" fontId="5" fillId="9" borderId="3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11" fillId="0" borderId="0" xfId="0" applyFont="1"/>
    <xf numFmtId="0" fontId="11" fillId="0" borderId="15" xfId="0" applyFont="1" applyBorder="1" applyAlignment="1">
      <alignment horizontal="center"/>
    </xf>
    <xf numFmtId="0" fontId="11" fillId="0" borderId="8" xfId="0" applyFont="1" applyBorder="1" applyAlignment="1"/>
    <xf numFmtId="0" fontId="11" fillId="0" borderId="9" xfId="0" applyFont="1" applyBorder="1" applyAlignment="1"/>
    <xf numFmtId="0" fontId="11" fillId="0" borderId="7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11" fillId="0" borderId="0" xfId="0" applyFont="1" applyBorder="1" applyAlignment="1">
      <alignment horizontal="left"/>
    </xf>
    <xf numFmtId="0" fontId="8" fillId="0" borderId="14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8" fillId="0" borderId="0" xfId="0" applyFont="1"/>
    <xf numFmtId="0" fontId="8" fillId="0" borderId="12" xfId="0" applyFont="1" applyBorder="1" applyAlignment="1">
      <alignment horizontal="center"/>
    </xf>
    <xf numFmtId="0" fontId="8" fillId="0" borderId="0" xfId="0" applyFont="1" applyBorder="1" applyAlignment="1">
      <alignment vertical="top" wrapText="1"/>
    </xf>
    <xf numFmtId="0" fontId="22" fillId="0" borderId="14" xfId="0" applyFont="1" applyBorder="1" applyAlignment="1">
      <alignment horizontal="center"/>
    </xf>
    <xf numFmtId="43" fontId="8" fillId="0" borderId="14" xfId="0" applyNumberFormat="1" applyFont="1" applyBorder="1" applyAlignment="1">
      <alignment horizontal="center"/>
    </xf>
    <xf numFmtId="43" fontId="8" fillId="0" borderId="12" xfId="0" applyNumberFormat="1" applyFont="1" applyBorder="1" applyAlignment="1">
      <alignment horizontal="center"/>
    </xf>
    <xf numFmtId="43" fontId="8" fillId="0" borderId="13" xfId="0" applyNumberFormat="1" applyFont="1" applyBorder="1" applyAlignment="1">
      <alignment horizontal="center"/>
    </xf>
    <xf numFmtId="0" fontId="11" fillId="0" borderId="19" xfId="0" applyFont="1" applyBorder="1" applyAlignment="1">
      <alignment vertical="top" wrapText="1"/>
    </xf>
    <xf numFmtId="0" fontId="11" fillId="0" borderId="18" xfId="0" applyFont="1" applyBorder="1" applyAlignment="1">
      <alignment horizontal="center"/>
    </xf>
    <xf numFmtId="43" fontId="11" fillId="0" borderId="18" xfId="0" applyNumberFormat="1" applyFont="1" applyBorder="1" applyAlignment="1">
      <alignment horizontal="center"/>
    </xf>
    <xf numFmtId="43" fontId="11" fillId="0" borderId="20" xfId="0" applyNumberFormat="1" applyFont="1" applyBorder="1" applyAlignment="1">
      <alignment horizontal="center"/>
    </xf>
    <xf numFmtId="43" fontId="11" fillId="0" borderId="13" xfId="0" applyNumberFormat="1" applyFont="1" applyBorder="1" applyAlignment="1">
      <alignment horizontal="center"/>
    </xf>
    <xf numFmtId="43" fontId="11" fillId="0" borderId="14" xfId="0" applyNumberFormat="1" applyFont="1" applyBorder="1" applyAlignment="1">
      <alignment horizontal="center"/>
    </xf>
    <xf numFmtId="0" fontId="11" fillId="0" borderId="0" xfId="0" applyFont="1" applyBorder="1" applyAlignment="1">
      <alignment vertical="top" wrapText="1"/>
    </xf>
    <xf numFmtId="9" fontId="8" fillId="0" borderId="14" xfId="0" applyNumberFormat="1" applyFont="1" applyBorder="1" applyAlignment="1">
      <alignment horizontal="center"/>
    </xf>
    <xf numFmtId="43" fontId="8" fillId="0" borderId="3" xfId="0" applyNumberFormat="1" applyFont="1" applyBorder="1" applyAlignment="1">
      <alignment horizontal="center"/>
    </xf>
    <xf numFmtId="0" fontId="11" fillId="0" borderId="11" xfId="0" applyFont="1" applyFill="1" applyBorder="1" applyAlignment="1">
      <alignment vertical="top" wrapText="1"/>
    </xf>
    <xf numFmtId="0" fontId="11" fillId="0" borderId="3" xfId="0" applyFont="1" applyFill="1" applyBorder="1" applyAlignment="1">
      <alignment horizontal="center"/>
    </xf>
    <xf numFmtId="43" fontId="11" fillId="0" borderId="1" xfId="0" applyNumberFormat="1" applyFont="1" applyFill="1" applyBorder="1" applyAlignment="1">
      <alignment horizontal="center"/>
    </xf>
    <xf numFmtId="43" fontId="11" fillId="0" borderId="9" xfId="0" applyNumberFormat="1" applyFont="1" applyFill="1" applyBorder="1" applyAlignment="1">
      <alignment horizontal="center"/>
    </xf>
    <xf numFmtId="43" fontId="11" fillId="0" borderId="14" xfId="0" applyNumberFormat="1" applyFont="1" applyFill="1" applyBorder="1" applyAlignment="1">
      <alignment horizontal="center"/>
    </xf>
    <xf numFmtId="0" fontId="11" fillId="0" borderId="0" xfId="0" applyFont="1" applyFill="1"/>
    <xf numFmtId="0" fontId="11" fillId="0" borderId="8" xfId="0" applyFont="1" applyBorder="1" applyAlignment="1">
      <alignment vertical="top" wrapText="1"/>
    </xf>
    <xf numFmtId="43" fontId="11" fillId="0" borderId="1" xfId="0" applyNumberFormat="1" applyFont="1" applyBorder="1" applyAlignment="1">
      <alignment horizontal="center"/>
    </xf>
    <xf numFmtId="43" fontId="11" fillId="0" borderId="9" xfId="0" applyNumberFormat="1" applyFont="1" applyBorder="1" applyAlignment="1">
      <alignment horizontal="center"/>
    </xf>
    <xf numFmtId="0" fontId="11" fillId="0" borderId="0" xfId="0" applyFont="1" applyBorder="1" applyAlignment="1">
      <alignment horizontal="left" vertical="top" wrapText="1"/>
    </xf>
    <xf numFmtId="43" fontId="8" fillId="0" borderId="2" xfId="1" applyFont="1" applyBorder="1" applyAlignment="1">
      <alignment horizontal="center"/>
    </xf>
    <xf numFmtId="43" fontId="8" fillId="0" borderId="4" xfId="1" applyFont="1" applyBorder="1" applyAlignment="1">
      <alignment horizontal="center"/>
    </xf>
    <xf numFmtId="43" fontId="8" fillId="0" borderId="6" xfId="1" applyFont="1" applyBorder="1" applyAlignment="1">
      <alignment horizontal="center"/>
    </xf>
    <xf numFmtId="0" fontId="11" fillId="0" borderId="14" xfId="0" applyFont="1" applyBorder="1" applyAlignment="1">
      <alignment horizontal="center"/>
    </xf>
    <xf numFmtId="43" fontId="11" fillId="0" borderId="3" xfId="1" applyFont="1" applyBorder="1" applyAlignment="1">
      <alignment horizontal="center"/>
    </xf>
    <xf numFmtId="43" fontId="11" fillId="0" borderId="10" xfId="1" applyFont="1" applyBorder="1" applyAlignment="1">
      <alignment horizontal="center"/>
    </xf>
    <xf numFmtId="43" fontId="11" fillId="0" borderId="11" xfId="1" applyFont="1" applyBorder="1" applyAlignment="1">
      <alignment horizontal="center"/>
    </xf>
    <xf numFmtId="166" fontId="8" fillId="0" borderId="14" xfId="0" applyNumberFormat="1" applyFont="1" applyBorder="1" applyAlignment="1">
      <alignment horizontal="center"/>
    </xf>
    <xf numFmtId="43" fontId="11" fillId="0" borderId="23" xfId="0" applyNumberFormat="1" applyFont="1" applyBorder="1" applyAlignment="1">
      <alignment horizontal="center"/>
    </xf>
    <xf numFmtId="0" fontId="8" fillId="0" borderId="22" xfId="0" applyFont="1" applyBorder="1" applyAlignment="1">
      <alignment horizontal="center"/>
    </xf>
    <xf numFmtId="0" fontId="23" fillId="0" borderId="0" xfId="0" applyFont="1" applyFill="1" applyBorder="1" applyAlignment="1">
      <alignment vertical="top" wrapText="1"/>
    </xf>
    <xf numFmtId="43" fontId="8" fillId="0" borderId="0" xfId="1" applyFont="1" applyBorder="1" applyAlignment="1">
      <alignment horizontal="center"/>
    </xf>
    <xf numFmtId="0" fontId="8" fillId="0" borderId="0" xfId="0" applyFont="1" applyFill="1" applyBorder="1" applyAlignment="1">
      <alignment vertical="top" wrapText="1"/>
    </xf>
    <xf numFmtId="0" fontId="8" fillId="0" borderId="14" xfId="0" applyFont="1" applyFill="1" applyBorder="1" applyAlignment="1">
      <alignment horizontal="center"/>
    </xf>
    <xf numFmtId="43" fontId="8" fillId="0" borderId="1" xfId="1" applyFont="1" applyBorder="1" applyAlignment="1">
      <alignment horizontal="center"/>
    </xf>
    <xf numFmtId="43" fontId="8" fillId="0" borderId="7" xfId="1" applyFont="1" applyBorder="1" applyAlignment="1">
      <alignment horizontal="center"/>
    </xf>
    <xf numFmtId="43" fontId="8" fillId="0" borderId="9" xfId="1" applyFont="1" applyBorder="1" applyAlignment="1">
      <alignment horizontal="center"/>
    </xf>
    <xf numFmtId="0" fontId="8" fillId="0" borderId="19" xfId="0" applyFont="1" applyBorder="1"/>
    <xf numFmtId="10" fontId="8" fillId="0" borderId="18" xfId="0" applyNumberFormat="1" applyFont="1" applyBorder="1" applyAlignment="1">
      <alignment horizontal="center"/>
    </xf>
    <xf numFmtId="43" fontId="8" fillId="0" borderId="18" xfId="0" applyNumberFormat="1" applyFont="1" applyBorder="1" applyAlignment="1">
      <alignment horizontal="center"/>
    </xf>
    <xf numFmtId="43" fontId="8" fillId="0" borderId="20" xfId="0" applyNumberFormat="1" applyFont="1" applyBorder="1" applyAlignment="1">
      <alignment horizontal="center"/>
    </xf>
    <xf numFmtId="43" fontId="8" fillId="0" borderId="23" xfId="0" applyNumberFormat="1" applyFont="1" applyBorder="1" applyAlignment="1">
      <alignment horizontal="center"/>
    </xf>
    <xf numFmtId="0" fontId="23" fillId="0" borderId="21" xfId="0" applyFont="1" applyBorder="1"/>
    <xf numFmtId="0" fontId="11" fillId="0" borderId="0" xfId="0" applyFont="1" applyBorder="1"/>
    <xf numFmtId="0" fontId="8" fillId="0" borderId="0" xfId="0" applyFont="1" applyBorder="1" applyAlignment="1">
      <alignment horizontal="left"/>
    </xf>
    <xf numFmtId="0" fontId="11" fillId="0" borderId="15" xfId="0" applyFont="1" applyBorder="1" applyAlignment="1">
      <alignment horizontal="left"/>
    </xf>
    <xf numFmtId="0" fontId="8" fillId="0" borderId="3" xfId="0" applyFont="1" applyBorder="1" applyAlignment="1">
      <alignment horizontal="center"/>
    </xf>
    <xf numFmtId="43" fontId="11" fillId="0" borderId="1" xfId="1" applyFont="1" applyBorder="1" applyAlignment="1">
      <alignment horizontal="center"/>
    </xf>
    <xf numFmtId="43" fontId="11" fillId="0" borderId="7" xfId="1" applyFont="1" applyBorder="1" applyAlignment="1">
      <alignment horizontal="center"/>
    </xf>
    <xf numFmtId="43" fontId="11" fillId="0" borderId="9" xfId="1" applyFont="1" applyBorder="1" applyAlignment="1">
      <alignment horizontal="center"/>
    </xf>
    <xf numFmtId="43" fontId="11" fillId="0" borderId="0" xfId="1" applyFont="1" applyBorder="1" applyAlignment="1">
      <alignment horizontal="center"/>
    </xf>
    <xf numFmtId="0" fontId="11" fillId="0" borderId="19" xfId="0" applyFont="1" applyBorder="1" applyAlignment="1">
      <alignment horizontal="left"/>
    </xf>
    <xf numFmtId="43" fontId="11" fillId="0" borderId="18" xfId="1" applyFont="1" applyBorder="1" applyAlignment="1">
      <alignment horizontal="center"/>
    </xf>
    <xf numFmtId="43" fontId="11" fillId="0" borderId="20" xfId="1" applyFont="1" applyBorder="1" applyAlignment="1">
      <alignment horizontal="center"/>
    </xf>
    <xf numFmtId="43" fontId="11" fillId="0" borderId="23" xfId="1" applyFont="1" applyBorder="1" applyAlignment="1">
      <alignment horizontal="center"/>
    </xf>
    <xf numFmtId="43" fontId="8" fillId="0" borderId="0" xfId="1" applyFont="1" applyBorder="1" applyAlignment="1">
      <alignment horizontal="left"/>
    </xf>
    <xf numFmtId="0" fontId="8" fillId="0" borderId="0" xfId="0" applyFont="1" applyAlignment="1">
      <alignment horizontal="center"/>
    </xf>
    <xf numFmtId="43" fontId="11" fillId="0" borderId="0" xfId="1" applyFont="1" applyBorder="1" applyAlignment="1">
      <alignment horizontal="left"/>
    </xf>
    <xf numFmtId="0" fontId="18" fillId="0" borderId="8" xfId="0" applyFont="1" applyBorder="1" applyAlignment="1"/>
    <xf numFmtId="0" fontId="18" fillId="0" borderId="9" xfId="0" applyFont="1" applyBorder="1" applyAlignment="1"/>
    <xf numFmtId="0" fontId="5" fillId="0" borderId="7" xfId="0" applyFont="1" applyBorder="1" applyAlignment="1"/>
    <xf numFmtId="0" fontId="21" fillId="0" borderId="4" xfId="0" applyFont="1" applyFill="1" applyBorder="1"/>
    <xf numFmtId="0" fontId="11" fillId="0" borderId="15" xfId="0" applyFont="1" applyBorder="1" applyAlignment="1"/>
    <xf numFmtId="0" fontId="5" fillId="0" borderId="9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4" fillId="0" borderId="0" xfId="0" applyFont="1" applyAlignment="1"/>
    <xf numFmtId="0" fontId="4" fillId="12" borderId="0" xfId="0" applyFont="1" applyFill="1" applyAlignment="1">
      <alignment horizontal="center"/>
    </xf>
    <xf numFmtId="0" fontId="4" fillId="12" borderId="0" xfId="0" applyFont="1" applyFill="1" applyAlignment="1">
      <alignment horizontal="left"/>
    </xf>
    <xf numFmtId="0" fontId="18" fillId="0" borderId="14" xfId="0" applyFont="1" applyFill="1" applyBorder="1"/>
    <xf numFmtId="43" fontId="10" fillId="0" borderId="14" xfId="1" applyFont="1" applyFill="1" applyBorder="1"/>
    <xf numFmtId="43" fontId="18" fillId="0" borderId="14" xfId="1" applyFont="1" applyFill="1" applyBorder="1"/>
    <xf numFmtId="0" fontId="4" fillId="13" borderId="0" xfId="0" applyFont="1" applyFill="1" applyAlignment="1">
      <alignment horizontal="center"/>
    </xf>
    <xf numFmtId="0" fontId="4" fillId="14" borderId="0" xfId="0" applyFont="1" applyFill="1" applyAlignment="1">
      <alignment horizontal="center"/>
    </xf>
    <xf numFmtId="0" fontId="4" fillId="15" borderId="0" xfId="0" applyFont="1" applyFill="1" applyAlignment="1">
      <alignment horizontal="center"/>
    </xf>
    <xf numFmtId="0" fontId="18" fillId="11" borderId="12" xfId="0" applyFont="1" applyFill="1" applyBorder="1"/>
    <xf numFmtId="0" fontId="18" fillId="11" borderId="0" xfId="0" applyFont="1" applyFill="1" applyBorder="1"/>
    <xf numFmtId="0" fontId="18" fillId="3" borderId="0" xfId="0" applyFont="1" applyFill="1" applyBorder="1"/>
    <xf numFmtId="0" fontId="18" fillId="14" borderId="12" xfId="0" applyFont="1" applyFill="1" applyBorder="1"/>
    <xf numFmtId="0" fontId="18" fillId="14" borderId="0" xfId="0" applyFont="1" applyFill="1" applyBorder="1"/>
    <xf numFmtId="0" fontId="4" fillId="14" borderId="0" xfId="0" applyFont="1" applyFill="1" applyBorder="1"/>
    <xf numFmtId="0" fontId="18" fillId="14" borderId="4" xfId="0" applyFont="1" applyFill="1" applyBorder="1"/>
    <xf numFmtId="0" fontId="4" fillId="14" borderId="13" xfId="0" applyFont="1" applyFill="1" applyBorder="1"/>
    <xf numFmtId="0" fontId="18" fillId="0" borderId="0" xfId="0" applyFont="1" applyFill="1"/>
    <xf numFmtId="0" fontId="0" fillId="0" borderId="0" xfId="0" applyFont="1"/>
    <xf numFmtId="0" fontId="14" fillId="0" borderId="14" xfId="0" applyFont="1" applyBorder="1" applyAlignment="1">
      <alignment horizontal="center"/>
    </xf>
    <xf numFmtId="43" fontId="8" fillId="0" borderId="0" xfId="0" applyNumberFormat="1" applyFont="1" applyBorder="1"/>
    <xf numFmtId="43" fontId="8" fillId="0" borderId="0" xfId="0" applyNumberFormat="1" applyFont="1" applyBorder="1" applyAlignment="1">
      <alignment horizontal="center"/>
    </xf>
    <xf numFmtId="0" fontId="11" fillId="0" borderId="0" xfId="0" applyFont="1" applyAlignment="1"/>
    <xf numFmtId="0" fontId="11" fillId="0" borderId="0" xfId="0" applyFont="1" applyBorder="1" applyAlignment="1"/>
    <xf numFmtId="0" fontId="11" fillId="0" borderId="8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43" fontId="11" fillId="0" borderId="19" xfId="0" applyNumberFormat="1" applyFont="1" applyBorder="1" applyAlignment="1">
      <alignment horizontal="center"/>
    </xf>
    <xf numFmtId="43" fontId="8" fillId="0" borderId="15" xfId="0" applyNumberFormat="1" applyFont="1" applyBorder="1" applyAlignment="1">
      <alignment horizontal="center"/>
    </xf>
    <xf numFmtId="43" fontId="11" fillId="0" borderId="15" xfId="1" applyFont="1" applyBorder="1" applyAlignment="1">
      <alignment horizontal="center"/>
    </xf>
    <xf numFmtId="43" fontId="8" fillId="0" borderId="19" xfId="0" applyNumberFormat="1" applyFont="1" applyBorder="1" applyAlignment="1">
      <alignment horizontal="center"/>
    </xf>
    <xf numFmtId="0" fontId="8" fillId="0" borderId="24" xfId="0" applyFont="1" applyBorder="1" applyAlignment="1">
      <alignment horizontal="center"/>
    </xf>
    <xf numFmtId="0" fontId="5" fillId="2" borderId="12" xfId="0" applyFont="1" applyFill="1" applyBorder="1"/>
    <xf numFmtId="0" fontId="5" fillId="2" borderId="7" xfId="0" applyFont="1" applyFill="1" applyBorder="1"/>
    <xf numFmtId="0" fontId="5" fillId="2" borderId="9" xfId="0" applyFont="1" applyFill="1" applyBorder="1"/>
    <xf numFmtId="0" fontId="5" fillId="16" borderId="4" xfId="0" applyFont="1" applyFill="1" applyBorder="1"/>
    <xf numFmtId="0" fontId="5" fillId="16" borderId="6" xfId="0" applyFont="1" applyFill="1" applyBorder="1"/>
    <xf numFmtId="0" fontId="5" fillId="16" borderId="10" xfId="0" applyFont="1" applyFill="1" applyBorder="1"/>
    <xf numFmtId="0" fontId="5" fillId="16" borderId="11" xfId="0" applyFont="1" applyFill="1" applyBorder="1"/>
    <xf numFmtId="0" fontId="5" fillId="16" borderId="3" xfId="0" applyFont="1" applyFill="1" applyBorder="1" applyAlignment="1">
      <alignment horizontal="center"/>
    </xf>
    <xf numFmtId="0" fontId="3" fillId="4" borderId="13" xfId="0" applyFont="1" applyFill="1" applyBorder="1"/>
    <xf numFmtId="43" fontId="3" fillId="4" borderId="14" xfId="1" applyFont="1" applyFill="1" applyBorder="1"/>
    <xf numFmtId="43" fontId="3" fillId="4" borderId="14" xfId="0" applyNumberFormat="1" applyFont="1" applyFill="1" applyBorder="1"/>
    <xf numFmtId="43" fontId="3" fillId="4" borderId="0" xfId="0" applyNumberFormat="1" applyFont="1" applyFill="1" applyBorder="1"/>
    <xf numFmtId="0" fontId="3" fillId="0" borderId="13" xfId="0" applyFont="1" applyFill="1" applyBorder="1"/>
    <xf numFmtId="43" fontId="3" fillId="0" borderId="14" xfId="1" applyFont="1" applyFill="1" applyBorder="1"/>
    <xf numFmtId="43" fontId="3" fillId="0" borderId="14" xfId="0" applyNumberFormat="1" applyFont="1" applyFill="1" applyBorder="1"/>
    <xf numFmtId="0" fontId="4" fillId="0" borderId="0" xfId="0" applyFont="1" applyAlignment="1">
      <alignment horizontal="center"/>
    </xf>
    <xf numFmtId="0" fontId="5" fillId="0" borderId="9" xfId="0" applyFont="1" applyBorder="1" applyAlignment="1">
      <alignment horizontal="center"/>
    </xf>
    <xf numFmtId="0" fontId="4" fillId="17" borderId="0" xfId="0" applyFont="1" applyFill="1" applyAlignment="1">
      <alignment horizontal="center"/>
    </xf>
    <xf numFmtId="9" fontId="18" fillId="0" borderId="14" xfId="0" applyNumberFormat="1" applyFont="1" applyBorder="1"/>
    <xf numFmtId="0" fontId="5" fillId="0" borderId="6" xfId="0" applyFont="1" applyBorder="1" applyAlignment="1">
      <alignment horizontal="center"/>
    </xf>
    <xf numFmtId="0" fontId="10" fillId="0" borderId="5" xfId="0" applyFont="1" applyBorder="1"/>
    <xf numFmtId="0" fontId="18" fillId="14" borderId="5" xfId="0" applyFont="1" applyFill="1" applyBorder="1"/>
    <xf numFmtId="0" fontId="18" fillId="3" borderId="19" xfId="0" applyFont="1" applyFill="1" applyBorder="1"/>
    <xf numFmtId="0" fontId="18" fillId="14" borderId="2" xfId="0" applyFont="1" applyFill="1" applyBorder="1"/>
    <xf numFmtId="0" fontId="18" fillId="11" borderId="14" xfId="0" applyFont="1" applyFill="1" applyBorder="1"/>
    <xf numFmtId="0" fontId="4" fillId="0" borderId="14" xfId="0" applyFont="1" applyFill="1" applyBorder="1"/>
    <xf numFmtId="0" fontId="10" fillId="0" borderId="14" xfId="0" applyFont="1" applyFill="1" applyBorder="1"/>
    <xf numFmtId="43" fontId="4" fillId="0" borderId="14" xfId="1" applyFont="1" applyFill="1" applyBorder="1"/>
    <xf numFmtId="43" fontId="18" fillId="0" borderId="1" xfId="0" applyNumberFormat="1" applyFont="1" applyFill="1" applyBorder="1"/>
    <xf numFmtId="0" fontId="4" fillId="2" borderId="14" xfId="0" applyFont="1" applyFill="1" applyBorder="1"/>
    <xf numFmtId="0" fontId="18" fillId="0" borderId="8" xfId="0" applyFont="1" applyBorder="1"/>
    <xf numFmtId="0" fontId="4" fillId="14" borderId="14" xfId="0" applyFont="1" applyFill="1" applyBorder="1"/>
    <xf numFmtId="43" fontId="4" fillId="0" borderId="14" xfId="1" applyFont="1" applyBorder="1"/>
    <xf numFmtId="0" fontId="8" fillId="0" borderId="4" xfId="0" applyFont="1" applyBorder="1" applyAlignment="1">
      <alignment horizontal="center"/>
    </xf>
    <xf numFmtId="43" fontId="8" fillId="0" borderId="10" xfId="0" applyNumberFormat="1" applyFont="1" applyBorder="1" applyAlignment="1">
      <alignment horizontal="center"/>
    </xf>
    <xf numFmtId="43" fontId="11" fillId="0" borderId="7" xfId="0" applyNumberFormat="1" applyFont="1" applyFill="1" applyBorder="1" applyAlignment="1">
      <alignment horizontal="center"/>
    </xf>
    <xf numFmtId="43" fontId="11" fillId="0" borderId="7" xfId="0" applyNumberFormat="1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 applyBorder="1" applyAlignment="1">
      <alignment horizontal="center"/>
    </xf>
    <xf numFmtId="0" fontId="18" fillId="0" borderId="7" xfId="0" applyFont="1" applyBorder="1" applyAlignment="1">
      <alignment horizontal="center"/>
    </xf>
    <xf numFmtId="0" fontId="18" fillId="0" borderId="8" xfId="0" applyFont="1" applyBorder="1" applyAlignment="1">
      <alignment horizontal="center"/>
    </xf>
    <xf numFmtId="0" fontId="18" fillId="0" borderId="9" xfId="0" applyFont="1" applyBorder="1" applyAlignment="1">
      <alignment horizontal="center"/>
    </xf>
    <xf numFmtId="0" fontId="18" fillId="0" borderId="0" xfId="0" applyFont="1" applyAlignment="1">
      <alignment horizontal="center"/>
    </xf>
    <xf numFmtId="0" fontId="18" fillId="0" borderId="15" xfId="0" applyFont="1" applyBorder="1" applyAlignment="1">
      <alignment horizontal="center"/>
    </xf>
    <xf numFmtId="0" fontId="4" fillId="12" borderId="0" xfId="0" applyFont="1" applyFill="1" applyAlignment="1">
      <alignment horizontal="center"/>
    </xf>
    <xf numFmtId="0" fontId="4" fillId="7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4" fillId="10" borderId="0" xfId="0" applyFont="1" applyFill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9" borderId="7" xfId="0" applyFont="1" applyFill="1" applyBorder="1" applyAlignment="1">
      <alignment horizontal="center"/>
    </xf>
    <xf numFmtId="0" fontId="5" fillId="9" borderId="8" xfId="0" applyFont="1" applyFill="1" applyBorder="1" applyAlignment="1">
      <alignment horizontal="center"/>
    </xf>
    <xf numFmtId="0" fontId="5" fillId="9" borderId="9" xfId="0" applyFont="1" applyFill="1" applyBorder="1" applyAlignment="1">
      <alignment horizontal="center"/>
    </xf>
    <xf numFmtId="0" fontId="5" fillId="9" borderId="15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/>
    </xf>
    <xf numFmtId="0" fontId="5" fillId="3" borderId="9" xfId="0" applyFont="1" applyFill="1" applyBorder="1" applyAlignment="1">
      <alignment horizontal="center"/>
    </xf>
    <xf numFmtId="0" fontId="16" fillId="0" borderId="15" xfId="0" applyFont="1" applyBorder="1" applyAlignment="1">
      <alignment horizontal="center" vertical="top" wrapText="1"/>
    </xf>
    <xf numFmtId="0" fontId="5" fillId="0" borderId="0" xfId="0" applyFont="1" applyAlignment="1">
      <alignment horizontal="center"/>
    </xf>
    <xf numFmtId="0" fontId="5" fillId="16" borderId="7" xfId="0" applyFont="1" applyFill="1" applyBorder="1" applyAlignment="1">
      <alignment horizontal="center"/>
    </xf>
    <xf numFmtId="0" fontId="5" fillId="16" borderId="8" xfId="0" applyFont="1" applyFill="1" applyBorder="1" applyAlignment="1">
      <alignment horizontal="center"/>
    </xf>
    <xf numFmtId="0" fontId="5" fillId="16" borderId="9" xfId="0" applyFont="1" applyFill="1" applyBorder="1" applyAlignment="1">
      <alignment horizontal="center"/>
    </xf>
  </cellXfs>
  <cellStyles count="3">
    <cellStyle name="Comma" xfId="1" builtinId="3"/>
    <cellStyle name="Normal" xfId="0" builtinId="0"/>
    <cellStyle name="Normal_Sheet1" xfId="2"/>
  </cellStyles>
  <dxfs count="0"/>
  <tableStyles count="0" defaultTableStyle="TableStyleMedium9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</sheetPr>
  <dimension ref="A1:Y65"/>
  <sheetViews>
    <sheetView zoomScaleNormal="100" workbookViewId="0">
      <pane ySplit="4" topLeftCell="A17" activePane="bottomLeft" state="frozen"/>
      <selection pane="bottomLeft" activeCell="A3" sqref="A3"/>
    </sheetView>
  </sheetViews>
  <sheetFormatPr defaultRowHeight="17.25"/>
  <cols>
    <col min="1" max="1" width="33.7109375" style="220" customWidth="1"/>
    <col min="2" max="2" width="5.85546875" style="282" customWidth="1"/>
    <col min="3" max="13" width="15.28515625" style="282" customWidth="1"/>
    <col min="14" max="14" width="15.28515625" style="282" hidden="1" customWidth="1"/>
    <col min="15" max="24" width="13.28515625" style="282" hidden="1" customWidth="1"/>
    <col min="25" max="25" width="14" style="220" bestFit="1" customWidth="1"/>
    <col min="26" max="16384" width="9.140625" style="220"/>
  </cols>
  <sheetData>
    <row r="1" spans="1:24" s="211" customFormat="1">
      <c r="A1" s="360" t="s">
        <v>5825</v>
      </c>
      <c r="B1" s="360"/>
      <c r="C1" s="360"/>
      <c r="D1" s="360"/>
      <c r="E1" s="360"/>
      <c r="F1" s="360"/>
      <c r="G1" s="360"/>
      <c r="H1" s="360"/>
      <c r="I1" s="360"/>
      <c r="J1" s="360"/>
      <c r="K1" s="360"/>
      <c r="L1" s="360"/>
      <c r="M1" s="360"/>
      <c r="N1" s="314"/>
      <c r="O1" s="314"/>
      <c r="P1" s="314"/>
      <c r="Q1" s="314"/>
      <c r="R1" s="314"/>
      <c r="S1" s="314"/>
      <c r="T1" s="314"/>
      <c r="U1" s="314"/>
      <c r="V1" s="314"/>
      <c r="W1" s="314"/>
      <c r="X1" s="314"/>
    </row>
    <row r="2" spans="1:24" s="211" customFormat="1">
      <c r="A2" s="361" t="s">
        <v>6010</v>
      </c>
      <c r="B2" s="361"/>
      <c r="C2" s="361"/>
      <c r="D2" s="361"/>
      <c r="E2" s="361"/>
      <c r="F2" s="361"/>
      <c r="G2" s="361"/>
      <c r="H2" s="361"/>
      <c r="I2" s="361"/>
      <c r="J2" s="361"/>
      <c r="K2" s="361"/>
      <c r="L2" s="361"/>
      <c r="M2" s="361"/>
      <c r="N2" s="315"/>
      <c r="O2" s="315"/>
      <c r="P2" s="315"/>
      <c r="Q2" s="315"/>
      <c r="R2" s="315"/>
      <c r="S2" s="315"/>
      <c r="T2" s="315"/>
      <c r="U2" s="315"/>
      <c r="V2" s="315"/>
      <c r="W2" s="315"/>
      <c r="X2" s="315"/>
    </row>
    <row r="3" spans="1:24" s="211" customFormat="1" ht="17.25" customHeight="1">
      <c r="A3" s="288"/>
      <c r="B3" s="212" t="s">
        <v>5824</v>
      </c>
      <c r="C3" s="212" t="s">
        <v>5899</v>
      </c>
      <c r="D3" s="212" t="s">
        <v>5900</v>
      </c>
      <c r="E3" s="212" t="s">
        <v>5902</v>
      </c>
      <c r="F3" s="212" t="s">
        <v>5901</v>
      </c>
      <c r="G3" s="212" t="s">
        <v>5903</v>
      </c>
      <c r="H3" s="212" t="s">
        <v>5904</v>
      </c>
      <c r="I3" s="212" t="s">
        <v>5905</v>
      </c>
      <c r="J3" s="212" t="s">
        <v>5906</v>
      </c>
      <c r="K3" s="212" t="s">
        <v>5907</v>
      </c>
      <c r="L3" s="212" t="s">
        <v>5909</v>
      </c>
      <c r="M3" s="212" t="s">
        <v>5908</v>
      </c>
      <c r="N3" s="212" t="s">
        <v>5910</v>
      </c>
      <c r="O3" s="213"/>
      <c r="P3" s="213"/>
      <c r="Q3" s="213"/>
      <c r="R3" s="213"/>
      <c r="S3" s="213"/>
      <c r="T3" s="213"/>
      <c r="U3" s="213"/>
      <c r="V3" s="213"/>
      <c r="W3" s="213"/>
      <c r="X3" s="214"/>
    </row>
    <row r="4" spans="1:24" s="211" customFormat="1">
      <c r="A4" s="214"/>
      <c r="B4" s="199"/>
      <c r="C4" s="199">
        <v>2559</v>
      </c>
      <c r="D4" s="199">
        <v>2560</v>
      </c>
      <c r="E4" s="199">
        <v>2561</v>
      </c>
      <c r="F4" s="199">
        <v>2562</v>
      </c>
      <c r="G4" s="199">
        <v>2563</v>
      </c>
      <c r="H4" s="199">
        <v>2564</v>
      </c>
      <c r="I4" s="199">
        <v>2565</v>
      </c>
      <c r="J4" s="199">
        <v>2566</v>
      </c>
      <c r="K4" s="199">
        <v>2567</v>
      </c>
      <c r="L4" s="199">
        <v>2568</v>
      </c>
      <c r="M4" s="215">
        <v>2569</v>
      </c>
      <c r="N4" s="316">
        <v>2570</v>
      </c>
      <c r="O4" s="216">
        <v>2571</v>
      </c>
      <c r="P4" s="199">
        <v>2572</v>
      </c>
      <c r="Q4" s="199">
        <v>2573</v>
      </c>
      <c r="R4" s="199">
        <v>2574</v>
      </c>
      <c r="S4" s="199">
        <v>2575</v>
      </c>
      <c r="T4" s="199">
        <v>2576</v>
      </c>
      <c r="U4" s="199">
        <v>2577</v>
      </c>
      <c r="V4" s="199">
        <v>2578</v>
      </c>
      <c r="W4" s="199">
        <v>2579</v>
      </c>
      <c r="X4" s="199">
        <v>2580</v>
      </c>
    </row>
    <row r="5" spans="1:24">
      <c r="A5" s="217" t="s">
        <v>5817</v>
      </c>
      <c r="B5" s="218"/>
      <c r="C5" s="218"/>
      <c r="D5" s="218"/>
      <c r="E5" s="218"/>
      <c r="F5" s="218"/>
      <c r="G5" s="218"/>
      <c r="H5" s="218"/>
      <c r="I5" s="218"/>
      <c r="J5" s="218"/>
      <c r="K5" s="218"/>
      <c r="L5" s="218"/>
      <c r="M5" s="356"/>
      <c r="N5" s="317"/>
      <c r="O5" s="219"/>
      <c r="P5" s="218"/>
      <c r="Q5" s="218"/>
      <c r="R5" s="218"/>
      <c r="S5" s="218"/>
      <c r="T5" s="218"/>
      <c r="U5" s="218"/>
      <c r="V5" s="218"/>
      <c r="W5" s="218"/>
      <c r="X5" s="218"/>
    </row>
    <row r="6" spans="1:24">
      <c r="A6" s="217" t="s">
        <v>5818</v>
      </c>
      <c r="B6" s="218"/>
      <c r="C6" s="218"/>
      <c r="D6" s="218"/>
      <c r="E6" s="218"/>
      <c r="F6" s="218"/>
      <c r="G6" s="218"/>
      <c r="H6" s="218"/>
      <c r="I6" s="218"/>
      <c r="J6" s="218"/>
      <c r="K6" s="218"/>
      <c r="L6" s="218"/>
      <c r="M6" s="221"/>
      <c r="N6" s="74"/>
      <c r="O6" s="219"/>
      <c r="P6" s="218"/>
      <c r="Q6" s="218"/>
      <c r="R6" s="218"/>
      <c r="S6" s="218"/>
      <c r="T6" s="218"/>
      <c r="U6" s="218"/>
      <c r="V6" s="218"/>
      <c r="W6" s="218"/>
      <c r="X6" s="218"/>
    </row>
    <row r="7" spans="1:24">
      <c r="A7" s="222" t="s">
        <v>5839</v>
      </c>
      <c r="B7" s="223"/>
      <c r="C7" s="224">
        <f>'รายรับค่าลงทะเบียน(ไม่เหมาจ่าย)'!C28+'รายรับค่าบำรุงคณะ(ไม่เหมาจ่าย)'!C28+'ค่าลงทะเบียน(เหมาจ่าย)'!D31</f>
        <v>46627200</v>
      </c>
      <c r="D7" s="224">
        <f>'รายรับค่าลงทะเบียน(ไม่เหมาจ่าย)'!D28+'รายรับค่าบำรุงคณะ(ไม่เหมาจ่าย)'!D28+'ค่าลงทะเบียน(เหมาจ่าย)'!E31</f>
        <v>67126000</v>
      </c>
      <c r="E7" s="224">
        <f>'รายรับค่าลงทะเบียน(ไม่เหมาจ่าย)'!E28+'รายรับค่าบำรุงคณะ(ไม่เหมาจ่าย)'!E28+'ค่าลงทะเบียน(เหมาจ่าย)'!F31</f>
        <v>83605000</v>
      </c>
      <c r="F7" s="224">
        <f>'รายรับค่าลงทะเบียน(ไม่เหมาจ่าย)'!F28+'รายรับค่าบำรุงคณะ(ไม่เหมาจ่าย)'!F28+'ค่าลงทะเบียน(เหมาจ่าย)'!G31</f>
        <v>101102000</v>
      </c>
      <c r="G7" s="224">
        <f>'รายรับค่าลงทะเบียน(ไม่เหมาจ่าย)'!G28+'รายรับค่าบำรุงคณะ(ไม่เหมาจ่าย)'!G28+'ค่าลงทะเบียน(เหมาจ่าย)'!H31</f>
        <v>114054000</v>
      </c>
      <c r="H7" s="224">
        <f>'รายรับค่าลงทะเบียน(ไม่เหมาจ่าย)'!H28+'รายรับค่าบำรุงคณะ(ไม่เหมาจ่าย)'!H28+'ค่าลงทะเบียน(เหมาจ่าย)'!I31</f>
        <v>116538000</v>
      </c>
      <c r="I7" s="224">
        <f>'รายรับค่าลงทะเบียน(ไม่เหมาจ่าย)'!I28+'รายรับค่าบำรุงคณะ(ไม่เหมาจ่าย)'!I28+'ค่าลงทะเบียน(เหมาจ่าย)'!J31</f>
        <v>120264000</v>
      </c>
      <c r="J7" s="224">
        <f>'รายรับค่าลงทะเบียน(ไม่เหมาจ่าย)'!J28+'รายรับค่าบำรุงคณะ(ไม่เหมาจ่าย)'!J28+'ค่าลงทะเบียน(เหมาจ่าย)'!K31</f>
        <v>122334000</v>
      </c>
      <c r="K7" s="224">
        <f>'รายรับค่าลงทะเบียน(ไม่เหมาจ่าย)'!K28+'รายรับค่าบำรุงคณะ(ไม่เหมาจ่าย)'!K28+'ค่าลงทะเบียน(เหมาจ่าย)'!L31</f>
        <v>124404000</v>
      </c>
      <c r="L7" s="224">
        <f>'รายรับค่าลงทะเบียน(ไม่เหมาจ่าย)'!L28+'รายรับค่าบำรุงคณะ(ไม่เหมาจ่าย)'!L28+'ค่าลงทะเบียน(เหมาจ่าย)'!M31</f>
        <v>126060000</v>
      </c>
      <c r="M7" s="225">
        <f>'รายรับค่าลงทะเบียน(ไม่เหมาจ่าย)'!M28+'รายรับค่าบำรุงคณะ(ไม่เหมาจ่าย)'!M28+'ค่าลงทะเบียน(เหมาจ่าย)'!N31</f>
        <v>126060000</v>
      </c>
      <c r="N7" s="226">
        <f>'รายรับค่าลงทะเบียน(ไม่เหมาจ่าย)'!N28+'รายรับค่าบำรุงคณะ(ไม่เหมาจ่าย)'!N28+'ค่าลงทะเบียน(เหมาจ่าย)'!O31</f>
        <v>124485000</v>
      </c>
      <c r="O7" s="224">
        <f>'รายรับค่าลงทะเบียน(ไม่เหมาจ่าย)'!O28+'รายรับค่าบำรุงคณะ(ไม่เหมาจ่าย)'!O28+'ค่าลงทะเบียน(เหมาจ่าย)'!P31</f>
        <v>35415000</v>
      </c>
      <c r="P7" s="224">
        <f>'รายรับค่าลงทะเบียน(ไม่เหมาจ่าย)'!P28+'รายรับค่าบำรุงคณะ(ไม่เหมาจ่าย)'!P28+'ค่าลงทะเบียน(เหมาจ่าย)'!Q31</f>
        <v>35415000</v>
      </c>
      <c r="Q7" s="224">
        <f>'รายรับค่าลงทะเบียน(ไม่เหมาจ่าย)'!Q28+'รายรับค่าบำรุงคณะ(ไม่เหมาจ่าย)'!Q28+'ค่าลงทะเบียน(เหมาจ่าย)'!R31</f>
        <v>35415000</v>
      </c>
      <c r="R7" s="224">
        <f>'รายรับค่าลงทะเบียน(ไม่เหมาจ่าย)'!R28+'รายรับค่าบำรุงคณะ(ไม่เหมาจ่าย)'!R28+'ค่าลงทะเบียน(เหมาจ่าย)'!S31</f>
        <v>35415000</v>
      </c>
      <c r="S7" s="224">
        <f>'รายรับค่าลงทะเบียน(ไม่เหมาจ่าย)'!S28+'รายรับค่าบำรุงคณะ(ไม่เหมาจ่าย)'!S28+'ค่าลงทะเบียน(เหมาจ่าย)'!T31</f>
        <v>35415000</v>
      </c>
      <c r="T7" s="224">
        <f>'รายรับค่าลงทะเบียน(ไม่เหมาจ่าย)'!T28+'รายรับค่าบำรุงคณะ(ไม่เหมาจ่าย)'!T28+'ค่าลงทะเบียน(เหมาจ่าย)'!U31</f>
        <v>35415000</v>
      </c>
      <c r="U7" s="224">
        <f>'รายรับค่าลงทะเบียน(ไม่เหมาจ่าย)'!U28+'รายรับค่าบำรุงคณะ(ไม่เหมาจ่าย)'!U28+'ค่าลงทะเบียน(เหมาจ่าย)'!V31</f>
        <v>35415000</v>
      </c>
      <c r="V7" s="224">
        <f>'รายรับค่าลงทะเบียน(ไม่เหมาจ่าย)'!V28+'รายรับค่าบำรุงคณะ(ไม่เหมาจ่าย)'!V28+'ค่าลงทะเบียน(เหมาจ่าย)'!W31</f>
        <v>35415000</v>
      </c>
      <c r="W7" s="224">
        <f>'รายรับค่าลงทะเบียน(ไม่เหมาจ่าย)'!W28+'รายรับค่าบำรุงคณะ(ไม่เหมาจ่าย)'!W28+'ค่าลงทะเบียน(เหมาจ่าย)'!X31</f>
        <v>27135000</v>
      </c>
      <c r="X7" s="224">
        <f>'รายรับค่าลงทะเบียน(ไม่เหมาจ่าย)'!X28+'รายรับค่าบำรุงคณะ(ไม่เหมาจ่าย)'!X28+'ค่าลงทะเบียน(เหมาจ่าย)'!Y31</f>
        <v>27135000</v>
      </c>
    </row>
    <row r="8" spans="1:24">
      <c r="A8" s="222" t="s">
        <v>5871</v>
      </c>
      <c r="B8" s="218"/>
      <c r="C8" s="176">
        <v>380000</v>
      </c>
      <c r="D8" s="176">
        <v>380000</v>
      </c>
      <c r="E8" s="176">
        <v>380000</v>
      </c>
      <c r="F8" s="176">
        <v>380000</v>
      </c>
      <c r="G8" s="176">
        <v>380000</v>
      </c>
      <c r="H8" s="176">
        <v>380000</v>
      </c>
      <c r="I8" s="176">
        <v>380000</v>
      </c>
      <c r="J8" s="176">
        <v>380000</v>
      </c>
      <c r="K8" s="176">
        <v>380000</v>
      </c>
      <c r="L8" s="176">
        <v>380000</v>
      </c>
      <c r="M8" s="177">
        <v>380000</v>
      </c>
      <c r="N8" s="257">
        <v>380000</v>
      </c>
      <c r="O8" s="179"/>
      <c r="P8" s="176"/>
      <c r="Q8" s="176">
        <v>380000</v>
      </c>
      <c r="R8" s="176">
        <v>380000</v>
      </c>
      <c r="S8" s="176">
        <v>380000</v>
      </c>
      <c r="T8" s="176">
        <v>380000</v>
      </c>
      <c r="U8" s="176">
        <v>380000</v>
      </c>
      <c r="V8" s="176">
        <v>380000</v>
      </c>
      <c r="W8" s="176">
        <v>380000</v>
      </c>
      <c r="X8" s="176">
        <v>380000</v>
      </c>
    </row>
    <row r="9" spans="1:24" hidden="1">
      <c r="A9" s="222" t="s">
        <v>5971</v>
      </c>
      <c r="B9" s="218"/>
      <c r="C9" s="176">
        <v>0</v>
      </c>
      <c r="D9" s="176">
        <v>0</v>
      </c>
      <c r="E9" s="176">
        <v>0</v>
      </c>
      <c r="F9" s="176">
        <v>0</v>
      </c>
      <c r="G9" s="176">
        <v>0</v>
      </c>
      <c r="H9" s="176">
        <v>0</v>
      </c>
      <c r="I9" s="176">
        <v>0</v>
      </c>
      <c r="J9" s="176">
        <v>0</v>
      </c>
      <c r="K9" s="176">
        <v>0</v>
      </c>
      <c r="L9" s="176">
        <v>0</v>
      </c>
      <c r="M9" s="177">
        <v>0</v>
      </c>
      <c r="N9" s="257">
        <v>0</v>
      </c>
      <c r="O9" s="179"/>
      <c r="P9" s="176"/>
      <c r="Q9" s="176">
        <v>0</v>
      </c>
      <c r="R9" s="176">
        <v>0</v>
      </c>
      <c r="S9" s="176">
        <v>0</v>
      </c>
      <c r="T9" s="176">
        <v>0</v>
      </c>
      <c r="U9" s="176">
        <v>0</v>
      </c>
      <c r="V9" s="176">
        <v>0</v>
      </c>
      <c r="W9" s="176">
        <v>0</v>
      </c>
      <c r="X9" s="176">
        <v>0</v>
      </c>
    </row>
    <row r="10" spans="1:24">
      <c r="A10" s="222" t="s">
        <v>5863</v>
      </c>
      <c r="B10" s="218"/>
      <c r="C10" s="176">
        <f>'คชจ.หักเข้ามหาวิทยาลัย(เหมาจ่าย'!D31</f>
        <v>979410</v>
      </c>
      <c r="D10" s="176">
        <f>'คชจ.หักเข้ามหาวิทยาลัย(เหมาจ่าย'!E31</f>
        <v>3435860</v>
      </c>
      <c r="E10" s="176">
        <f>'คชจ.หักเข้ามหาวิทยาลัย(เหมาจ่าย'!F31</f>
        <v>5769650</v>
      </c>
      <c r="F10" s="176">
        <f>'คชจ.หักเข้ามหาวิทยาลัย(เหมาจ่าย'!G31</f>
        <v>8211650</v>
      </c>
      <c r="G10" s="176">
        <f>'คชจ.หักเข้ามหาวิทยาลัย(เหมาจ่าย'!H31</f>
        <v>10059800</v>
      </c>
      <c r="H10" s="176">
        <f>'คชจ.หักเข้ามหาวิทยาลัย(เหมาจ่าย'!I31</f>
        <v>10294250</v>
      </c>
      <c r="I10" s="176">
        <f>'คชจ.หักเข้ามหาวิทยาลัย(เหมาจ่าย'!J31</f>
        <v>10609250</v>
      </c>
      <c r="J10" s="176">
        <f>'คชจ.หักเข้ามหาวิทยาลัย(เหมาจ่าย'!K31</f>
        <v>10792400</v>
      </c>
      <c r="K10" s="176">
        <f>'คชจ.หักเข้ามหาวิทยาลัย(เหมาจ่าย'!L31</f>
        <v>10975550</v>
      </c>
      <c r="L10" s="176">
        <f>'คชจ.หักเข้ามหาวิทยาลัย(เหมาจ่าย'!M31</f>
        <v>11107400</v>
      </c>
      <c r="M10" s="177">
        <f>'คชจ.หักเข้ามหาวิทยาลัย(เหมาจ่าย'!N31</f>
        <v>11107400</v>
      </c>
      <c r="N10" s="257">
        <f>'คชจ.หักเข้ามหาวิทยาลัย(เหมาจ่าย'!O31</f>
        <v>11107400</v>
      </c>
      <c r="O10" s="179" t="e">
        <f>'คชจ.หักเข้ามหาวิทยาลัย(เหมาจ่าย'!P31</f>
        <v>#REF!</v>
      </c>
      <c r="P10" s="176" t="e">
        <f>'คชจ.หักเข้ามหาวิทยาลัย(เหมาจ่าย'!Q31</f>
        <v>#REF!</v>
      </c>
      <c r="Q10" s="176" t="e">
        <f>'คชจ.หักเข้ามหาวิทยาลัย(เหมาจ่าย'!R31</f>
        <v>#REF!</v>
      </c>
      <c r="R10" s="176" t="e">
        <f>'คชจ.หักเข้ามหาวิทยาลัย(เหมาจ่าย'!S31</f>
        <v>#REF!</v>
      </c>
      <c r="S10" s="176" t="e">
        <f>'คชจ.หักเข้ามหาวิทยาลัย(เหมาจ่าย'!T31</f>
        <v>#REF!</v>
      </c>
      <c r="T10" s="176" t="e">
        <f>'คชจ.หักเข้ามหาวิทยาลัย(เหมาจ่าย'!U31</f>
        <v>#REF!</v>
      </c>
      <c r="U10" s="176" t="e">
        <f>'คชจ.หักเข้ามหาวิทยาลัย(เหมาจ่าย'!V31</f>
        <v>#REF!</v>
      </c>
      <c r="V10" s="176" t="e">
        <f>'คชจ.หักเข้ามหาวิทยาลัย(เหมาจ่าย'!W31</f>
        <v>#REF!</v>
      </c>
      <c r="W10" s="176" t="e">
        <f>'คชจ.หักเข้ามหาวิทยาลัย(เหมาจ่าย'!X31</f>
        <v>#REF!</v>
      </c>
      <c r="X10" s="176" t="e">
        <f>'คชจ.หักเข้ามหาวิทยาลัย(เหมาจ่าย'!Y31</f>
        <v>#REF!</v>
      </c>
    </row>
    <row r="11" spans="1:24" s="211" customFormat="1" ht="18" thickBot="1">
      <c r="A11" s="227" t="s">
        <v>5864</v>
      </c>
      <c r="B11" s="228"/>
      <c r="C11" s="229">
        <f>SUM(C7+C8+C9-C10)</f>
        <v>46027790</v>
      </c>
      <c r="D11" s="229">
        <f t="shared" ref="D11:M11" si="0">SUM(D7+D8+D9-D10)</f>
        <v>64070140</v>
      </c>
      <c r="E11" s="229">
        <f t="shared" si="0"/>
        <v>78215350</v>
      </c>
      <c r="F11" s="229">
        <f t="shared" si="0"/>
        <v>93270350</v>
      </c>
      <c r="G11" s="229">
        <f t="shared" si="0"/>
        <v>104374200</v>
      </c>
      <c r="H11" s="229">
        <f t="shared" si="0"/>
        <v>106623750</v>
      </c>
      <c r="I11" s="229">
        <f t="shared" si="0"/>
        <v>110034750</v>
      </c>
      <c r="J11" s="229">
        <f t="shared" si="0"/>
        <v>111921600</v>
      </c>
      <c r="K11" s="229">
        <f t="shared" si="0"/>
        <v>113808450</v>
      </c>
      <c r="L11" s="229">
        <f t="shared" si="0"/>
        <v>115332600</v>
      </c>
      <c r="M11" s="230">
        <f t="shared" si="0"/>
        <v>115332600</v>
      </c>
      <c r="N11" s="318">
        <f t="shared" ref="N11" si="1">N7+N8+N9-N10</f>
        <v>113757600</v>
      </c>
      <c r="O11" s="231"/>
      <c r="P11" s="232"/>
      <c r="Q11" s="232">
        <f t="shared" ref="Q11:X11" si="2">SUM(Q7:Q9)</f>
        <v>35795000</v>
      </c>
      <c r="R11" s="232">
        <f t="shared" si="2"/>
        <v>35795000</v>
      </c>
      <c r="S11" s="232">
        <f t="shared" si="2"/>
        <v>35795000</v>
      </c>
      <c r="T11" s="232">
        <f t="shared" si="2"/>
        <v>35795000</v>
      </c>
      <c r="U11" s="232">
        <f t="shared" si="2"/>
        <v>35795000</v>
      </c>
      <c r="V11" s="232">
        <f t="shared" si="2"/>
        <v>35795000</v>
      </c>
      <c r="W11" s="232">
        <f t="shared" si="2"/>
        <v>27515000</v>
      </c>
      <c r="X11" s="232">
        <f t="shared" si="2"/>
        <v>27515000</v>
      </c>
    </row>
    <row r="12" spans="1:24" ht="18" thickTop="1">
      <c r="A12" s="233" t="s">
        <v>5819</v>
      </c>
      <c r="B12" s="218"/>
      <c r="C12" s="218"/>
      <c r="D12" s="218"/>
      <c r="E12" s="218"/>
      <c r="F12" s="218"/>
      <c r="G12" s="218"/>
      <c r="H12" s="218"/>
      <c r="I12" s="218"/>
      <c r="J12" s="218"/>
      <c r="K12" s="218"/>
      <c r="L12" s="218"/>
      <c r="M12" s="221"/>
      <c r="N12" s="74"/>
      <c r="O12" s="219"/>
      <c r="P12" s="218"/>
      <c r="Q12" s="218"/>
      <c r="R12" s="218"/>
      <c r="S12" s="218"/>
      <c r="T12" s="218"/>
      <c r="U12" s="218"/>
      <c r="V12" s="218"/>
      <c r="W12" s="218"/>
      <c r="X12" s="218"/>
    </row>
    <row r="13" spans="1:24">
      <c r="A13" s="222" t="s">
        <v>5840</v>
      </c>
      <c r="B13" s="234">
        <v>0.08</v>
      </c>
      <c r="C13" s="224">
        <f>C11*$B$13</f>
        <v>3682223.2</v>
      </c>
      <c r="D13" s="224">
        <f t="shared" ref="D13:M13" si="3">D11*$B$13</f>
        <v>5125611.2</v>
      </c>
      <c r="E13" s="224">
        <f t="shared" si="3"/>
        <v>6257228</v>
      </c>
      <c r="F13" s="224">
        <f t="shared" si="3"/>
        <v>7461628</v>
      </c>
      <c r="G13" s="224">
        <f t="shared" si="3"/>
        <v>8349936</v>
      </c>
      <c r="H13" s="224">
        <f t="shared" si="3"/>
        <v>8529900</v>
      </c>
      <c r="I13" s="224">
        <f t="shared" si="3"/>
        <v>8802780</v>
      </c>
      <c r="J13" s="224">
        <f t="shared" si="3"/>
        <v>8953728</v>
      </c>
      <c r="K13" s="224">
        <f t="shared" si="3"/>
        <v>9104676</v>
      </c>
      <c r="L13" s="224">
        <f t="shared" si="3"/>
        <v>9226608</v>
      </c>
      <c r="M13" s="225">
        <f t="shared" si="3"/>
        <v>9226608</v>
      </c>
      <c r="N13" s="226">
        <f t="shared" ref="N13:X13" si="4">N11*$B$13</f>
        <v>9100608</v>
      </c>
      <c r="O13" s="224">
        <f t="shared" si="4"/>
        <v>0</v>
      </c>
      <c r="P13" s="224">
        <f t="shared" si="4"/>
        <v>0</v>
      </c>
      <c r="Q13" s="224">
        <f t="shared" si="4"/>
        <v>2863600</v>
      </c>
      <c r="R13" s="224">
        <f t="shared" si="4"/>
        <v>2863600</v>
      </c>
      <c r="S13" s="224">
        <f t="shared" si="4"/>
        <v>2863600</v>
      </c>
      <c r="T13" s="224">
        <f t="shared" si="4"/>
        <v>2863600</v>
      </c>
      <c r="U13" s="224">
        <f t="shared" si="4"/>
        <v>2863600</v>
      </c>
      <c r="V13" s="224">
        <f t="shared" si="4"/>
        <v>2863600</v>
      </c>
      <c r="W13" s="224">
        <f t="shared" si="4"/>
        <v>2201200</v>
      </c>
      <c r="X13" s="224">
        <f t="shared" si="4"/>
        <v>2201200</v>
      </c>
    </row>
    <row r="14" spans="1:24">
      <c r="A14" s="222" t="s">
        <v>5841</v>
      </c>
      <c r="B14" s="234">
        <v>0.02</v>
      </c>
      <c r="C14" s="224">
        <f>C11*$B$14</f>
        <v>920555.8</v>
      </c>
      <c r="D14" s="224">
        <f t="shared" ref="D14:M14" si="5">D11*$B$14</f>
        <v>1281402.8</v>
      </c>
      <c r="E14" s="224">
        <f t="shared" si="5"/>
        <v>1564307</v>
      </c>
      <c r="F14" s="224">
        <f t="shared" si="5"/>
        <v>1865407</v>
      </c>
      <c r="G14" s="224">
        <f t="shared" si="5"/>
        <v>2087484</v>
      </c>
      <c r="H14" s="224">
        <f t="shared" si="5"/>
        <v>2132475</v>
      </c>
      <c r="I14" s="224">
        <f t="shared" si="5"/>
        <v>2200695</v>
      </c>
      <c r="J14" s="224">
        <f t="shared" si="5"/>
        <v>2238432</v>
      </c>
      <c r="K14" s="224">
        <f t="shared" si="5"/>
        <v>2276169</v>
      </c>
      <c r="L14" s="224">
        <f t="shared" si="5"/>
        <v>2306652</v>
      </c>
      <c r="M14" s="225">
        <f t="shared" si="5"/>
        <v>2306652</v>
      </c>
      <c r="N14" s="226">
        <f t="shared" ref="N14:X14" si="6">N11*$B$14</f>
        <v>2275152</v>
      </c>
      <c r="O14" s="224">
        <f t="shared" si="6"/>
        <v>0</v>
      </c>
      <c r="P14" s="224">
        <f t="shared" si="6"/>
        <v>0</v>
      </c>
      <c r="Q14" s="224">
        <f t="shared" si="6"/>
        <v>715900</v>
      </c>
      <c r="R14" s="224">
        <f t="shared" si="6"/>
        <v>715900</v>
      </c>
      <c r="S14" s="224">
        <f t="shared" si="6"/>
        <v>715900</v>
      </c>
      <c r="T14" s="224">
        <f t="shared" si="6"/>
        <v>715900</v>
      </c>
      <c r="U14" s="224">
        <f t="shared" si="6"/>
        <v>715900</v>
      </c>
      <c r="V14" s="224">
        <f t="shared" si="6"/>
        <v>715900</v>
      </c>
      <c r="W14" s="224">
        <f t="shared" si="6"/>
        <v>550300</v>
      </c>
      <c r="X14" s="224">
        <f t="shared" si="6"/>
        <v>550300</v>
      </c>
    </row>
    <row r="15" spans="1:24">
      <c r="A15" s="222" t="s">
        <v>5844</v>
      </c>
      <c r="B15" s="234">
        <v>0.03</v>
      </c>
      <c r="C15" s="224">
        <f>C11*$B$15</f>
        <v>1380833.7</v>
      </c>
      <c r="D15" s="224">
        <f t="shared" ref="D15:M15" si="7">D11*$B$15</f>
        <v>1922104.2</v>
      </c>
      <c r="E15" s="224">
        <f t="shared" si="7"/>
        <v>2346460.5</v>
      </c>
      <c r="F15" s="224">
        <f t="shared" si="7"/>
        <v>2798110.5</v>
      </c>
      <c r="G15" s="224">
        <f t="shared" si="7"/>
        <v>3131226</v>
      </c>
      <c r="H15" s="224">
        <f t="shared" si="7"/>
        <v>3198712.5</v>
      </c>
      <c r="I15" s="224">
        <f t="shared" si="7"/>
        <v>3301042.5</v>
      </c>
      <c r="J15" s="224">
        <f t="shared" si="7"/>
        <v>3357648</v>
      </c>
      <c r="K15" s="224">
        <f t="shared" si="7"/>
        <v>3414253.5</v>
      </c>
      <c r="L15" s="224">
        <f t="shared" si="7"/>
        <v>3459978</v>
      </c>
      <c r="M15" s="225">
        <f t="shared" si="7"/>
        <v>3459978</v>
      </c>
      <c r="N15" s="226">
        <f t="shared" ref="N15:X15" si="8">N11*$B$15</f>
        <v>3412728</v>
      </c>
      <c r="O15" s="224">
        <f t="shared" si="8"/>
        <v>0</v>
      </c>
      <c r="P15" s="224">
        <f t="shared" si="8"/>
        <v>0</v>
      </c>
      <c r="Q15" s="224">
        <f t="shared" si="8"/>
        <v>1073850</v>
      </c>
      <c r="R15" s="224">
        <f t="shared" si="8"/>
        <v>1073850</v>
      </c>
      <c r="S15" s="224">
        <f t="shared" si="8"/>
        <v>1073850</v>
      </c>
      <c r="T15" s="224">
        <f t="shared" si="8"/>
        <v>1073850</v>
      </c>
      <c r="U15" s="224">
        <f t="shared" si="8"/>
        <v>1073850</v>
      </c>
      <c r="V15" s="224">
        <f t="shared" si="8"/>
        <v>1073850</v>
      </c>
      <c r="W15" s="224">
        <f t="shared" si="8"/>
        <v>825450</v>
      </c>
      <c r="X15" s="224">
        <f t="shared" si="8"/>
        <v>825450</v>
      </c>
    </row>
    <row r="16" spans="1:24">
      <c r="A16" s="222" t="s">
        <v>5843</v>
      </c>
      <c r="B16" s="234">
        <v>0.01</v>
      </c>
      <c r="C16" s="224">
        <f>C11*$B$16</f>
        <v>460277.9</v>
      </c>
      <c r="D16" s="224">
        <f t="shared" ref="D16:M16" si="9">D11*$B$16</f>
        <v>640701.4</v>
      </c>
      <c r="E16" s="224">
        <f t="shared" si="9"/>
        <v>782153.5</v>
      </c>
      <c r="F16" s="224">
        <f t="shared" si="9"/>
        <v>932703.5</v>
      </c>
      <c r="G16" s="224">
        <f t="shared" si="9"/>
        <v>1043742</v>
      </c>
      <c r="H16" s="224">
        <f t="shared" si="9"/>
        <v>1066237.5</v>
      </c>
      <c r="I16" s="224">
        <f t="shared" si="9"/>
        <v>1100347.5</v>
      </c>
      <c r="J16" s="224">
        <f t="shared" si="9"/>
        <v>1119216</v>
      </c>
      <c r="K16" s="224">
        <f t="shared" si="9"/>
        <v>1138084.5</v>
      </c>
      <c r="L16" s="224">
        <f t="shared" si="9"/>
        <v>1153326</v>
      </c>
      <c r="M16" s="225">
        <f t="shared" si="9"/>
        <v>1153326</v>
      </c>
      <c r="N16" s="226">
        <f t="shared" ref="N16:X16" si="10">N11*$B$16</f>
        <v>1137576</v>
      </c>
      <c r="O16" s="224">
        <f t="shared" si="10"/>
        <v>0</v>
      </c>
      <c r="P16" s="224">
        <f t="shared" si="10"/>
        <v>0</v>
      </c>
      <c r="Q16" s="224">
        <f t="shared" si="10"/>
        <v>357950</v>
      </c>
      <c r="R16" s="224">
        <f t="shared" si="10"/>
        <v>357950</v>
      </c>
      <c r="S16" s="224">
        <f t="shared" si="10"/>
        <v>357950</v>
      </c>
      <c r="T16" s="224">
        <f t="shared" si="10"/>
        <v>357950</v>
      </c>
      <c r="U16" s="224">
        <f t="shared" si="10"/>
        <v>357950</v>
      </c>
      <c r="V16" s="224">
        <f t="shared" si="10"/>
        <v>357950</v>
      </c>
      <c r="W16" s="224">
        <f t="shared" si="10"/>
        <v>275150</v>
      </c>
      <c r="X16" s="224">
        <f t="shared" si="10"/>
        <v>275150</v>
      </c>
    </row>
    <row r="17" spans="1:24">
      <c r="A17" s="222" t="s">
        <v>5845</v>
      </c>
      <c r="B17" s="234">
        <v>0.1</v>
      </c>
      <c r="C17" s="224">
        <f>C11*$B$17</f>
        <v>4602779</v>
      </c>
      <c r="D17" s="224">
        <f t="shared" ref="D17:M17" si="11">D11*$B$17</f>
        <v>6407014</v>
      </c>
      <c r="E17" s="224">
        <f t="shared" si="11"/>
        <v>7821535</v>
      </c>
      <c r="F17" s="224">
        <f t="shared" si="11"/>
        <v>9327035</v>
      </c>
      <c r="G17" s="224">
        <f t="shared" si="11"/>
        <v>10437420</v>
      </c>
      <c r="H17" s="224">
        <f t="shared" si="11"/>
        <v>10662375</v>
      </c>
      <c r="I17" s="224">
        <f t="shared" si="11"/>
        <v>11003475</v>
      </c>
      <c r="J17" s="224">
        <f t="shared" si="11"/>
        <v>11192160</v>
      </c>
      <c r="K17" s="224">
        <f t="shared" si="11"/>
        <v>11380845</v>
      </c>
      <c r="L17" s="224">
        <f t="shared" si="11"/>
        <v>11533260</v>
      </c>
      <c r="M17" s="225">
        <f t="shared" si="11"/>
        <v>11533260</v>
      </c>
      <c r="N17" s="226">
        <f t="shared" ref="N17:X17" si="12">N11*$B$17</f>
        <v>11375760</v>
      </c>
      <c r="O17" s="224">
        <f t="shared" si="12"/>
        <v>0</v>
      </c>
      <c r="P17" s="224">
        <f t="shared" si="12"/>
        <v>0</v>
      </c>
      <c r="Q17" s="224">
        <f t="shared" si="12"/>
        <v>3579500</v>
      </c>
      <c r="R17" s="224">
        <f t="shared" si="12"/>
        <v>3579500</v>
      </c>
      <c r="S17" s="224">
        <f t="shared" si="12"/>
        <v>3579500</v>
      </c>
      <c r="T17" s="224">
        <f t="shared" si="12"/>
        <v>3579500</v>
      </c>
      <c r="U17" s="224">
        <f t="shared" si="12"/>
        <v>3579500</v>
      </c>
      <c r="V17" s="224">
        <f t="shared" si="12"/>
        <v>3579500</v>
      </c>
      <c r="W17" s="224">
        <f t="shared" si="12"/>
        <v>2751500</v>
      </c>
      <c r="X17" s="224">
        <f t="shared" si="12"/>
        <v>2751500</v>
      </c>
    </row>
    <row r="18" spans="1:24">
      <c r="A18" s="222" t="s">
        <v>5846</v>
      </c>
      <c r="B18" s="218"/>
      <c r="C18" s="224">
        <f>คชจ.งบบุคลากร!E34</f>
        <v>7416065.2799999984</v>
      </c>
      <c r="D18" s="224">
        <f>คชจ.งบบุคลากร!G34</f>
        <v>7861029.196800001</v>
      </c>
      <c r="E18" s="224">
        <f>คชจ.งบบุคลากร!I34</f>
        <v>8332690.948607998</v>
      </c>
      <c r="F18" s="224">
        <f>คชจ.งบบุคลากร!K34</f>
        <v>10929292.405524481</v>
      </c>
      <c r="G18" s="224">
        <f>คชจ.งบบุคลากร!M34</f>
        <v>11585049.949855948</v>
      </c>
      <c r="H18" s="224">
        <f>คชจ.งบบุคลากร!O34</f>
        <v>12280152.946847305</v>
      </c>
      <c r="I18" s="224">
        <f>คชจ.งบบุคลากร!Q34</f>
        <v>13016962.123658149</v>
      </c>
      <c r="J18" s="224">
        <f>คชจ.งบบุคลากร!S34</f>
        <v>13797979.851077633</v>
      </c>
      <c r="K18" s="224">
        <f>คชจ.งบบุคลากร!U34</f>
        <v>14625858.64214229</v>
      </c>
      <c r="L18" s="224">
        <f>คชจ.งบบุคลากร!W34</f>
        <v>15503410.160670828</v>
      </c>
      <c r="M18" s="225">
        <f>คชจ.งบบุคลากร!Y34</f>
        <v>16433614.770311078</v>
      </c>
      <c r="N18" s="313">
        <f>คชจ.งบบุคลากร!AA34</f>
        <v>17419631.656529743</v>
      </c>
      <c r="O18" s="226"/>
      <c r="P18" s="224"/>
      <c r="Q18" s="224">
        <f>คชจ.งบบุคลากร!$AG$34</f>
        <v>20747060.017033421</v>
      </c>
      <c r="R18" s="224">
        <f>คชจ.งบบุคลากร!$AI$34</f>
        <v>21991883.618055429</v>
      </c>
      <c r="S18" s="224">
        <f>คชจ.งบบุคลากร!$AK$34</f>
        <v>23311396.635138754</v>
      </c>
      <c r="T18" s="224">
        <f>คชจ.งบบุคลากร!$AM$34</f>
        <v>24710080.433247078</v>
      </c>
      <c r="U18" s="224">
        <f>คชจ.งบบุคลากร!$AO$34</f>
        <v>26192685.259241905</v>
      </c>
      <c r="V18" s="224">
        <f>คชจ.งบบุคลากร!$AQ$34</f>
        <v>27764246.37479642</v>
      </c>
      <c r="W18" s="224">
        <f>คชจ.งบบุคลากร!$AS$34</f>
        <v>29430101.157284204</v>
      </c>
      <c r="X18" s="224">
        <f>คชจ.งบบุคลากร!$AU$34</f>
        <v>31195907.226721253</v>
      </c>
    </row>
    <row r="19" spans="1:24">
      <c r="A19" s="222" t="s">
        <v>5847</v>
      </c>
      <c r="B19" s="234">
        <v>0.27</v>
      </c>
      <c r="C19" s="224">
        <f>C11*$B$19</f>
        <v>12427503.300000001</v>
      </c>
      <c r="D19" s="224">
        <f t="shared" ref="D19:M19" si="13">D11*$B$19</f>
        <v>17298937.800000001</v>
      </c>
      <c r="E19" s="224">
        <f t="shared" si="13"/>
        <v>21118144.5</v>
      </c>
      <c r="F19" s="224">
        <f t="shared" si="13"/>
        <v>25182994.5</v>
      </c>
      <c r="G19" s="224">
        <f t="shared" si="13"/>
        <v>28181034</v>
      </c>
      <c r="H19" s="224">
        <f t="shared" si="13"/>
        <v>28788412.500000004</v>
      </c>
      <c r="I19" s="224">
        <f t="shared" si="13"/>
        <v>29709382.500000004</v>
      </c>
      <c r="J19" s="224">
        <f t="shared" si="13"/>
        <v>30218832.000000004</v>
      </c>
      <c r="K19" s="224">
        <f t="shared" si="13"/>
        <v>30728281.500000004</v>
      </c>
      <c r="L19" s="224">
        <f t="shared" si="13"/>
        <v>31139802.000000004</v>
      </c>
      <c r="M19" s="225">
        <f t="shared" si="13"/>
        <v>31139802.000000004</v>
      </c>
      <c r="N19" s="313">
        <f t="shared" ref="N19" si="14">N11*$B$19</f>
        <v>30714552.000000004</v>
      </c>
      <c r="O19" s="226">
        <f t="shared" ref="O19:X19" si="15">O11*$B$19</f>
        <v>0</v>
      </c>
      <c r="P19" s="224">
        <f t="shared" si="15"/>
        <v>0</v>
      </c>
      <c r="Q19" s="224">
        <f t="shared" si="15"/>
        <v>9664650</v>
      </c>
      <c r="R19" s="224">
        <f t="shared" si="15"/>
        <v>9664650</v>
      </c>
      <c r="S19" s="224">
        <f t="shared" si="15"/>
        <v>9664650</v>
      </c>
      <c r="T19" s="224">
        <f t="shared" si="15"/>
        <v>9664650</v>
      </c>
      <c r="U19" s="224">
        <f t="shared" si="15"/>
        <v>9664650</v>
      </c>
      <c r="V19" s="224">
        <f t="shared" si="15"/>
        <v>9664650</v>
      </c>
      <c r="W19" s="224">
        <f t="shared" si="15"/>
        <v>7429050.0000000009</v>
      </c>
      <c r="X19" s="224">
        <f t="shared" si="15"/>
        <v>7429050.0000000009</v>
      </c>
    </row>
    <row r="20" spans="1:24">
      <c r="A20" s="222" t="s">
        <v>5848</v>
      </c>
      <c r="B20" s="234">
        <v>0.2</v>
      </c>
      <c r="C20" s="235">
        <f>C11*$B$20</f>
        <v>9205558</v>
      </c>
      <c r="D20" s="235">
        <f t="shared" ref="D20:M20" si="16">D11*$B$20</f>
        <v>12814028</v>
      </c>
      <c r="E20" s="235">
        <f t="shared" si="16"/>
        <v>15643070</v>
      </c>
      <c r="F20" s="235">
        <f t="shared" si="16"/>
        <v>18654070</v>
      </c>
      <c r="G20" s="235">
        <f t="shared" si="16"/>
        <v>20874840</v>
      </c>
      <c r="H20" s="235">
        <f t="shared" si="16"/>
        <v>21324750</v>
      </c>
      <c r="I20" s="235">
        <f t="shared" si="16"/>
        <v>22006950</v>
      </c>
      <c r="J20" s="235">
        <f t="shared" si="16"/>
        <v>22384320</v>
      </c>
      <c r="K20" s="235">
        <f t="shared" si="16"/>
        <v>22761690</v>
      </c>
      <c r="L20" s="235">
        <f t="shared" si="16"/>
        <v>23066520</v>
      </c>
      <c r="M20" s="357">
        <f t="shared" si="16"/>
        <v>23066520</v>
      </c>
      <c r="N20" s="319">
        <f t="shared" ref="N20" si="17">N11*$B$20</f>
        <v>22751520</v>
      </c>
      <c r="O20" s="226">
        <f t="shared" ref="O20:X20" si="18">O11*$B$20</f>
        <v>0</v>
      </c>
      <c r="P20" s="224">
        <f t="shared" si="18"/>
        <v>0</v>
      </c>
      <c r="Q20" s="224">
        <f t="shared" si="18"/>
        <v>7159000</v>
      </c>
      <c r="R20" s="224">
        <f t="shared" si="18"/>
        <v>7159000</v>
      </c>
      <c r="S20" s="224">
        <f t="shared" si="18"/>
        <v>7159000</v>
      </c>
      <c r="T20" s="224">
        <f t="shared" si="18"/>
        <v>7159000</v>
      </c>
      <c r="U20" s="224">
        <f t="shared" si="18"/>
        <v>7159000</v>
      </c>
      <c r="V20" s="224">
        <f t="shared" si="18"/>
        <v>7159000</v>
      </c>
      <c r="W20" s="224">
        <f t="shared" si="18"/>
        <v>5503000</v>
      </c>
      <c r="X20" s="224">
        <f t="shared" si="18"/>
        <v>5503000</v>
      </c>
    </row>
    <row r="21" spans="1:24" s="241" customFormat="1">
      <c r="A21" s="236" t="s">
        <v>5849</v>
      </c>
      <c r="B21" s="237"/>
      <c r="C21" s="238">
        <f>SUM(C13:C20)</f>
        <v>40095796.18</v>
      </c>
      <c r="D21" s="238">
        <f t="shared" ref="D21:M21" si="19">SUM(D13:D20)</f>
        <v>53350828.596799999</v>
      </c>
      <c r="E21" s="238">
        <f t="shared" si="19"/>
        <v>63865589.448607996</v>
      </c>
      <c r="F21" s="238">
        <f t="shared" si="19"/>
        <v>77151240.905524477</v>
      </c>
      <c r="G21" s="238">
        <f t="shared" si="19"/>
        <v>85690731.949855953</v>
      </c>
      <c r="H21" s="238">
        <f t="shared" si="19"/>
        <v>87983015.446847305</v>
      </c>
      <c r="I21" s="238">
        <f t="shared" si="19"/>
        <v>91141634.62365815</v>
      </c>
      <c r="J21" s="238">
        <f t="shared" si="19"/>
        <v>93262315.851077631</v>
      </c>
      <c r="K21" s="238">
        <f t="shared" si="19"/>
        <v>95429858.142142296</v>
      </c>
      <c r="L21" s="238">
        <f t="shared" si="19"/>
        <v>97389556.160670832</v>
      </c>
      <c r="M21" s="358">
        <f t="shared" si="19"/>
        <v>98319760.770311087</v>
      </c>
      <c r="N21" s="239">
        <f t="shared" ref="N21" si="20">SUM(N13:N20)</f>
        <v>98187527.656529739</v>
      </c>
      <c r="O21" s="239">
        <f t="shared" ref="O21:P21" si="21">SUM(O13:O20)</f>
        <v>0</v>
      </c>
      <c r="P21" s="238">
        <f t="shared" si="21"/>
        <v>0</v>
      </c>
      <c r="Q21" s="240">
        <f t="shared" ref="Q21:X21" si="22">SUM(Q13:Q20)</f>
        <v>46161510.017033421</v>
      </c>
      <c r="R21" s="240">
        <f t="shared" si="22"/>
        <v>47406333.618055433</v>
      </c>
      <c r="S21" s="240">
        <f t="shared" si="22"/>
        <v>48725846.63513875</v>
      </c>
      <c r="T21" s="240">
        <f t="shared" si="22"/>
        <v>50124530.433247074</v>
      </c>
      <c r="U21" s="240">
        <f t="shared" si="22"/>
        <v>51607135.259241909</v>
      </c>
      <c r="V21" s="240">
        <f t="shared" si="22"/>
        <v>53178696.37479642</v>
      </c>
      <c r="W21" s="240">
        <f t="shared" si="22"/>
        <v>48965751.1572842</v>
      </c>
      <c r="X21" s="240">
        <f t="shared" si="22"/>
        <v>50731557.226721257</v>
      </c>
    </row>
    <row r="22" spans="1:24" s="211" customFormat="1">
      <c r="A22" s="242" t="s">
        <v>5869</v>
      </c>
      <c r="B22" s="199"/>
      <c r="C22" s="243">
        <f>C11-C21</f>
        <v>5931993.8200000003</v>
      </c>
      <c r="D22" s="243">
        <f t="shared" ref="D22:M22" si="23">D11-D21</f>
        <v>10719311.403200001</v>
      </c>
      <c r="E22" s="243">
        <f t="shared" si="23"/>
        <v>14349760.551392004</v>
      </c>
      <c r="F22" s="243">
        <f t="shared" si="23"/>
        <v>16119109.094475523</v>
      </c>
      <c r="G22" s="243">
        <f t="shared" si="23"/>
        <v>18683468.050144047</v>
      </c>
      <c r="H22" s="243">
        <f t="shared" si="23"/>
        <v>18640734.553152695</v>
      </c>
      <c r="I22" s="243">
        <f t="shared" si="23"/>
        <v>18893115.37634185</v>
      </c>
      <c r="J22" s="243">
        <f t="shared" si="23"/>
        <v>18659284.148922369</v>
      </c>
      <c r="K22" s="243">
        <f t="shared" si="23"/>
        <v>18378591.857857704</v>
      </c>
      <c r="L22" s="243">
        <f t="shared" si="23"/>
        <v>17943043.839329168</v>
      </c>
      <c r="M22" s="359">
        <f t="shared" si="23"/>
        <v>17012839.229688913</v>
      </c>
      <c r="N22" s="244">
        <f t="shared" ref="N22" si="24">N11-N21</f>
        <v>15570072.343470261</v>
      </c>
      <c r="O22" s="244">
        <f t="shared" ref="O22:P22" si="25">O11-O21</f>
        <v>0</v>
      </c>
      <c r="P22" s="243">
        <f t="shared" si="25"/>
        <v>0</v>
      </c>
      <c r="Q22" s="232">
        <f t="shared" ref="Q22:X22" si="26">Q11-Q21</f>
        <v>-10366510.017033421</v>
      </c>
      <c r="R22" s="232">
        <f t="shared" si="26"/>
        <v>-11611333.618055433</v>
      </c>
      <c r="S22" s="232">
        <f t="shared" si="26"/>
        <v>-12930846.63513875</v>
      </c>
      <c r="T22" s="232">
        <f t="shared" si="26"/>
        <v>-14329530.433247074</v>
      </c>
      <c r="U22" s="232">
        <f t="shared" si="26"/>
        <v>-15812135.259241909</v>
      </c>
      <c r="V22" s="232">
        <f t="shared" si="26"/>
        <v>-17383696.37479642</v>
      </c>
      <c r="W22" s="232">
        <f t="shared" si="26"/>
        <v>-21450751.1572842</v>
      </c>
      <c r="X22" s="232">
        <f t="shared" si="26"/>
        <v>-23216557.226721257</v>
      </c>
    </row>
    <row r="23" spans="1:24">
      <c r="A23" s="222" t="s">
        <v>5885</v>
      </c>
      <c r="B23" s="218"/>
      <c r="C23" s="218"/>
      <c r="D23" s="218"/>
      <c r="E23" s="218"/>
      <c r="F23" s="218"/>
      <c r="G23" s="218"/>
      <c r="H23" s="218"/>
      <c r="I23" s="218"/>
      <c r="J23" s="218"/>
      <c r="K23" s="218"/>
      <c r="L23" s="218"/>
      <c r="M23" s="221"/>
      <c r="N23" s="74"/>
      <c r="O23" s="219"/>
      <c r="P23" s="218"/>
      <c r="Q23" s="218"/>
      <c r="R23" s="218"/>
      <c r="S23" s="218"/>
      <c r="T23" s="218"/>
      <c r="U23" s="218"/>
      <c r="V23" s="218"/>
      <c r="W23" s="218"/>
      <c r="X23" s="218"/>
    </row>
    <row r="24" spans="1:24">
      <c r="A24" s="222" t="s">
        <v>6008</v>
      </c>
      <c r="B24" s="218"/>
      <c r="C24" s="176">
        <v>0</v>
      </c>
      <c r="D24" s="176">
        <v>7164166.666666667</v>
      </c>
      <c r="E24" s="176">
        <v>21492500</v>
      </c>
      <c r="F24" s="176">
        <v>21492500</v>
      </c>
      <c r="G24" s="176">
        <v>21492500</v>
      </c>
      <c r="H24" s="176">
        <v>21492500</v>
      </c>
      <c r="I24" s="176">
        <v>21492500</v>
      </c>
      <c r="J24" s="176">
        <v>21492500</v>
      </c>
      <c r="K24" s="176">
        <v>21492500</v>
      </c>
      <c r="L24" s="176">
        <v>21492500</v>
      </c>
      <c r="M24" s="177">
        <v>21492500</v>
      </c>
      <c r="N24" s="257">
        <v>21492500</v>
      </c>
      <c r="O24" s="179"/>
      <c r="P24" s="176"/>
      <c r="Q24" s="176">
        <f>ค่าเสื่อมราคา!AI760</f>
        <v>21492500</v>
      </c>
      <c r="R24" s="176">
        <f>ค่าเสื่อมราคา!AJ760</f>
        <v>21492500</v>
      </c>
      <c r="S24" s="176">
        <f>ค่าเสื่อมราคา!AK760</f>
        <v>21492500</v>
      </c>
      <c r="T24" s="176">
        <f>ค่าเสื่อมราคา!AL760</f>
        <v>21492500</v>
      </c>
      <c r="U24" s="176">
        <f>ค่าเสื่อมราคา!AM760</f>
        <v>21492500</v>
      </c>
      <c r="V24" s="176">
        <f>ค่าเสื่อมราคา!AN760</f>
        <v>21492500</v>
      </c>
      <c r="W24" s="176">
        <f>ค่าเสื่อมราคา!AO760</f>
        <v>21492500</v>
      </c>
      <c r="X24" s="176">
        <f>ค่าเสื่อมราคา!AP760</f>
        <v>14328330.333333334</v>
      </c>
    </row>
    <row r="25" spans="1:24">
      <c r="A25" s="222" t="s">
        <v>5865</v>
      </c>
      <c r="B25" s="218"/>
      <c r="C25" s="176">
        <v>4772034.8805555385</v>
      </c>
      <c r="D25" s="176">
        <v>4043830.8763888869</v>
      </c>
      <c r="E25" s="176">
        <v>3975726.5833333358</v>
      </c>
      <c r="F25" s="176">
        <v>4559720.3583333334</v>
      </c>
      <c r="G25" s="176">
        <v>5380872.2166666668</v>
      </c>
      <c r="H25" s="176">
        <v>5778850.3916666666</v>
      </c>
      <c r="I25" s="176">
        <v>6110238.0250000004</v>
      </c>
      <c r="J25" s="176">
        <v>5062045.2541666664</v>
      </c>
      <c r="K25" s="176">
        <v>5045722.166666666</v>
      </c>
      <c r="L25" s="176">
        <v>4999999</v>
      </c>
      <c r="M25" s="177">
        <v>4999999</v>
      </c>
      <c r="N25" s="257">
        <v>4999999</v>
      </c>
      <c r="O25" s="179"/>
      <c r="P25" s="176"/>
      <c r="Q25" s="176">
        <v>4999999</v>
      </c>
      <c r="R25" s="176">
        <v>3999999</v>
      </c>
      <c r="S25" s="176">
        <v>2999999</v>
      </c>
      <c r="T25" s="176">
        <v>1999999</v>
      </c>
      <c r="U25" s="176">
        <v>999999</v>
      </c>
      <c r="V25" s="176">
        <v>0</v>
      </c>
      <c r="W25" s="176">
        <v>0</v>
      </c>
      <c r="X25" s="176">
        <v>0</v>
      </c>
    </row>
    <row r="26" spans="1:24">
      <c r="A26" s="245" t="s">
        <v>5873</v>
      </c>
      <c r="B26" s="218"/>
      <c r="C26" s="246">
        <f>SUM(C24+C25)</f>
        <v>4772034.8805555385</v>
      </c>
      <c r="D26" s="246">
        <f t="shared" ref="D26:N26" si="27">SUM(D24+D25)</f>
        <v>11207997.543055553</v>
      </c>
      <c r="E26" s="246">
        <f t="shared" si="27"/>
        <v>25468226.583333336</v>
      </c>
      <c r="F26" s="246">
        <f t="shared" si="27"/>
        <v>26052220.358333334</v>
      </c>
      <c r="G26" s="246">
        <f t="shared" si="27"/>
        <v>26873372.216666669</v>
      </c>
      <c r="H26" s="246">
        <f t="shared" si="27"/>
        <v>27271350.391666666</v>
      </c>
      <c r="I26" s="246">
        <f t="shared" si="27"/>
        <v>27602738.024999999</v>
      </c>
      <c r="J26" s="246">
        <f t="shared" si="27"/>
        <v>26554545.254166666</v>
      </c>
      <c r="K26" s="246">
        <f t="shared" si="27"/>
        <v>26538222.166666664</v>
      </c>
      <c r="L26" s="246">
        <f t="shared" si="27"/>
        <v>26492499</v>
      </c>
      <c r="M26" s="247">
        <f t="shared" si="27"/>
        <v>26492499</v>
      </c>
      <c r="N26" s="248">
        <f t="shared" si="27"/>
        <v>26492499</v>
      </c>
      <c r="O26" s="248">
        <f t="shared" ref="O26:P26" si="28">SUM(O24:O25)</f>
        <v>0</v>
      </c>
      <c r="P26" s="246">
        <f t="shared" si="28"/>
        <v>0</v>
      </c>
      <c r="Q26" s="176">
        <f t="shared" ref="Q26:X26" si="29">SUM(Q24:Q25)</f>
        <v>26492499</v>
      </c>
      <c r="R26" s="176">
        <f t="shared" si="29"/>
        <v>25492499</v>
      </c>
      <c r="S26" s="176">
        <f t="shared" si="29"/>
        <v>24492499</v>
      </c>
      <c r="T26" s="176">
        <f t="shared" si="29"/>
        <v>23492499</v>
      </c>
      <c r="U26" s="176">
        <f t="shared" si="29"/>
        <v>22492499</v>
      </c>
      <c r="V26" s="176">
        <f t="shared" si="29"/>
        <v>21492500</v>
      </c>
      <c r="W26" s="176">
        <f t="shared" si="29"/>
        <v>21492500</v>
      </c>
      <c r="X26" s="176">
        <f t="shared" si="29"/>
        <v>14328330.333333334</v>
      </c>
    </row>
    <row r="27" spans="1:24" s="211" customFormat="1">
      <c r="A27" s="233" t="s">
        <v>5866</v>
      </c>
      <c r="B27" s="249"/>
      <c r="C27" s="250">
        <f>C22-C26</f>
        <v>1159958.9394444618</v>
      </c>
      <c r="D27" s="250">
        <f t="shared" ref="D27:M27" si="30">D22-D26</f>
        <v>-488686.13985555246</v>
      </c>
      <c r="E27" s="250">
        <f t="shared" si="30"/>
        <v>-11118466.031941332</v>
      </c>
      <c r="F27" s="250">
        <f t="shared" si="30"/>
        <v>-9933111.2638578117</v>
      </c>
      <c r="G27" s="250">
        <f t="shared" si="30"/>
        <v>-8189904.1665226221</v>
      </c>
      <c r="H27" s="250">
        <f t="shared" si="30"/>
        <v>-8630615.8385139704</v>
      </c>
      <c r="I27" s="250">
        <f t="shared" si="30"/>
        <v>-8709622.6486581489</v>
      </c>
      <c r="J27" s="250">
        <f t="shared" si="30"/>
        <v>-7895261.1052442975</v>
      </c>
      <c r="K27" s="250">
        <f t="shared" si="30"/>
        <v>-8159630.30880896</v>
      </c>
      <c r="L27" s="250">
        <f t="shared" si="30"/>
        <v>-8549455.1606708318</v>
      </c>
      <c r="M27" s="251">
        <f t="shared" si="30"/>
        <v>-9479659.7703110874</v>
      </c>
      <c r="N27" s="320">
        <f t="shared" ref="N27" si="31">N22-N26</f>
        <v>-10922426.656529739</v>
      </c>
      <c r="O27" s="252">
        <f t="shared" ref="O27:X27" si="32">O22-O26</f>
        <v>0</v>
      </c>
      <c r="P27" s="250">
        <f t="shared" si="32"/>
        <v>0</v>
      </c>
      <c r="Q27" s="250">
        <f t="shared" si="32"/>
        <v>-36859009.017033421</v>
      </c>
      <c r="R27" s="250">
        <f t="shared" si="32"/>
        <v>-37103832.618055433</v>
      </c>
      <c r="S27" s="250">
        <f t="shared" si="32"/>
        <v>-37423345.63513875</v>
      </c>
      <c r="T27" s="250">
        <f t="shared" si="32"/>
        <v>-37822029.433247074</v>
      </c>
      <c r="U27" s="250">
        <f t="shared" si="32"/>
        <v>-38304634.259241909</v>
      </c>
      <c r="V27" s="250">
        <f t="shared" si="32"/>
        <v>-38876196.37479642</v>
      </c>
      <c r="W27" s="250">
        <f t="shared" si="32"/>
        <v>-42943251.1572842</v>
      </c>
      <c r="X27" s="250">
        <f t="shared" si="32"/>
        <v>-37544887.560054593</v>
      </c>
    </row>
    <row r="28" spans="1:24">
      <c r="A28" s="222" t="s">
        <v>5867</v>
      </c>
      <c r="B28" s="253"/>
      <c r="C28" s="224">
        <f>C36</f>
        <v>719181.23199999996</v>
      </c>
      <c r="D28" s="224">
        <f t="shared" ref="D28:M28" si="33">D36</f>
        <v>1859060.48</v>
      </c>
      <c r="E28" s="224">
        <f t="shared" si="33"/>
        <v>1716660.48</v>
      </c>
      <c r="F28" s="224">
        <f t="shared" si="33"/>
        <v>1574260.48</v>
      </c>
      <c r="G28" s="224">
        <f t="shared" si="33"/>
        <v>1342860.48</v>
      </c>
      <c r="H28" s="224">
        <f t="shared" si="33"/>
        <v>1111460.48</v>
      </c>
      <c r="I28" s="224">
        <f t="shared" si="33"/>
        <v>880060.48</v>
      </c>
      <c r="J28" s="224">
        <f t="shared" si="33"/>
        <v>648660.47999999998</v>
      </c>
      <c r="K28" s="224">
        <f t="shared" si="33"/>
        <v>417260.48</v>
      </c>
      <c r="L28" s="224">
        <f t="shared" si="33"/>
        <v>185860.48000000001</v>
      </c>
      <c r="M28" s="225">
        <f t="shared" si="33"/>
        <v>0</v>
      </c>
      <c r="N28" s="226">
        <f t="shared" ref="N28" si="34">N36</f>
        <v>0</v>
      </c>
      <c r="O28" s="226">
        <f t="shared" ref="O28:X28" si="35">O36</f>
        <v>0</v>
      </c>
      <c r="P28" s="224">
        <f t="shared" si="35"/>
        <v>0</v>
      </c>
      <c r="Q28" s="224">
        <f t="shared" si="35"/>
        <v>-149456.82968052023</v>
      </c>
      <c r="R28" s="224">
        <f t="shared" si="35"/>
        <v>-276755.7992628488</v>
      </c>
      <c r="S28" s="224">
        <f t="shared" si="35"/>
        <v>-380567.43714109424</v>
      </c>
      <c r="T28" s="224">
        <f t="shared" si="35"/>
        <v>-459482.50341301149</v>
      </c>
      <c r="U28" s="224">
        <f t="shared" si="35"/>
        <v>-512007.20378222066</v>
      </c>
      <c r="V28" s="224">
        <f t="shared" si="35"/>
        <v>-536558.11629455956</v>
      </c>
      <c r="W28" s="224">
        <f t="shared" si="35"/>
        <v>-536558.11629455956</v>
      </c>
      <c r="X28" s="224">
        <f t="shared" si="35"/>
        <v>-536558.11629455956</v>
      </c>
    </row>
    <row r="29" spans="1:24" s="211" customFormat="1" ht="18" thickBot="1">
      <c r="A29" s="227" t="s">
        <v>5868</v>
      </c>
      <c r="B29" s="228"/>
      <c r="C29" s="229">
        <f>C27-C28</f>
        <v>440777.70744446188</v>
      </c>
      <c r="D29" s="229">
        <f t="shared" ref="D29:M29" si="36">D27-D28</f>
        <v>-2347746.6198555524</v>
      </c>
      <c r="E29" s="229">
        <f t="shared" si="36"/>
        <v>-12835126.511941332</v>
      </c>
      <c r="F29" s="229">
        <f t="shared" si="36"/>
        <v>-11507371.743857812</v>
      </c>
      <c r="G29" s="229">
        <f t="shared" si="36"/>
        <v>-9532764.6465226226</v>
      </c>
      <c r="H29" s="229">
        <f t="shared" si="36"/>
        <v>-9742076.3185139708</v>
      </c>
      <c r="I29" s="229">
        <f t="shared" si="36"/>
        <v>-9589683.1286581494</v>
      </c>
      <c r="J29" s="229">
        <f t="shared" si="36"/>
        <v>-8543921.585244298</v>
      </c>
      <c r="K29" s="229">
        <f t="shared" si="36"/>
        <v>-8576890.7888089605</v>
      </c>
      <c r="L29" s="229">
        <f t="shared" si="36"/>
        <v>-8735315.6406708322</v>
      </c>
      <c r="M29" s="230">
        <f t="shared" si="36"/>
        <v>-9479659.7703110874</v>
      </c>
      <c r="N29" s="254">
        <f t="shared" ref="N29:X29" si="37">N27-N28</f>
        <v>-10922426.656529739</v>
      </c>
      <c r="O29" s="229">
        <f t="shared" si="37"/>
        <v>0</v>
      </c>
      <c r="P29" s="229">
        <f t="shared" si="37"/>
        <v>0</v>
      </c>
      <c r="Q29" s="229">
        <f t="shared" si="37"/>
        <v>-36709552.187352903</v>
      </c>
      <c r="R29" s="229">
        <f t="shared" si="37"/>
        <v>-36827076.818792582</v>
      </c>
      <c r="S29" s="229">
        <f t="shared" si="37"/>
        <v>-37042778.197997659</v>
      </c>
      <c r="T29" s="229">
        <f t="shared" si="37"/>
        <v>-37362546.92983406</v>
      </c>
      <c r="U29" s="229">
        <f t="shared" si="37"/>
        <v>-37792627.055459686</v>
      </c>
      <c r="V29" s="229">
        <f t="shared" si="37"/>
        <v>-38339638.258501858</v>
      </c>
      <c r="W29" s="229">
        <f t="shared" si="37"/>
        <v>-42406693.040989637</v>
      </c>
      <c r="X29" s="229">
        <f t="shared" si="37"/>
        <v>-37008329.44376003</v>
      </c>
    </row>
    <row r="30" spans="1:24" s="71" customFormat="1" ht="18" thickTop="1">
      <c r="A30" s="222"/>
      <c r="B30" s="218"/>
      <c r="C30" s="218"/>
      <c r="D30" s="218"/>
      <c r="E30" s="218"/>
      <c r="F30" s="218"/>
      <c r="G30" s="218"/>
      <c r="H30" s="218"/>
      <c r="I30" s="218"/>
      <c r="J30" s="218"/>
      <c r="K30" s="218"/>
      <c r="L30" s="218"/>
      <c r="M30" s="322"/>
      <c r="N30" s="74"/>
      <c r="O30" s="74"/>
      <c r="P30" s="74"/>
      <c r="Q30" s="74"/>
      <c r="R30" s="74"/>
      <c r="S30" s="74"/>
      <c r="T30" s="74"/>
      <c r="U30" s="74"/>
      <c r="V30" s="74"/>
      <c r="W30" s="74"/>
      <c r="X30" s="74"/>
    </row>
    <row r="31" spans="1:24" s="71" customFormat="1">
      <c r="A31" s="256" t="s">
        <v>5820</v>
      </c>
      <c r="B31" s="218"/>
      <c r="C31" s="218"/>
      <c r="D31" s="218"/>
      <c r="E31" s="218"/>
      <c r="F31" s="218"/>
      <c r="G31" s="218"/>
      <c r="H31" s="218"/>
      <c r="I31" s="218"/>
      <c r="J31" s="218"/>
      <c r="K31" s="218"/>
      <c r="L31" s="218"/>
      <c r="M31" s="221"/>
      <c r="N31" s="74"/>
      <c r="O31" s="74"/>
      <c r="P31" s="74"/>
      <c r="Q31" s="74"/>
      <c r="R31" s="74"/>
      <c r="S31" s="74"/>
      <c r="T31" s="74"/>
      <c r="U31" s="74"/>
      <c r="V31" s="74"/>
      <c r="W31" s="74"/>
      <c r="X31" s="74"/>
    </row>
    <row r="32" spans="1:24" s="71" customFormat="1">
      <c r="A32" s="222" t="s">
        <v>5851</v>
      </c>
      <c r="B32" s="218"/>
      <c r="C32" s="176">
        <v>0</v>
      </c>
      <c r="D32" s="176">
        <f>C35</f>
        <v>40403440</v>
      </c>
      <c r="E32" s="176">
        <f>D35</f>
        <v>104441600</v>
      </c>
      <c r="F32" s="176">
        <f t="shared" ref="F32:X32" si="38">E35</f>
        <v>96441600</v>
      </c>
      <c r="G32" s="176">
        <f t="shared" si="38"/>
        <v>88441600</v>
      </c>
      <c r="H32" s="176">
        <f t="shared" si="38"/>
        <v>75441600</v>
      </c>
      <c r="I32" s="176">
        <f t="shared" si="38"/>
        <v>62441600</v>
      </c>
      <c r="J32" s="176">
        <f t="shared" si="38"/>
        <v>49441600</v>
      </c>
      <c r="K32" s="176">
        <f t="shared" si="38"/>
        <v>36441600</v>
      </c>
      <c r="L32" s="176">
        <f t="shared" si="38"/>
        <v>23441600</v>
      </c>
      <c r="M32" s="177">
        <f t="shared" si="38"/>
        <v>10441600</v>
      </c>
      <c r="N32" s="257">
        <f t="shared" ref="N32" si="39">M35</f>
        <v>0</v>
      </c>
      <c r="O32" s="257">
        <f t="shared" ref="O32" si="40">N35</f>
        <v>0</v>
      </c>
      <c r="P32" s="177">
        <f t="shared" ref="P32" si="41">O35</f>
        <v>0</v>
      </c>
      <c r="Q32" s="257">
        <f t="shared" si="38"/>
        <v>0</v>
      </c>
      <c r="R32" s="257">
        <f t="shared" si="38"/>
        <v>-8396451.1056472044</v>
      </c>
      <c r="S32" s="257">
        <f t="shared" si="38"/>
        <v>-15548078.610272404</v>
      </c>
      <c r="T32" s="257">
        <f t="shared" si="38"/>
        <v>-21380193.097814284</v>
      </c>
      <c r="U32" s="257">
        <f t="shared" si="38"/>
        <v>-25813623.787247837</v>
      </c>
      <c r="V32" s="257">
        <f t="shared" si="38"/>
        <v>-28764449.650686555</v>
      </c>
      <c r="W32" s="257">
        <f t="shared" si="38"/>
        <v>-30143714.398570761</v>
      </c>
      <c r="X32" s="257">
        <f t="shared" si="38"/>
        <v>-30143714.398570761</v>
      </c>
    </row>
    <row r="33" spans="1:24" s="71" customFormat="1">
      <c r="A33" s="222" t="s">
        <v>5852</v>
      </c>
      <c r="B33" s="218"/>
      <c r="C33" s="176">
        <f>C42</f>
        <v>40403440</v>
      </c>
      <c r="D33" s="176">
        <f>D42</f>
        <v>64038160</v>
      </c>
      <c r="E33" s="176">
        <f t="shared" ref="E33:N33" si="42">E42</f>
        <v>0</v>
      </c>
      <c r="F33" s="176">
        <f t="shared" si="42"/>
        <v>0</v>
      </c>
      <c r="G33" s="176">
        <f t="shared" si="42"/>
        <v>0</v>
      </c>
      <c r="H33" s="176">
        <f t="shared" si="42"/>
        <v>0</v>
      </c>
      <c r="I33" s="176">
        <f t="shared" si="42"/>
        <v>0</v>
      </c>
      <c r="J33" s="176">
        <f t="shared" si="42"/>
        <v>0</v>
      </c>
      <c r="K33" s="176">
        <f t="shared" si="42"/>
        <v>0</v>
      </c>
      <c r="L33" s="176">
        <f t="shared" si="42"/>
        <v>0</v>
      </c>
      <c r="M33" s="177">
        <f t="shared" si="42"/>
        <v>0</v>
      </c>
      <c r="N33" s="257">
        <f t="shared" si="42"/>
        <v>0</v>
      </c>
      <c r="O33" s="257"/>
      <c r="P33" s="257"/>
      <c r="Q33" s="257"/>
      <c r="R33" s="257"/>
      <c r="S33" s="257"/>
      <c r="T33" s="257"/>
      <c r="U33" s="257"/>
      <c r="V33" s="257"/>
      <c r="W33" s="257"/>
      <c r="X33" s="257"/>
    </row>
    <row r="34" spans="1:24" s="66" customFormat="1">
      <c r="A34" s="258" t="s">
        <v>5853</v>
      </c>
      <c r="B34" s="259"/>
      <c r="C34" s="176">
        <v>0</v>
      </c>
      <c r="D34" s="176">
        <v>0</v>
      </c>
      <c r="E34" s="176">
        <v>8000000</v>
      </c>
      <c r="F34" s="176">
        <v>8000000</v>
      </c>
      <c r="G34" s="176">
        <v>13000000</v>
      </c>
      <c r="H34" s="176">
        <v>13000000</v>
      </c>
      <c r="I34" s="176">
        <v>13000000</v>
      </c>
      <c r="J34" s="176">
        <v>13000000</v>
      </c>
      <c r="K34" s="176">
        <v>13000000</v>
      </c>
      <c r="L34" s="176">
        <v>13000000</v>
      </c>
      <c r="M34" s="177">
        <v>10441600</v>
      </c>
      <c r="N34" s="257"/>
      <c r="O34" s="68"/>
      <c r="P34" s="68"/>
      <c r="Q34" s="68">
        <v>8396451.1056472044</v>
      </c>
      <c r="R34" s="68">
        <v>7151627.5046251994</v>
      </c>
      <c r="S34" s="68">
        <v>5832114.4875418823</v>
      </c>
      <c r="T34" s="68">
        <v>4433430.6894335542</v>
      </c>
      <c r="U34" s="68">
        <v>2950825.863438719</v>
      </c>
      <c r="V34" s="68">
        <v>1379264.7478842074</v>
      </c>
      <c r="W34" s="68"/>
      <c r="X34" s="68"/>
    </row>
    <row r="35" spans="1:24" s="71" customFormat="1">
      <c r="A35" s="222" t="s">
        <v>5854</v>
      </c>
      <c r="B35" s="218"/>
      <c r="C35" s="260">
        <f>C32+C33-C34</f>
        <v>40403440</v>
      </c>
      <c r="D35" s="260">
        <f>D32+D33-D34</f>
        <v>104441600</v>
      </c>
      <c r="E35" s="260">
        <f t="shared" ref="E35:M35" si="43">E32+E33-E34</f>
        <v>96441600</v>
      </c>
      <c r="F35" s="260">
        <f t="shared" si="43"/>
        <v>88441600</v>
      </c>
      <c r="G35" s="260">
        <f t="shared" si="43"/>
        <v>75441600</v>
      </c>
      <c r="H35" s="260">
        <f t="shared" si="43"/>
        <v>62441600</v>
      </c>
      <c r="I35" s="260">
        <f t="shared" si="43"/>
        <v>49441600</v>
      </c>
      <c r="J35" s="260">
        <f t="shared" si="43"/>
        <v>36441600</v>
      </c>
      <c r="K35" s="260">
        <f t="shared" si="43"/>
        <v>23441600</v>
      </c>
      <c r="L35" s="260">
        <f t="shared" si="43"/>
        <v>10441600</v>
      </c>
      <c r="M35" s="261">
        <f t="shared" si="43"/>
        <v>0</v>
      </c>
      <c r="N35" s="262">
        <f t="shared" ref="N35" si="44">N32+N33-N34</f>
        <v>0</v>
      </c>
      <c r="O35" s="262"/>
      <c r="P35" s="260"/>
      <c r="Q35" s="257">
        <f t="shared" ref="Q35" si="45">Q32+Q33-Q34</f>
        <v>-8396451.1056472044</v>
      </c>
      <c r="R35" s="257">
        <f t="shared" ref="R35" si="46">R32+R33-R34</f>
        <v>-15548078.610272404</v>
      </c>
      <c r="S35" s="257">
        <f t="shared" ref="S35" si="47">S32+S33-S34</f>
        <v>-21380193.097814284</v>
      </c>
      <c r="T35" s="257">
        <f t="shared" ref="T35" si="48">T32+T33-T34</f>
        <v>-25813623.787247837</v>
      </c>
      <c r="U35" s="257">
        <f t="shared" ref="U35" si="49">U32+U33-U34</f>
        <v>-28764449.650686555</v>
      </c>
      <c r="V35" s="257">
        <f t="shared" ref="V35" si="50">V32+V33-V34</f>
        <v>-30143714.398570761</v>
      </c>
      <c r="W35" s="257">
        <f t="shared" ref="W35" si="51">W32+W33-W34</f>
        <v>-30143714.398570761</v>
      </c>
      <c r="X35" s="257">
        <f t="shared" ref="X35" si="52">X32+X33-X34</f>
        <v>-30143714.398570761</v>
      </c>
    </row>
    <row r="36" spans="1:24" s="71" customFormat="1" ht="18" thickBot="1">
      <c r="A36" s="263" t="s">
        <v>5850</v>
      </c>
      <c r="B36" s="264">
        <v>1.78E-2</v>
      </c>
      <c r="C36" s="265">
        <f>C35*$B$36</f>
        <v>719181.23199999996</v>
      </c>
      <c r="D36" s="265">
        <f t="shared" ref="D36:M36" si="53">D35*$B$36</f>
        <v>1859060.48</v>
      </c>
      <c r="E36" s="265">
        <f t="shared" si="53"/>
        <v>1716660.48</v>
      </c>
      <c r="F36" s="265">
        <f t="shared" si="53"/>
        <v>1574260.48</v>
      </c>
      <c r="G36" s="265">
        <f t="shared" si="53"/>
        <v>1342860.48</v>
      </c>
      <c r="H36" s="265">
        <f t="shared" si="53"/>
        <v>1111460.48</v>
      </c>
      <c r="I36" s="265">
        <f t="shared" si="53"/>
        <v>880060.48</v>
      </c>
      <c r="J36" s="265">
        <f t="shared" si="53"/>
        <v>648660.47999999998</v>
      </c>
      <c r="K36" s="265">
        <f t="shared" si="53"/>
        <v>417260.48</v>
      </c>
      <c r="L36" s="265">
        <f t="shared" si="53"/>
        <v>185860.48000000001</v>
      </c>
      <c r="M36" s="266">
        <f t="shared" si="53"/>
        <v>0</v>
      </c>
      <c r="N36" s="321">
        <f t="shared" ref="N36" si="54">N35*$B$36</f>
        <v>0</v>
      </c>
      <c r="O36" s="267">
        <f t="shared" ref="O36:X36" si="55">O35*$B$36</f>
        <v>0</v>
      </c>
      <c r="P36" s="265">
        <f t="shared" si="55"/>
        <v>0</v>
      </c>
      <c r="Q36" s="265">
        <f t="shared" si="55"/>
        <v>-149456.82968052023</v>
      </c>
      <c r="R36" s="265">
        <f t="shared" si="55"/>
        <v>-276755.7992628488</v>
      </c>
      <c r="S36" s="265">
        <f t="shared" si="55"/>
        <v>-380567.43714109424</v>
      </c>
      <c r="T36" s="265">
        <f t="shared" si="55"/>
        <v>-459482.50341301149</v>
      </c>
      <c r="U36" s="265">
        <f t="shared" si="55"/>
        <v>-512007.20378222066</v>
      </c>
      <c r="V36" s="265">
        <f t="shared" si="55"/>
        <v>-536558.11629455956</v>
      </c>
      <c r="W36" s="265">
        <f t="shared" si="55"/>
        <v>-536558.11629455956</v>
      </c>
      <c r="X36" s="265">
        <f t="shared" si="55"/>
        <v>-536558.11629455956</v>
      </c>
    </row>
    <row r="37" spans="1:24" s="71" customFormat="1" ht="18" thickTop="1">
      <c r="A37" s="268" t="s">
        <v>5821</v>
      </c>
      <c r="B37" s="255"/>
      <c r="C37" s="255"/>
      <c r="D37" s="255"/>
      <c r="E37" s="255"/>
      <c r="F37" s="255"/>
      <c r="G37" s="255"/>
      <c r="H37" s="255"/>
      <c r="I37" s="255"/>
      <c r="J37" s="255"/>
      <c r="K37" s="255"/>
      <c r="L37" s="255"/>
      <c r="M37" s="322"/>
      <c r="N37" s="74"/>
      <c r="O37" s="74"/>
      <c r="P37" s="74"/>
      <c r="Q37" s="74"/>
      <c r="R37" s="74"/>
      <c r="S37" s="74"/>
      <c r="T37" s="74"/>
      <c r="U37" s="74"/>
      <c r="V37" s="74"/>
      <c r="W37" s="74"/>
      <c r="X37" s="74"/>
    </row>
    <row r="38" spans="1:24" s="71" customFormat="1">
      <c r="A38" s="71" t="s">
        <v>5870</v>
      </c>
      <c r="B38" s="218"/>
      <c r="C38" s="176">
        <v>11056000</v>
      </c>
      <c r="D38" s="176">
        <f>C60</f>
        <v>13268812.588</v>
      </c>
      <c r="E38" s="176">
        <f t="shared" ref="E38:N38" si="56">D60</f>
        <v>19129063.511199996</v>
      </c>
      <c r="F38" s="176">
        <f t="shared" si="56"/>
        <v>13762163.582591996</v>
      </c>
      <c r="G38" s="176">
        <f t="shared" si="56"/>
        <v>15307012.197067514</v>
      </c>
      <c r="H38" s="176">
        <f t="shared" si="56"/>
        <v>14647619.767211556</v>
      </c>
      <c r="I38" s="176">
        <f t="shared" si="56"/>
        <v>14176893.840364248</v>
      </c>
      <c r="J38" s="176">
        <f t="shared" si="56"/>
        <v>14189948.736706093</v>
      </c>
      <c r="K38" s="176">
        <f t="shared" si="56"/>
        <v>14200572.405628443</v>
      </c>
      <c r="L38" s="176">
        <f t="shared" si="56"/>
        <v>14161903.783486143</v>
      </c>
      <c r="M38" s="177">
        <f t="shared" si="56"/>
        <v>13919087.142815292</v>
      </c>
      <c r="N38" s="257">
        <f t="shared" si="56"/>
        <v>15490326.372504205</v>
      </c>
      <c r="O38" s="257">
        <f t="shared" ref="O38" si="57">N60</f>
        <v>26060398.715974465</v>
      </c>
      <c r="P38" s="177" t="e">
        <f t="shared" ref="P38" si="58">O60</f>
        <v>#REF!</v>
      </c>
      <c r="Q38" s="257" t="e">
        <f t="shared" ref="Q38:X38" si="59">P60</f>
        <v>#REF!</v>
      </c>
      <c r="R38" s="257">
        <f t="shared" si="59"/>
        <v>5000000</v>
      </c>
      <c r="S38" s="257">
        <f t="shared" si="59"/>
        <v>5000000</v>
      </c>
      <c r="T38" s="257">
        <f t="shared" si="59"/>
        <v>5000000</v>
      </c>
      <c r="U38" s="257">
        <f t="shared" si="59"/>
        <v>5000000</v>
      </c>
      <c r="V38" s="257">
        <f t="shared" si="59"/>
        <v>5000000</v>
      </c>
      <c r="W38" s="257">
        <f t="shared" si="59"/>
        <v>5000000</v>
      </c>
      <c r="X38" s="257">
        <f t="shared" si="59"/>
        <v>5000000</v>
      </c>
    </row>
    <row r="39" spans="1:24" s="71" customFormat="1">
      <c r="A39" s="269" t="s">
        <v>5822</v>
      </c>
      <c r="B39" s="218"/>
      <c r="C39" s="176"/>
      <c r="D39" s="176"/>
      <c r="E39" s="176"/>
      <c r="F39" s="176"/>
      <c r="G39" s="176"/>
      <c r="H39" s="176"/>
      <c r="I39" s="176"/>
      <c r="J39" s="176"/>
      <c r="K39" s="176"/>
      <c r="L39" s="176"/>
      <c r="M39" s="177"/>
      <c r="N39" s="257"/>
      <c r="O39" s="257"/>
      <c r="P39" s="257"/>
      <c r="Q39" s="257"/>
      <c r="R39" s="257"/>
      <c r="S39" s="257"/>
      <c r="T39" s="257"/>
      <c r="U39" s="257"/>
      <c r="V39" s="257"/>
      <c r="W39" s="257"/>
      <c r="X39" s="257"/>
    </row>
    <row r="40" spans="1:24" s="71" customFormat="1">
      <c r="A40" s="71" t="s">
        <v>5839</v>
      </c>
      <c r="B40" s="218"/>
      <c r="C40" s="176">
        <f>C7</f>
        <v>46627200</v>
      </c>
      <c r="D40" s="176">
        <f t="shared" ref="D40:M40" si="60">D7</f>
        <v>67126000</v>
      </c>
      <c r="E40" s="176">
        <f t="shared" si="60"/>
        <v>83605000</v>
      </c>
      <c r="F40" s="176">
        <f t="shared" si="60"/>
        <v>101102000</v>
      </c>
      <c r="G40" s="176">
        <f t="shared" si="60"/>
        <v>114054000</v>
      </c>
      <c r="H40" s="176">
        <f t="shared" si="60"/>
        <v>116538000</v>
      </c>
      <c r="I40" s="176">
        <f t="shared" si="60"/>
        <v>120264000</v>
      </c>
      <c r="J40" s="176">
        <f t="shared" si="60"/>
        <v>122334000</v>
      </c>
      <c r="K40" s="176">
        <f t="shared" si="60"/>
        <v>124404000</v>
      </c>
      <c r="L40" s="176">
        <f t="shared" si="60"/>
        <v>126060000</v>
      </c>
      <c r="M40" s="177">
        <f t="shared" si="60"/>
        <v>126060000</v>
      </c>
      <c r="N40" s="257">
        <f t="shared" ref="N40:X41" si="61">N7</f>
        <v>124485000</v>
      </c>
      <c r="O40" s="179">
        <f t="shared" ref="O40:X40" si="62">O7</f>
        <v>35415000</v>
      </c>
      <c r="P40" s="176">
        <f t="shared" si="62"/>
        <v>35415000</v>
      </c>
      <c r="Q40" s="176">
        <f t="shared" si="62"/>
        <v>35415000</v>
      </c>
      <c r="R40" s="176">
        <f t="shared" si="62"/>
        <v>35415000</v>
      </c>
      <c r="S40" s="176">
        <f t="shared" si="62"/>
        <v>35415000</v>
      </c>
      <c r="T40" s="176">
        <f t="shared" si="62"/>
        <v>35415000</v>
      </c>
      <c r="U40" s="176">
        <f t="shared" si="62"/>
        <v>35415000</v>
      </c>
      <c r="V40" s="176">
        <f t="shared" si="62"/>
        <v>35415000</v>
      </c>
      <c r="W40" s="176">
        <f t="shared" si="62"/>
        <v>27135000</v>
      </c>
      <c r="X40" s="176">
        <f t="shared" si="62"/>
        <v>27135000</v>
      </c>
    </row>
    <row r="41" spans="1:24" s="71" customFormat="1">
      <c r="A41" s="222" t="s">
        <v>5871</v>
      </c>
      <c r="B41" s="218"/>
      <c r="C41" s="176">
        <f>C8</f>
        <v>380000</v>
      </c>
      <c r="D41" s="176">
        <f t="shared" ref="D41:M41" si="63">D8</f>
        <v>380000</v>
      </c>
      <c r="E41" s="176">
        <f t="shared" si="63"/>
        <v>380000</v>
      </c>
      <c r="F41" s="176">
        <f t="shared" si="63"/>
        <v>380000</v>
      </c>
      <c r="G41" s="176">
        <f t="shared" si="63"/>
        <v>380000</v>
      </c>
      <c r="H41" s="176">
        <f t="shared" si="63"/>
        <v>380000</v>
      </c>
      <c r="I41" s="176">
        <f t="shared" si="63"/>
        <v>380000</v>
      </c>
      <c r="J41" s="176">
        <f t="shared" si="63"/>
        <v>380000</v>
      </c>
      <c r="K41" s="176">
        <f t="shared" si="63"/>
        <v>380000</v>
      </c>
      <c r="L41" s="176">
        <f t="shared" si="63"/>
        <v>380000</v>
      </c>
      <c r="M41" s="177">
        <f t="shared" si="63"/>
        <v>380000</v>
      </c>
      <c r="N41" s="179">
        <f t="shared" si="61"/>
        <v>380000</v>
      </c>
      <c r="O41" s="176">
        <f t="shared" si="61"/>
        <v>0</v>
      </c>
      <c r="P41" s="176">
        <f t="shared" si="61"/>
        <v>0</v>
      </c>
      <c r="Q41" s="176">
        <f t="shared" si="61"/>
        <v>380000</v>
      </c>
      <c r="R41" s="176">
        <f t="shared" si="61"/>
        <v>380000</v>
      </c>
      <c r="S41" s="176">
        <f t="shared" si="61"/>
        <v>380000</v>
      </c>
      <c r="T41" s="176">
        <f t="shared" si="61"/>
        <v>380000</v>
      </c>
      <c r="U41" s="176">
        <f t="shared" si="61"/>
        <v>380000</v>
      </c>
      <c r="V41" s="176">
        <f t="shared" si="61"/>
        <v>380000</v>
      </c>
      <c r="W41" s="176">
        <f t="shared" si="61"/>
        <v>380000</v>
      </c>
      <c r="X41" s="176">
        <f t="shared" si="61"/>
        <v>380000</v>
      </c>
    </row>
    <row r="42" spans="1:24" s="71" customFormat="1">
      <c r="A42" s="270" t="s">
        <v>5852</v>
      </c>
      <c r="B42" s="218"/>
      <c r="C42" s="176">
        <f>C55+C56</f>
        <v>40403440</v>
      </c>
      <c r="D42" s="176">
        <f>D55+D56</f>
        <v>64038160</v>
      </c>
      <c r="E42" s="176">
        <f>E55+E56</f>
        <v>0</v>
      </c>
      <c r="F42" s="176">
        <f t="shared" ref="F42:N42" si="64">F55+F56</f>
        <v>0</v>
      </c>
      <c r="G42" s="176">
        <f t="shared" si="64"/>
        <v>0</v>
      </c>
      <c r="H42" s="176">
        <f t="shared" si="64"/>
        <v>0</v>
      </c>
      <c r="I42" s="176">
        <f t="shared" si="64"/>
        <v>0</v>
      </c>
      <c r="J42" s="176">
        <f t="shared" si="64"/>
        <v>0</v>
      </c>
      <c r="K42" s="176">
        <f t="shared" si="64"/>
        <v>0</v>
      </c>
      <c r="L42" s="176">
        <f t="shared" si="64"/>
        <v>0</v>
      </c>
      <c r="M42" s="177">
        <f t="shared" si="64"/>
        <v>0</v>
      </c>
      <c r="N42" s="257">
        <f t="shared" si="64"/>
        <v>0</v>
      </c>
      <c r="O42" s="257">
        <v>0</v>
      </c>
      <c r="P42" s="177">
        <v>0</v>
      </c>
      <c r="Q42" s="257">
        <v>0</v>
      </c>
      <c r="R42" s="257">
        <v>0</v>
      </c>
      <c r="S42" s="257">
        <v>0</v>
      </c>
      <c r="T42" s="257">
        <v>0</v>
      </c>
      <c r="U42" s="257">
        <v>0</v>
      </c>
      <c r="V42" s="257">
        <v>0</v>
      </c>
      <c r="W42" s="257">
        <v>0</v>
      </c>
      <c r="X42" s="257">
        <v>0</v>
      </c>
    </row>
    <row r="43" spans="1:24" s="71" customFormat="1">
      <c r="A43" s="271" t="s">
        <v>5855</v>
      </c>
      <c r="B43" s="272"/>
      <c r="C43" s="260">
        <f>SUM(C38+C40+C41+C42)</f>
        <v>98466640</v>
      </c>
      <c r="D43" s="260">
        <f t="shared" ref="D43:M43" si="65">SUM(D38+D40+D41+D42)</f>
        <v>144812972.588</v>
      </c>
      <c r="E43" s="260">
        <f t="shared" si="65"/>
        <v>103114063.5112</v>
      </c>
      <c r="F43" s="260">
        <f t="shared" si="65"/>
        <v>115244163.582592</v>
      </c>
      <c r="G43" s="260">
        <f t="shared" si="65"/>
        <v>129741012.19706751</v>
      </c>
      <c r="H43" s="260">
        <f t="shared" si="65"/>
        <v>131565619.76721156</v>
      </c>
      <c r="I43" s="260">
        <f t="shared" si="65"/>
        <v>134820893.84036425</v>
      </c>
      <c r="J43" s="260">
        <f t="shared" si="65"/>
        <v>136903948.73670608</v>
      </c>
      <c r="K43" s="260">
        <f t="shared" si="65"/>
        <v>138984572.40562844</v>
      </c>
      <c r="L43" s="260">
        <f t="shared" si="65"/>
        <v>140601903.78348613</v>
      </c>
      <c r="M43" s="261">
        <f t="shared" si="65"/>
        <v>140359087.14281529</v>
      </c>
      <c r="N43" s="262">
        <f t="shared" ref="N43" si="66">SUM(N38+N40+N41+N42)</f>
        <v>140355326.3725042</v>
      </c>
      <c r="O43" s="262">
        <f t="shared" ref="O43:X43" si="67">SUM(O38+O40+O41+O42)</f>
        <v>61475398.715974465</v>
      </c>
      <c r="P43" s="260" t="e">
        <f t="shared" si="67"/>
        <v>#REF!</v>
      </c>
      <c r="Q43" s="260" t="e">
        <f t="shared" si="67"/>
        <v>#REF!</v>
      </c>
      <c r="R43" s="260">
        <f t="shared" si="67"/>
        <v>40795000</v>
      </c>
      <c r="S43" s="260">
        <f t="shared" si="67"/>
        <v>40795000</v>
      </c>
      <c r="T43" s="260">
        <f t="shared" si="67"/>
        <v>40795000</v>
      </c>
      <c r="U43" s="260">
        <f t="shared" si="67"/>
        <v>40795000</v>
      </c>
      <c r="V43" s="260">
        <f t="shared" si="67"/>
        <v>40795000</v>
      </c>
      <c r="W43" s="260">
        <f t="shared" si="67"/>
        <v>32515000</v>
      </c>
      <c r="X43" s="260">
        <f t="shared" si="67"/>
        <v>32515000</v>
      </c>
    </row>
    <row r="44" spans="1:24" s="71" customFormat="1">
      <c r="A44" s="217" t="s">
        <v>5823</v>
      </c>
      <c r="B44" s="218"/>
      <c r="C44" s="176"/>
      <c r="D44" s="176"/>
      <c r="E44" s="176"/>
      <c r="F44" s="176"/>
      <c r="G44" s="176"/>
      <c r="H44" s="176"/>
      <c r="I44" s="176"/>
      <c r="J44" s="176"/>
      <c r="K44" s="176"/>
      <c r="L44" s="176"/>
      <c r="M44" s="177"/>
      <c r="N44" s="257"/>
      <c r="O44" s="257"/>
      <c r="P44" s="257"/>
      <c r="Q44" s="257"/>
      <c r="R44" s="257"/>
      <c r="S44" s="257"/>
      <c r="T44" s="257"/>
      <c r="U44" s="257"/>
      <c r="V44" s="257"/>
      <c r="W44" s="257"/>
      <c r="X44" s="257"/>
    </row>
    <row r="45" spans="1:24" s="71" customFormat="1">
      <c r="A45" s="270" t="s">
        <v>5863</v>
      </c>
      <c r="B45" s="218"/>
      <c r="C45" s="176">
        <f>C10</f>
        <v>979410</v>
      </c>
      <c r="D45" s="176">
        <f t="shared" ref="D45:M45" si="68">D10</f>
        <v>3435860</v>
      </c>
      <c r="E45" s="176">
        <f t="shared" si="68"/>
        <v>5769650</v>
      </c>
      <c r="F45" s="176">
        <f t="shared" si="68"/>
        <v>8211650</v>
      </c>
      <c r="G45" s="176">
        <f t="shared" si="68"/>
        <v>10059800</v>
      </c>
      <c r="H45" s="176">
        <f t="shared" si="68"/>
        <v>10294250</v>
      </c>
      <c r="I45" s="176">
        <f t="shared" si="68"/>
        <v>10609250</v>
      </c>
      <c r="J45" s="176">
        <f t="shared" si="68"/>
        <v>10792400</v>
      </c>
      <c r="K45" s="176">
        <f t="shared" si="68"/>
        <v>10975550</v>
      </c>
      <c r="L45" s="176">
        <f t="shared" si="68"/>
        <v>11107400</v>
      </c>
      <c r="M45" s="177">
        <f t="shared" si="68"/>
        <v>11107400</v>
      </c>
      <c r="N45" s="257">
        <f t="shared" ref="N45" si="69">N10</f>
        <v>11107400</v>
      </c>
      <c r="O45" s="179" t="e">
        <f t="shared" ref="O45:P45" si="70">O10</f>
        <v>#REF!</v>
      </c>
      <c r="P45" s="176" t="e">
        <f t="shared" si="70"/>
        <v>#REF!</v>
      </c>
      <c r="Q45" s="257"/>
      <c r="R45" s="257"/>
      <c r="S45" s="257"/>
      <c r="T45" s="257"/>
      <c r="U45" s="257"/>
      <c r="V45" s="257"/>
      <c r="W45" s="257"/>
      <c r="X45" s="257"/>
    </row>
    <row r="46" spans="1:24" s="71" customFormat="1">
      <c r="A46" s="222" t="s">
        <v>5857</v>
      </c>
      <c r="B46" s="218"/>
      <c r="C46" s="176">
        <f t="shared" ref="C46:C53" si="71">C13</f>
        <v>3682223.2</v>
      </c>
      <c r="D46" s="176">
        <f t="shared" ref="D46:M46" si="72">D13</f>
        <v>5125611.2</v>
      </c>
      <c r="E46" s="176">
        <f t="shared" si="72"/>
        <v>6257228</v>
      </c>
      <c r="F46" s="176">
        <f t="shared" si="72"/>
        <v>7461628</v>
      </c>
      <c r="G46" s="176">
        <f t="shared" si="72"/>
        <v>8349936</v>
      </c>
      <c r="H46" s="176">
        <f t="shared" si="72"/>
        <v>8529900</v>
      </c>
      <c r="I46" s="176">
        <f t="shared" si="72"/>
        <v>8802780</v>
      </c>
      <c r="J46" s="176">
        <f t="shared" si="72"/>
        <v>8953728</v>
      </c>
      <c r="K46" s="176">
        <f t="shared" si="72"/>
        <v>9104676</v>
      </c>
      <c r="L46" s="176">
        <f t="shared" si="72"/>
        <v>9226608</v>
      </c>
      <c r="M46" s="177">
        <f t="shared" si="72"/>
        <v>9226608</v>
      </c>
      <c r="N46" s="257">
        <f t="shared" ref="N46" si="73">N13</f>
        <v>9100608</v>
      </c>
      <c r="O46" s="179">
        <f t="shared" ref="O46:X46" si="74">O13</f>
        <v>0</v>
      </c>
      <c r="P46" s="176">
        <f t="shared" si="74"/>
        <v>0</v>
      </c>
      <c r="Q46" s="257">
        <f t="shared" si="74"/>
        <v>2863600</v>
      </c>
      <c r="R46" s="257">
        <f t="shared" si="74"/>
        <v>2863600</v>
      </c>
      <c r="S46" s="257">
        <f t="shared" si="74"/>
        <v>2863600</v>
      </c>
      <c r="T46" s="257">
        <f t="shared" si="74"/>
        <v>2863600</v>
      </c>
      <c r="U46" s="257">
        <f t="shared" si="74"/>
        <v>2863600</v>
      </c>
      <c r="V46" s="257">
        <f t="shared" si="74"/>
        <v>2863600</v>
      </c>
      <c r="W46" s="257">
        <f t="shared" si="74"/>
        <v>2201200</v>
      </c>
      <c r="X46" s="257">
        <f t="shared" si="74"/>
        <v>2201200</v>
      </c>
    </row>
    <row r="47" spans="1:24" s="71" customFormat="1">
      <c r="A47" s="222" t="s">
        <v>5856</v>
      </c>
      <c r="B47" s="218"/>
      <c r="C47" s="176">
        <f t="shared" si="71"/>
        <v>920555.8</v>
      </c>
      <c r="D47" s="176">
        <f t="shared" ref="D47:M47" si="75">D14</f>
        <v>1281402.8</v>
      </c>
      <c r="E47" s="176">
        <f t="shared" si="75"/>
        <v>1564307</v>
      </c>
      <c r="F47" s="176">
        <f t="shared" si="75"/>
        <v>1865407</v>
      </c>
      <c r="G47" s="176">
        <f t="shared" si="75"/>
        <v>2087484</v>
      </c>
      <c r="H47" s="176">
        <f t="shared" si="75"/>
        <v>2132475</v>
      </c>
      <c r="I47" s="176">
        <f t="shared" si="75"/>
        <v>2200695</v>
      </c>
      <c r="J47" s="176">
        <f t="shared" si="75"/>
        <v>2238432</v>
      </c>
      <c r="K47" s="176">
        <f t="shared" si="75"/>
        <v>2276169</v>
      </c>
      <c r="L47" s="176">
        <f t="shared" si="75"/>
        <v>2306652</v>
      </c>
      <c r="M47" s="177">
        <f t="shared" si="75"/>
        <v>2306652</v>
      </c>
      <c r="N47" s="257">
        <f t="shared" ref="N47" si="76">N14</f>
        <v>2275152</v>
      </c>
      <c r="O47" s="179">
        <f t="shared" ref="O47:X47" si="77">O14</f>
        <v>0</v>
      </c>
      <c r="P47" s="176">
        <f t="shared" si="77"/>
        <v>0</v>
      </c>
      <c r="Q47" s="257">
        <f t="shared" si="77"/>
        <v>715900</v>
      </c>
      <c r="R47" s="257">
        <f t="shared" si="77"/>
        <v>715900</v>
      </c>
      <c r="S47" s="257">
        <f t="shared" si="77"/>
        <v>715900</v>
      </c>
      <c r="T47" s="257">
        <f t="shared" si="77"/>
        <v>715900</v>
      </c>
      <c r="U47" s="257">
        <f t="shared" si="77"/>
        <v>715900</v>
      </c>
      <c r="V47" s="257">
        <f t="shared" si="77"/>
        <v>715900</v>
      </c>
      <c r="W47" s="257">
        <f t="shared" si="77"/>
        <v>550300</v>
      </c>
      <c r="X47" s="257">
        <f t="shared" si="77"/>
        <v>550300</v>
      </c>
    </row>
    <row r="48" spans="1:24" s="71" customFormat="1">
      <c r="A48" s="222" t="s">
        <v>5842</v>
      </c>
      <c r="B48" s="218"/>
      <c r="C48" s="176">
        <f t="shared" si="71"/>
        <v>1380833.7</v>
      </c>
      <c r="D48" s="176">
        <f t="shared" ref="D48:M48" si="78">D15</f>
        <v>1922104.2</v>
      </c>
      <c r="E48" s="176">
        <f t="shared" si="78"/>
        <v>2346460.5</v>
      </c>
      <c r="F48" s="176">
        <f t="shared" si="78"/>
        <v>2798110.5</v>
      </c>
      <c r="G48" s="176">
        <f t="shared" si="78"/>
        <v>3131226</v>
      </c>
      <c r="H48" s="176">
        <f t="shared" si="78"/>
        <v>3198712.5</v>
      </c>
      <c r="I48" s="176">
        <f t="shared" si="78"/>
        <v>3301042.5</v>
      </c>
      <c r="J48" s="176">
        <f t="shared" si="78"/>
        <v>3357648</v>
      </c>
      <c r="K48" s="176">
        <f t="shared" si="78"/>
        <v>3414253.5</v>
      </c>
      <c r="L48" s="176">
        <f t="shared" si="78"/>
        <v>3459978</v>
      </c>
      <c r="M48" s="177">
        <f t="shared" si="78"/>
        <v>3459978</v>
      </c>
      <c r="N48" s="257">
        <f t="shared" ref="N48" si="79">N15</f>
        <v>3412728</v>
      </c>
      <c r="O48" s="179">
        <f t="shared" ref="O48:X48" si="80">O15</f>
        <v>0</v>
      </c>
      <c r="P48" s="176">
        <f t="shared" si="80"/>
        <v>0</v>
      </c>
      <c r="Q48" s="257">
        <f t="shared" si="80"/>
        <v>1073850</v>
      </c>
      <c r="R48" s="257">
        <f t="shared" si="80"/>
        <v>1073850</v>
      </c>
      <c r="S48" s="257">
        <f t="shared" si="80"/>
        <v>1073850</v>
      </c>
      <c r="T48" s="257">
        <f t="shared" si="80"/>
        <v>1073850</v>
      </c>
      <c r="U48" s="257">
        <f t="shared" si="80"/>
        <v>1073850</v>
      </c>
      <c r="V48" s="257">
        <f t="shared" si="80"/>
        <v>1073850</v>
      </c>
      <c r="W48" s="257">
        <f t="shared" si="80"/>
        <v>825450</v>
      </c>
      <c r="X48" s="257">
        <f t="shared" si="80"/>
        <v>825450</v>
      </c>
    </row>
    <row r="49" spans="1:25" s="71" customFormat="1">
      <c r="A49" s="222" t="s">
        <v>5858</v>
      </c>
      <c r="B49" s="218"/>
      <c r="C49" s="176">
        <f t="shared" si="71"/>
        <v>460277.9</v>
      </c>
      <c r="D49" s="176">
        <f t="shared" ref="D49:M49" si="81">D16</f>
        <v>640701.4</v>
      </c>
      <c r="E49" s="176">
        <f t="shared" si="81"/>
        <v>782153.5</v>
      </c>
      <c r="F49" s="176">
        <f t="shared" si="81"/>
        <v>932703.5</v>
      </c>
      <c r="G49" s="176">
        <f t="shared" si="81"/>
        <v>1043742</v>
      </c>
      <c r="H49" s="176">
        <f t="shared" si="81"/>
        <v>1066237.5</v>
      </c>
      <c r="I49" s="176">
        <f t="shared" si="81"/>
        <v>1100347.5</v>
      </c>
      <c r="J49" s="176">
        <f t="shared" si="81"/>
        <v>1119216</v>
      </c>
      <c r="K49" s="176">
        <f t="shared" si="81"/>
        <v>1138084.5</v>
      </c>
      <c r="L49" s="176">
        <f t="shared" si="81"/>
        <v>1153326</v>
      </c>
      <c r="M49" s="177">
        <f t="shared" si="81"/>
        <v>1153326</v>
      </c>
      <c r="N49" s="257">
        <f t="shared" ref="N49" si="82">N16</f>
        <v>1137576</v>
      </c>
      <c r="O49" s="179">
        <f t="shared" ref="O49:X49" si="83">O16</f>
        <v>0</v>
      </c>
      <c r="P49" s="176">
        <f t="shared" si="83"/>
        <v>0</v>
      </c>
      <c r="Q49" s="257">
        <f t="shared" si="83"/>
        <v>357950</v>
      </c>
      <c r="R49" s="257">
        <f t="shared" si="83"/>
        <v>357950</v>
      </c>
      <c r="S49" s="257">
        <f t="shared" si="83"/>
        <v>357950</v>
      </c>
      <c r="T49" s="257">
        <f t="shared" si="83"/>
        <v>357950</v>
      </c>
      <c r="U49" s="257">
        <f t="shared" si="83"/>
        <v>357950</v>
      </c>
      <c r="V49" s="257">
        <f t="shared" si="83"/>
        <v>357950</v>
      </c>
      <c r="W49" s="257">
        <f t="shared" si="83"/>
        <v>275150</v>
      </c>
      <c r="X49" s="257">
        <f t="shared" si="83"/>
        <v>275150</v>
      </c>
    </row>
    <row r="50" spans="1:25" s="71" customFormat="1">
      <c r="A50" s="222" t="s">
        <v>5845</v>
      </c>
      <c r="B50" s="218"/>
      <c r="C50" s="176">
        <f t="shared" si="71"/>
        <v>4602779</v>
      </c>
      <c r="D50" s="176">
        <f t="shared" ref="D50:M50" si="84">D17</f>
        <v>6407014</v>
      </c>
      <c r="E50" s="176">
        <f t="shared" si="84"/>
        <v>7821535</v>
      </c>
      <c r="F50" s="176">
        <f t="shared" si="84"/>
        <v>9327035</v>
      </c>
      <c r="G50" s="176">
        <f t="shared" si="84"/>
        <v>10437420</v>
      </c>
      <c r="H50" s="176">
        <f t="shared" si="84"/>
        <v>10662375</v>
      </c>
      <c r="I50" s="176">
        <f t="shared" si="84"/>
        <v>11003475</v>
      </c>
      <c r="J50" s="176">
        <f t="shared" si="84"/>
        <v>11192160</v>
      </c>
      <c r="K50" s="176">
        <f t="shared" si="84"/>
        <v>11380845</v>
      </c>
      <c r="L50" s="176">
        <f t="shared" si="84"/>
        <v>11533260</v>
      </c>
      <c r="M50" s="177">
        <f t="shared" si="84"/>
        <v>11533260</v>
      </c>
      <c r="N50" s="257">
        <f t="shared" ref="N50" si="85">N17</f>
        <v>11375760</v>
      </c>
      <c r="O50" s="179">
        <f t="shared" ref="O50:X50" si="86">O17</f>
        <v>0</v>
      </c>
      <c r="P50" s="176">
        <f t="shared" si="86"/>
        <v>0</v>
      </c>
      <c r="Q50" s="257">
        <f t="shared" si="86"/>
        <v>3579500</v>
      </c>
      <c r="R50" s="257">
        <f t="shared" si="86"/>
        <v>3579500</v>
      </c>
      <c r="S50" s="257">
        <f t="shared" si="86"/>
        <v>3579500</v>
      </c>
      <c r="T50" s="257">
        <f t="shared" si="86"/>
        <v>3579500</v>
      </c>
      <c r="U50" s="257">
        <f t="shared" si="86"/>
        <v>3579500</v>
      </c>
      <c r="V50" s="257">
        <f t="shared" si="86"/>
        <v>3579500</v>
      </c>
      <c r="W50" s="257">
        <f t="shared" si="86"/>
        <v>2751500</v>
      </c>
      <c r="X50" s="257">
        <f t="shared" si="86"/>
        <v>2751500</v>
      </c>
    </row>
    <row r="51" spans="1:25" s="71" customFormat="1">
      <c r="A51" s="222" t="s">
        <v>5846</v>
      </c>
      <c r="B51" s="218"/>
      <c r="C51" s="176">
        <f t="shared" si="71"/>
        <v>7416065.2799999984</v>
      </c>
      <c r="D51" s="176">
        <f t="shared" ref="D51:M51" si="87">D18</f>
        <v>7861029.196800001</v>
      </c>
      <c r="E51" s="176">
        <f t="shared" si="87"/>
        <v>8332690.948607998</v>
      </c>
      <c r="F51" s="176">
        <f t="shared" si="87"/>
        <v>10929292.405524481</v>
      </c>
      <c r="G51" s="176">
        <f t="shared" si="87"/>
        <v>11585049.949855948</v>
      </c>
      <c r="H51" s="176">
        <f t="shared" si="87"/>
        <v>12280152.946847305</v>
      </c>
      <c r="I51" s="176">
        <f t="shared" si="87"/>
        <v>13016962.123658149</v>
      </c>
      <c r="J51" s="176">
        <f t="shared" si="87"/>
        <v>13797979.851077633</v>
      </c>
      <c r="K51" s="176">
        <f t="shared" si="87"/>
        <v>14625858.64214229</v>
      </c>
      <c r="L51" s="176">
        <f t="shared" si="87"/>
        <v>15503410.160670828</v>
      </c>
      <c r="M51" s="177">
        <f t="shared" si="87"/>
        <v>16433614.770311078</v>
      </c>
      <c r="N51" s="257">
        <f t="shared" ref="N51" si="88">N18</f>
        <v>17419631.656529743</v>
      </c>
      <c r="O51" s="179">
        <f t="shared" ref="O51:X51" si="89">O18</f>
        <v>0</v>
      </c>
      <c r="P51" s="176">
        <f t="shared" si="89"/>
        <v>0</v>
      </c>
      <c r="Q51" s="176">
        <f t="shared" si="89"/>
        <v>20747060.017033421</v>
      </c>
      <c r="R51" s="176">
        <f t="shared" si="89"/>
        <v>21991883.618055429</v>
      </c>
      <c r="S51" s="176">
        <f t="shared" si="89"/>
        <v>23311396.635138754</v>
      </c>
      <c r="T51" s="176">
        <f t="shared" si="89"/>
        <v>24710080.433247078</v>
      </c>
      <c r="U51" s="176">
        <f t="shared" si="89"/>
        <v>26192685.259241905</v>
      </c>
      <c r="V51" s="176">
        <f t="shared" si="89"/>
        <v>27764246.37479642</v>
      </c>
      <c r="W51" s="176">
        <f t="shared" si="89"/>
        <v>29430101.157284204</v>
      </c>
      <c r="X51" s="176">
        <f t="shared" si="89"/>
        <v>31195907.226721253</v>
      </c>
    </row>
    <row r="52" spans="1:25" s="71" customFormat="1">
      <c r="A52" s="222" t="s">
        <v>5847</v>
      </c>
      <c r="B52" s="218"/>
      <c r="C52" s="176">
        <f t="shared" si="71"/>
        <v>12427503.300000001</v>
      </c>
      <c r="D52" s="176">
        <f t="shared" ref="D52:M52" si="90">D19</f>
        <v>17298937.800000001</v>
      </c>
      <c r="E52" s="176">
        <f t="shared" si="90"/>
        <v>21118144.5</v>
      </c>
      <c r="F52" s="176">
        <f t="shared" si="90"/>
        <v>25182994.5</v>
      </c>
      <c r="G52" s="176">
        <f t="shared" si="90"/>
        <v>28181034</v>
      </c>
      <c r="H52" s="176">
        <f t="shared" si="90"/>
        <v>28788412.500000004</v>
      </c>
      <c r="I52" s="176">
        <f t="shared" si="90"/>
        <v>29709382.500000004</v>
      </c>
      <c r="J52" s="176">
        <f t="shared" si="90"/>
        <v>30218832.000000004</v>
      </c>
      <c r="K52" s="176">
        <f t="shared" si="90"/>
        <v>30728281.500000004</v>
      </c>
      <c r="L52" s="176">
        <f t="shared" si="90"/>
        <v>31139802.000000004</v>
      </c>
      <c r="M52" s="177">
        <f t="shared" si="90"/>
        <v>31139802.000000004</v>
      </c>
      <c r="N52" s="257">
        <f t="shared" ref="N52:X52" si="91">N19</f>
        <v>30714552.000000004</v>
      </c>
      <c r="O52" s="179">
        <f t="shared" si="91"/>
        <v>0</v>
      </c>
      <c r="P52" s="176">
        <f t="shared" si="91"/>
        <v>0</v>
      </c>
      <c r="Q52" s="176">
        <f t="shared" si="91"/>
        <v>9664650</v>
      </c>
      <c r="R52" s="176">
        <f t="shared" si="91"/>
        <v>9664650</v>
      </c>
      <c r="S52" s="176">
        <f t="shared" si="91"/>
        <v>9664650</v>
      </c>
      <c r="T52" s="176">
        <f t="shared" si="91"/>
        <v>9664650</v>
      </c>
      <c r="U52" s="176">
        <f t="shared" si="91"/>
        <v>9664650</v>
      </c>
      <c r="V52" s="176">
        <f t="shared" si="91"/>
        <v>9664650</v>
      </c>
      <c r="W52" s="176">
        <f t="shared" si="91"/>
        <v>7429050.0000000009</v>
      </c>
      <c r="X52" s="176">
        <f t="shared" si="91"/>
        <v>7429050.0000000009</v>
      </c>
    </row>
    <row r="53" spans="1:25" s="71" customFormat="1">
      <c r="A53" s="222" t="s">
        <v>5848</v>
      </c>
      <c r="B53" s="218"/>
      <c r="C53" s="176">
        <f t="shared" si="71"/>
        <v>9205558</v>
      </c>
      <c r="D53" s="176">
        <f t="shared" ref="D53:M53" si="92">D20</f>
        <v>12814028</v>
      </c>
      <c r="E53" s="176">
        <f t="shared" si="92"/>
        <v>15643070</v>
      </c>
      <c r="F53" s="176">
        <f t="shared" si="92"/>
        <v>18654070</v>
      </c>
      <c r="G53" s="176">
        <f t="shared" si="92"/>
        <v>20874840</v>
      </c>
      <c r="H53" s="176">
        <f t="shared" si="92"/>
        <v>21324750</v>
      </c>
      <c r="I53" s="176">
        <f t="shared" si="92"/>
        <v>22006950</v>
      </c>
      <c r="J53" s="176">
        <f t="shared" si="92"/>
        <v>22384320</v>
      </c>
      <c r="K53" s="176">
        <f t="shared" si="92"/>
        <v>22761690</v>
      </c>
      <c r="L53" s="176">
        <f t="shared" si="92"/>
        <v>23066520</v>
      </c>
      <c r="M53" s="177">
        <f t="shared" si="92"/>
        <v>23066520</v>
      </c>
      <c r="N53" s="257">
        <f t="shared" ref="N53" si="93">N20</f>
        <v>22751520</v>
      </c>
      <c r="O53" s="257">
        <f t="shared" ref="O53:X53" si="94">O20</f>
        <v>0</v>
      </c>
      <c r="P53" s="257">
        <f t="shared" si="94"/>
        <v>0</v>
      </c>
      <c r="Q53" s="257">
        <f t="shared" si="94"/>
        <v>7159000</v>
      </c>
      <c r="R53" s="257">
        <f t="shared" si="94"/>
        <v>7159000</v>
      </c>
      <c r="S53" s="257">
        <f t="shared" si="94"/>
        <v>7159000</v>
      </c>
      <c r="T53" s="257">
        <f t="shared" si="94"/>
        <v>7159000</v>
      </c>
      <c r="U53" s="257">
        <f t="shared" si="94"/>
        <v>7159000</v>
      </c>
      <c r="V53" s="257">
        <f t="shared" si="94"/>
        <v>7159000</v>
      </c>
      <c r="W53" s="257">
        <f t="shared" si="94"/>
        <v>5503000</v>
      </c>
      <c r="X53" s="257">
        <f t="shared" si="94"/>
        <v>5503000</v>
      </c>
    </row>
    <row r="54" spans="1:25" s="71" customFormat="1">
      <c r="A54" s="222" t="s">
        <v>5859</v>
      </c>
      <c r="B54" s="234"/>
      <c r="C54" s="176">
        <v>3000000</v>
      </c>
      <c r="D54" s="176">
        <v>3000000</v>
      </c>
      <c r="E54" s="176">
        <v>10000000</v>
      </c>
      <c r="F54" s="176">
        <v>5000000</v>
      </c>
      <c r="G54" s="176">
        <v>5000000</v>
      </c>
      <c r="H54" s="176">
        <v>5000000</v>
      </c>
      <c r="I54" s="176">
        <v>5000000</v>
      </c>
      <c r="J54" s="176">
        <v>5000000</v>
      </c>
      <c r="K54" s="176">
        <v>5000000</v>
      </c>
      <c r="L54" s="176">
        <v>5000000</v>
      </c>
      <c r="M54" s="177">
        <v>5000000</v>
      </c>
      <c r="N54" s="257">
        <v>5000000</v>
      </c>
      <c r="O54" s="257"/>
      <c r="P54" s="257"/>
      <c r="Q54" s="257">
        <v>5000000</v>
      </c>
      <c r="R54" s="257">
        <v>5000000</v>
      </c>
      <c r="S54" s="257">
        <v>5000000</v>
      </c>
      <c r="T54" s="257">
        <v>5000000</v>
      </c>
      <c r="U54" s="257">
        <v>5000000</v>
      </c>
      <c r="V54" s="257">
        <v>5000000</v>
      </c>
      <c r="W54" s="257">
        <v>5000000</v>
      </c>
      <c r="X54" s="257">
        <v>5000000</v>
      </c>
    </row>
    <row r="55" spans="1:25" s="71" customFormat="1">
      <c r="A55" s="71" t="s">
        <v>6003</v>
      </c>
      <c r="B55" s="218"/>
      <c r="C55" s="176">
        <v>38015700</v>
      </c>
      <c r="D55" s="176">
        <v>61884300</v>
      </c>
      <c r="E55" s="176">
        <v>0</v>
      </c>
      <c r="F55" s="176">
        <v>0</v>
      </c>
      <c r="G55" s="176">
        <v>0</v>
      </c>
      <c r="H55" s="176">
        <v>0</v>
      </c>
      <c r="I55" s="176">
        <v>0</v>
      </c>
      <c r="J55" s="176">
        <v>0</v>
      </c>
      <c r="K55" s="176">
        <v>0</v>
      </c>
      <c r="L55" s="176">
        <v>0</v>
      </c>
      <c r="M55" s="177">
        <v>0</v>
      </c>
      <c r="N55" s="257">
        <v>0</v>
      </c>
      <c r="O55" s="257">
        <v>0</v>
      </c>
      <c r="P55" s="257">
        <v>0</v>
      </c>
      <c r="Q55" s="257">
        <v>0</v>
      </c>
      <c r="R55" s="257">
        <v>0</v>
      </c>
      <c r="S55" s="257">
        <v>0</v>
      </c>
      <c r="T55" s="257">
        <v>0</v>
      </c>
      <c r="U55" s="257">
        <v>0</v>
      </c>
      <c r="V55" s="257">
        <v>0</v>
      </c>
      <c r="W55" s="257">
        <v>0</v>
      </c>
      <c r="X55" s="257">
        <v>0</v>
      </c>
    </row>
    <row r="56" spans="1:25" s="71" customFormat="1">
      <c r="A56" s="71" t="s">
        <v>6004</v>
      </c>
      <c r="B56" s="218"/>
      <c r="C56" s="176">
        <v>2387740</v>
      </c>
      <c r="D56" s="176">
        <v>2153860</v>
      </c>
      <c r="E56" s="176">
        <v>0</v>
      </c>
      <c r="F56" s="176">
        <v>0</v>
      </c>
      <c r="G56" s="176">
        <v>0</v>
      </c>
      <c r="H56" s="176">
        <v>0</v>
      </c>
      <c r="I56" s="176">
        <v>0</v>
      </c>
      <c r="J56" s="176">
        <v>0</v>
      </c>
      <c r="K56" s="176">
        <v>0</v>
      </c>
      <c r="L56" s="176">
        <v>0</v>
      </c>
      <c r="M56" s="177">
        <v>0</v>
      </c>
      <c r="N56" s="257">
        <v>0</v>
      </c>
      <c r="O56" s="257">
        <v>0</v>
      </c>
      <c r="P56" s="257">
        <v>0</v>
      </c>
      <c r="Q56" s="257">
        <v>0</v>
      </c>
      <c r="R56" s="257">
        <v>0</v>
      </c>
      <c r="S56" s="257">
        <v>0</v>
      </c>
      <c r="T56" s="257">
        <v>0</v>
      </c>
      <c r="U56" s="257">
        <v>0</v>
      </c>
      <c r="V56" s="257">
        <v>0</v>
      </c>
      <c r="W56" s="257">
        <v>0</v>
      </c>
      <c r="X56" s="257">
        <v>0</v>
      </c>
    </row>
    <row r="57" spans="1:25" s="71" customFormat="1">
      <c r="A57" s="71" t="s">
        <v>5850</v>
      </c>
      <c r="B57" s="218"/>
      <c r="C57" s="176">
        <f>C36</f>
        <v>719181.23199999996</v>
      </c>
      <c r="D57" s="176">
        <f t="shared" ref="D57:M57" si="95">D36</f>
        <v>1859060.48</v>
      </c>
      <c r="E57" s="176">
        <f t="shared" si="95"/>
        <v>1716660.48</v>
      </c>
      <c r="F57" s="176">
        <f t="shared" si="95"/>
        <v>1574260.48</v>
      </c>
      <c r="G57" s="176">
        <f t="shared" si="95"/>
        <v>1342860.48</v>
      </c>
      <c r="H57" s="176">
        <f t="shared" si="95"/>
        <v>1111460.48</v>
      </c>
      <c r="I57" s="176">
        <f t="shared" si="95"/>
        <v>880060.48</v>
      </c>
      <c r="J57" s="176">
        <f t="shared" si="95"/>
        <v>648660.47999999998</v>
      </c>
      <c r="K57" s="176">
        <f t="shared" si="95"/>
        <v>417260.48</v>
      </c>
      <c r="L57" s="176">
        <f t="shared" si="95"/>
        <v>185860.48000000001</v>
      </c>
      <c r="M57" s="177">
        <f t="shared" si="95"/>
        <v>0</v>
      </c>
      <c r="N57" s="179">
        <f t="shared" ref="N57:X57" si="96">N36</f>
        <v>0</v>
      </c>
      <c r="O57" s="179">
        <f t="shared" si="96"/>
        <v>0</v>
      </c>
      <c r="P57" s="176">
        <f t="shared" si="96"/>
        <v>0</v>
      </c>
      <c r="Q57" s="176">
        <f t="shared" si="96"/>
        <v>-149456.82968052023</v>
      </c>
      <c r="R57" s="176">
        <f t="shared" si="96"/>
        <v>-276755.7992628488</v>
      </c>
      <c r="S57" s="176">
        <f t="shared" si="96"/>
        <v>-380567.43714109424</v>
      </c>
      <c r="T57" s="176">
        <f t="shared" si="96"/>
        <v>-459482.50341301149</v>
      </c>
      <c r="U57" s="176">
        <f t="shared" si="96"/>
        <v>-512007.20378222066</v>
      </c>
      <c r="V57" s="176">
        <f t="shared" si="96"/>
        <v>-536558.11629455956</v>
      </c>
      <c r="W57" s="176">
        <f t="shared" si="96"/>
        <v>-536558.11629455956</v>
      </c>
      <c r="X57" s="176">
        <f t="shared" si="96"/>
        <v>-536558.11629455956</v>
      </c>
    </row>
    <row r="58" spans="1:25" s="71" customFormat="1">
      <c r="A58" s="270" t="s">
        <v>5860</v>
      </c>
      <c r="B58" s="311"/>
      <c r="C58" s="176">
        <v>0</v>
      </c>
      <c r="D58" s="176">
        <v>0</v>
      </c>
      <c r="E58" s="176">
        <v>8000000</v>
      </c>
      <c r="F58" s="176">
        <v>8000000</v>
      </c>
      <c r="G58" s="176">
        <v>13000000</v>
      </c>
      <c r="H58" s="176">
        <v>13000000</v>
      </c>
      <c r="I58" s="176">
        <v>13000000</v>
      </c>
      <c r="J58" s="176">
        <v>13000000</v>
      </c>
      <c r="K58" s="176">
        <v>13000000</v>
      </c>
      <c r="L58" s="176">
        <v>13000000</v>
      </c>
      <c r="M58" s="177">
        <v>10441600</v>
      </c>
      <c r="N58" s="257"/>
      <c r="O58" s="179"/>
      <c r="P58" s="176"/>
      <c r="Q58" s="257" t="e">
        <f t="shared" ref="Q58:X58" si="97">Q43-Q46-Q47-Q48-Q49-Q50-Q51-Q52-Q53-Q54-Q55-Q56-Q57-Q60</f>
        <v>#REF!</v>
      </c>
      <c r="R58" s="257">
        <f t="shared" si="97"/>
        <v>-16334577.81879258</v>
      </c>
      <c r="S58" s="257">
        <f t="shared" si="97"/>
        <v>-17550279.197997659</v>
      </c>
      <c r="T58" s="257">
        <f t="shared" si="97"/>
        <v>-18870047.929834068</v>
      </c>
      <c r="U58" s="257">
        <f t="shared" si="97"/>
        <v>-20300128.055459686</v>
      </c>
      <c r="V58" s="257">
        <f t="shared" si="97"/>
        <v>-21847138.258501861</v>
      </c>
      <c r="W58" s="257">
        <f t="shared" si="97"/>
        <v>-25914193.040989645</v>
      </c>
      <c r="X58" s="257">
        <f t="shared" si="97"/>
        <v>-27679999.110426694</v>
      </c>
      <c r="Y58" s="312"/>
    </row>
    <row r="59" spans="1:25" s="269" customFormat="1">
      <c r="A59" s="217" t="s">
        <v>5861</v>
      </c>
      <c r="B59" s="249"/>
      <c r="C59" s="273">
        <f>SUM(C45:C58)</f>
        <v>85197827.412</v>
      </c>
      <c r="D59" s="273">
        <f t="shared" ref="D59:X59" si="98">SUM(D45:D58)</f>
        <v>125683909.0768</v>
      </c>
      <c r="E59" s="273">
        <f t="shared" si="98"/>
        <v>89351899.928608</v>
      </c>
      <c r="F59" s="273">
        <f t="shared" si="98"/>
        <v>99937151.385524482</v>
      </c>
      <c r="G59" s="273">
        <f t="shared" si="98"/>
        <v>115093392.42985596</v>
      </c>
      <c r="H59" s="273">
        <f t="shared" si="98"/>
        <v>117388725.92684731</v>
      </c>
      <c r="I59" s="273">
        <f t="shared" si="98"/>
        <v>120630945.10365815</v>
      </c>
      <c r="J59" s="273">
        <f t="shared" si="98"/>
        <v>122703376.33107764</v>
      </c>
      <c r="K59" s="273">
        <f t="shared" si="98"/>
        <v>124822668.6221423</v>
      </c>
      <c r="L59" s="273">
        <f t="shared" si="98"/>
        <v>126682816.64067084</v>
      </c>
      <c r="M59" s="274">
        <f t="shared" si="98"/>
        <v>124868760.77031109</v>
      </c>
      <c r="N59" s="275">
        <f t="shared" si="98"/>
        <v>114294927.65652974</v>
      </c>
      <c r="O59" s="273" t="e">
        <f t="shared" si="98"/>
        <v>#REF!</v>
      </c>
      <c r="P59" s="273" t="e">
        <f t="shared" si="98"/>
        <v>#REF!</v>
      </c>
      <c r="Q59" s="273" t="e">
        <f t="shared" si="98"/>
        <v>#REF!</v>
      </c>
      <c r="R59" s="273">
        <f t="shared" si="98"/>
        <v>35795000</v>
      </c>
      <c r="S59" s="273">
        <f t="shared" si="98"/>
        <v>35795000</v>
      </c>
      <c r="T59" s="273">
        <f t="shared" si="98"/>
        <v>35794999.999999993</v>
      </c>
      <c r="U59" s="273">
        <f t="shared" si="98"/>
        <v>35795000</v>
      </c>
      <c r="V59" s="273">
        <f t="shared" si="98"/>
        <v>35795000</v>
      </c>
      <c r="W59" s="273">
        <f t="shared" si="98"/>
        <v>27514999.999999993</v>
      </c>
      <c r="X59" s="273">
        <f t="shared" si="98"/>
        <v>27515000</v>
      </c>
    </row>
    <row r="60" spans="1:25" s="269" customFormat="1" ht="18" thickBot="1">
      <c r="A60" s="277" t="s">
        <v>5862</v>
      </c>
      <c r="B60" s="228"/>
      <c r="C60" s="278">
        <f>C43-C59</f>
        <v>13268812.588</v>
      </c>
      <c r="D60" s="278">
        <f t="shared" ref="D60:N60" si="99">D43-D59</f>
        <v>19129063.511199996</v>
      </c>
      <c r="E60" s="278">
        <f t="shared" si="99"/>
        <v>13762163.582591996</v>
      </c>
      <c r="F60" s="278">
        <f t="shared" si="99"/>
        <v>15307012.197067514</v>
      </c>
      <c r="G60" s="278">
        <f t="shared" si="99"/>
        <v>14647619.767211556</v>
      </c>
      <c r="H60" s="278">
        <f t="shared" si="99"/>
        <v>14176893.840364248</v>
      </c>
      <c r="I60" s="278">
        <f t="shared" si="99"/>
        <v>14189948.736706093</v>
      </c>
      <c r="J60" s="278">
        <f t="shared" si="99"/>
        <v>14200572.405628443</v>
      </c>
      <c r="K60" s="278">
        <f t="shared" si="99"/>
        <v>14161903.783486143</v>
      </c>
      <c r="L60" s="278">
        <f t="shared" si="99"/>
        <v>13919087.142815292</v>
      </c>
      <c r="M60" s="279">
        <f t="shared" si="99"/>
        <v>15490326.372504205</v>
      </c>
      <c r="N60" s="280">
        <f t="shared" si="99"/>
        <v>26060398.715974465</v>
      </c>
      <c r="O60" s="280" t="e">
        <f t="shared" ref="O60" si="100">O43-O59</f>
        <v>#REF!</v>
      </c>
      <c r="P60" s="278" t="e">
        <f t="shared" ref="P60" si="101">P43-P59</f>
        <v>#REF!</v>
      </c>
      <c r="Q60" s="276">
        <v>5000000</v>
      </c>
      <c r="R60" s="276">
        <v>5000000</v>
      </c>
      <c r="S60" s="276">
        <v>5000000</v>
      </c>
      <c r="T60" s="276">
        <v>5000000</v>
      </c>
      <c r="U60" s="276">
        <v>5000000</v>
      </c>
      <c r="V60" s="276">
        <v>5000000</v>
      </c>
      <c r="W60" s="276">
        <v>5000000</v>
      </c>
      <c r="X60" s="276">
        <v>5000000</v>
      </c>
    </row>
    <row r="61" spans="1:25" s="71" customFormat="1" ht="18" thickTop="1">
      <c r="A61" s="269" t="s">
        <v>6007</v>
      </c>
      <c r="B61" s="74"/>
      <c r="C61" s="281"/>
      <c r="D61" s="283"/>
      <c r="E61" s="257"/>
      <c r="F61" s="257"/>
      <c r="G61" s="257"/>
      <c r="H61" s="257"/>
      <c r="I61" s="257"/>
      <c r="J61" s="257"/>
      <c r="K61" s="257"/>
      <c r="L61" s="257"/>
      <c r="M61" s="257"/>
      <c r="N61" s="257"/>
      <c r="O61" s="257"/>
      <c r="P61" s="257"/>
      <c r="Q61" s="257"/>
      <c r="R61" s="257"/>
      <c r="S61" s="257"/>
      <c r="T61" s="257"/>
      <c r="U61" s="257"/>
      <c r="V61" s="257"/>
      <c r="W61" s="257"/>
      <c r="X61" s="257"/>
    </row>
    <row r="62" spans="1:25" s="71" customFormat="1">
      <c r="B62" s="74"/>
      <c r="C62" s="257"/>
      <c r="D62" s="257"/>
      <c r="E62" s="257"/>
      <c r="F62" s="257"/>
      <c r="G62" s="257"/>
      <c r="H62" s="257"/>
      <c r="I62" s="257"/>
      <c r="J62" s="257"/>
      <c r="K62" s="257"/>
      <c r="L62" s="257"/>
      <c r="M62" s="257"/>
      <c r="N62" s="257"/>
      <c r="O62" s="257"/>
      <c r="P62" s="257"/>
      <c r="Q62" s="257"/>
      <c r="R62" s="257"/>
      <c r="S62" s="257"/>
      <c r="T62" s="257"/>
      <c r="U62" s="257"/>
      <c r="V62" s="257"/>
      <c r="W62" s="257"/>
      <c r="X62" s="257"/>
    </row>
    <row r="63" spans="1:25" s="71" customFormat="1">
      <c r="B63" s="74"/>
      <c r="C63" s="74"/>
      <c r="D63" s="313"/>
      <c r="E63" s="313"/>
      <c r="F63" s="313"/>
      <c r="G63" s="74"/>
      <c r="H63" s="74"/>
      <c r="I63" s="74"/>
      <c r="J63" s="313"/>
      <c r="K63" s="74"/>
      <c r="L63" s="74"/>
      <c r="M63" s="74"/>
      <c r="N63" s="74"/>
      <c r="O63" s="74"/>
      <c r="P63" s="74"/>
      <c r="Q63" s="74"/>
      <c r="R63" s="74"/>
      <c r="S63" s="74"/>
      <c r="T63" s="74"/>
      <c r="U63" s="74"/>
      <c r="V63" s="74"/>
      <c r="W63" s="74"/>
      <c r="X63" s="74"/>
    </row>
    <row r="64" spans="1:25" s="71" customFormat="1">
      <c r="B64" s="74"/>
      <c r="C64" s="74"/>
      <c r="D64" s="74"/>
      <c r="E64" s="74"/>
      <c r="F64" s="74"/>
      <c r="G64" s="74"/>
      <c r="H64" s="74"/>
      <c r="I64" s="74"/>
      <c r="J64" s="74"/>
      <c r="K64" s="74"/>
      <c r="L64" s="74"/>
      <c r="M64" s="74"/>
      <c r="N64" s="74"/>
      <c r="O64" s="74"/>
      <c r="P64" s="74"/>
      <c r="Q64" s="74"/>
      <c r="R64" s="74"/>
      <c r="S64" s="74"/>
      <c r="T64" s="74"/>
      <c r="U64" s="74"/>
      <c r="V64" s="74"/>
      <c r="W64" s="74"/>
      <c r="X64" s="74"/>
    </row>
    <row r="65" spans="2:24" s="71" customFormat="1">
      <c r="B65" s="74"/>
      <c r="C65" s="74"/>
      <c r="D65" s="74"/>
      <c r="E65" s="74"/>
      <c r="F65" s="74"/>
      <c r="G65" s="74"/>
      <c r="H65" s="74"/>
      <c r="I65" s="74"/>
      <c r="J65" s="74"/>
      <c r="K65" s="74"/>
      <c r="L65" s="74"/>
      <c r="M65" s="74"/>
      <c r="N65" s="74"/>
      <c r="O65" s="74"/>
      <c r="P65" s="74"/>
      <c r="Q65" s="74"/>
      <c r="R65" s="74"/>
      <c r="S65" s="74"/>
      <c r="T65" s="74"/>
      <c r="U65" s="74"/>
      <c r="V65" s="74"/>
      <c r="W65" s="74"/>
      <c r="X65" s="74"/>
    </row>
  </sheetData>
  <mergeCells count="2">
    <mergeCell ref="A1:M1"/>
    <mergeCell ref="A2:M2"/>
  </mergeCells>
  <pageMargins left="0.51181102362204722" right="0.11811023622047245" top="0.55118110236220474" bottom="0.35433070866141736" header="0.31496062992125984" footer="0.11811023622047245"/>
  <pageSetup paperSize="9" scale="65" orientation="landscape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U34"/>
  <sheetViews>
    <sheetView topLeftCell="O1" workbookViewId="0">
      <pane ySplit="1" topLeftCell="A2" activePane="bottomLeft" state="frozen"/>
      <selection pane="bottomLeft" activeCell="F4" sqref="F4"/>
    </sheetView>
  </sheetViews>
  <sheetFormatPr defaultRowHeight="15"/>
  <cols>
    <col min="1" max="1" width="25.5703125" customWidth="1"/>
    <col min="2" max="2" width="9.5703125" bestFit="1" customWidth="1"/>
    <col min="3" max="4" width="9.5703125" customWidth="1"/>
    <col min="5" max="5" width="10.85546875" customWidth="1"/>
    <col min="6" max="6" width="9.5703125" customWidth="1"/>
    <col min="7" max="7" width="10.85546875" customWidth="1"/>
    <col min="8" max="8" width="9.5703125" customWidth="1"/>
    <col min="9" max="9" width="10.85546875" customWidth="1"/>
    <col min="10" max="10" width="9.5703125" customWidth="1"/>
    <col min="11" max="11" width="11.7109375" customWidth="1"/>
    <col min="12" max="12" width="9.5703125" customWidth="1"/>
    <col min="13" max="13" width="11.7109375" customWidth="1"/>
    <col min="14" max="14" width="10.85546875" customWidth="1"/>
    <col min="15" max="15" width="11.7109375" customWidth="1"/>
    <col min="16" max="16" width="10.85546875" customWidth="1"/>
    <col min="17" max="17" width="11.7109375" customWidth="1"/>
    <col min="18" max="18" width="10.85546875" customWidth="1"/>
    <col min="19" max="19" width="11.7109375" customWidth="1"/>
    <col min="20" max="20" width="10.85546875" customWidth="1"/>
    <col min="21" max="21" width="11.7109375" customWidth="1"/>
    <col min="22" max="22" width="10.85546875" customWidth="1"/>
    <col min="23" max="23" width="11.7109375" customWidth="1"/>
    <col min="24" max="24" width="10.85546875" customWidth="1"/>
    <col min="25" max="25" width="11.7109375" customWidth="1"/>
    <col min="26" max="26" width="10.85546875" customWidth="1"/>
    <col min="27" max="27" width="11.7109375" customWidth="1"/>
    <col min="28" max="28" width="10.85546875" customWidth="1"/>
    <col min="29" max="29" width="11.7109375" customWidth="1"/>
    <col min="30" max="30" width="10.85546875" customWidth="1"/>
    <col min="31" max="31" width="11.7109375" customWidth="1"/>
    <col min="32" max="32" width="10.85546875" bestFit="1" customWidth="1"/>
    <col min="33" max="33" width="11.7109375" bestFit="1" customWidth="1"/>
    <col min="34" max="46" width="13.42578125" customWidth="1"/>
    <col min="47" max="47" width="13.5703125" customWidth="1"/>
  </cols>
  <sheetData>
    <row r="1" spans="1:47" s="54" customFormat="1" ht="15.75">
      <c r="A1" s="49"/>
      <c r="B1" s="50" t="s">
        <v>84</v>
      </c>
      <c r="C1" s="51"/>
      <c r="D1" s="51"/>
      <c r="E1" s="52" t="s">
        <v>85</v>
      </c>
      <c r="F1" s="53"/>
      <c r="G1" s="52" t="s">
        <v>86</v>
      </c>
      <c r="H1" s="53"/>
      <c r="I1" s="52" t="s">
        <v>87</v>
      </c>
      <c r="J1" s="53"/>
      <c r="K1" s="52" t="s">
        <v>88</v>
      </c>
      <c r="L1" s="53"/>
      <c r="M1" s="52" t="s">
        <v>89</v>
      </c>
      <c r="N1" s="53"/>
      <c r="O1" s="52" t="s">
        <v>90</v>
      </c>
      <c r="P1" s="53"/>
      <c r="Q1" s="52" t="s">
        <v>91</v>
      </c>
      <c r="R1" s="53"/>
      <c r="S1" s="52" t="s">
        <v>92</v>
      </c>
      <c r="T1" s="53"/>
      <c r="U1" s="52" t="s">
        <v>93</v>
      </c>
      <c r="V1" s="53"/>
      <c r="W1" s="52" t="s">
        <v>94</v>
      </c>
      <c r="X1" s="53"/>
      <c r="Y1" s="52" t="s">
        <v>95</v>
      </c>
      <c r="Z1" s="53"/>
      <c r="AA1" s="52" t="s">
        <v>96</v>
      </c>
      <c r="AC1" s="52" t="s">
        <v>97</v>
      </c>
      <c r="AE1" s="52" t="s">
        <v>98</v>
      </c>
      <c r="AG1" s="52" t="s">
        <v>99</v>
      </c>
      <c r="AI1" s="52" t="s">
        <v>5826</v>
      </c>
      <c r="AK1" s="52" t="s">
        <v>5827</v>
      </c>
      <c r="AM1" s="52" t="s">
        <v>5828</v>
      </c>
      <c r="AO1" s="52" t="s">
        <v>5829</v>
      </c>
      <c r="AQ1" s="52" t="s">
        <v>5830</v>
      </c>
      <c r="AS1" s="52" t="s">
        <v>5831</v>
      </c>
      <c r="AU1" s="52" t="s">
        <v>5832</v>
      </c>
    </row>
    <row r="2" spans="1:47" s="54" customFormat="1" ht="15.75">
      <c r="A2" s="49" t="s">
        <v>100</v>
      </c>
      <c r="B2" s="55">
        <v>0.06</v>
      </c>
      <c r="C2" s="51"/>
      <c r="D2" s="51"/>
      <c r="E2" s="52"/>
      <c r="F2" s="53"/>
      <c r="G2" s="52"/>
      <c r="H2" s="53"/>
      <c r="I2" s="52"/>
      <c r="J2" s="53"/>
      <c r="K2" s="52"/>
      <c r="L2" s="53"/>
      <c r="M2" s="52"/>
      <c r="N2" s="53"/>
      <c r="O2" s="52"/>
      <c r="P2" s="53"/>
      <c r="Q2" s="52"/>
      <c r="R2" s="53"/>
      <c r="S2" s="52"/>
      <c r="T2" s="53"/>
      <c r="U2" s="52"/>
      <c r="V2" s="53"/>
      <c r="W2" s="52"/>
      <c r="X2" s="53"/>
      <c r="Y2" s="52"/>
      <c r="Z2" s="53"/>
      <c r="AA2" s="52"/>
      <c r="AG2" s="56"/>
      <c r="AI2" s="56"/>
      <c r="AK2" s="56"/>
      <c r="AM2" s="56"/>
      <c r="AO2" s="56"/>
      <c r="AQ2" s="56"/>
      <c r="AS2" s="56"/>
      <c r="AU2" s="56"/>
    </row>
    <row r="3" spans="1:47" s="54" customFormat="1" ht="15.75">
      <c r="A3" s="49" t="s">
        <v>101</v>
      </c>
      <c r="B3" s="55">
        <v>0.04</v>
      </c>
      <c r="C3" s="51"/>
      <c r="D3" s="51"/>
      <c r="E3" s="52"/>
      <c r="F3" s="53"/>
      <c r="G3" s="52"/>
      <c r="H3" s="53"/>
      <c r="I3" s="52"/>
      <c r="J3" s="53"/>
      <c r="K3" s="52"/>
      <c r="L3" s="53"/>
      <c r="M3" s="52"/>
      <c r="N3" s="53"/>
      <c r="O3" s="52"/>
      <c r="P3" s="53"/>
      <c r="Q3" s="52"/>
      <c r="R3" s="53"/>
      <c r="S3" s="52"/>
      <c r="T3" s="53"/>
      <c r="U3" s="52"/>
      <c r="V3" s="53"/>
      <c r="W3" s="52"/>
      <c r="X3" s="53"/>
      <c r="Y3" s="52"/>
      <c r="Z3" s="53"/>
      <c r="AA3" s="52"/>
      <c r="AG3" s="56"/>
      <c r="AI3" s="56"/>
      <c r="AK3" s="56"/>
      <c r="AM3" s="56"/>
      <c r="AO3" s="56"/>
      <c r="AQ3" s="56"/>
      <c r="AS3" s="56"/>
      <c r="AU3" s="56"/>
    </row>
    <row r="4" spans="1:47" s="54" customFormat="1" ht="15.75">
      <c r="A4" s="49" t="s">
        <v>102</v>
      </c>
      <c r="B4" s="56">
        <v>12</v>
      </c>
      <c r="C4" s="51"/>
      <c r="D4" s="51"/>
      <c r="E4" s="52"/>
      <c r="F4" s="53"/>
      <c r="G4" s="52"/>
      <c r="H4" s="53"/>
      <c r="I4" s="52"/>
      <c r="J4" s="53"/>
      <c r="K4" s="52"/>
      <c r="L4" s="53"/>
      <c r="M4" s="52"/>
      <c r="N4" s="53"/>
      <c r="O4" s="52"/>
      <c r="P4" s="53"/>
      <c r="Q4" s="52"/>
      <c r="R4" s="53"/>
      <c r="S4" s="52"/>
      <c r="T4" s="53"/>
      <c r="U4" s="52"/>
      <c r="V4" s="53"/>
      <c r="W4" s="52"/>
      <c r="X4" s="53"/>
      <c r="Y4" s="52"/>
      <c r="Z4" s="53"/>
      <c r="AA4" s="52"/>
      <c r="AG4" s="56"/>
      <c r="AI4" s="56"/>
      <c r="AK4" s="56"/>
      <c r="AM4" s="56"/>
      <c r="AO4" s="56"/>
      <c r="AQ4" s="56"/>
      <c r="AS4" s="56"/>
      <c r="AU4" s="56"/>
    </row>
    <row r="5" spans="1:47" s="54" customFormat="1" ht="15.75">
      <c r="A5" s="57" t="s">
        <v>103</v>
      </c>
      <c r="B5" s="56"/>
      <c r="C5" s="51"/>
      <c r="D5" s="51"/>
      <c r="E5" s="52"/>
      <c r="F5" s="53"/>
      <c r="G5" s="52"/>
      <c r="H5" s="53"/>
      <c r="I5" s="52"/>
      <c r="J5" s="53"/>
      <c r="K5" s="52"/>
      <c r="L5" s="53"/>
      <c r="M5" s="52"/>
      <c r="N5" s="53"/>
      <c r="O5" s="52"/>
      <c r="P5" s="53"/>
      <c r="Q5" s="52"/>
      <c r="R5" s="53"/>
      <c r="S5" s="52"/>
      <c r="T5" s="53"/>
      <c r="U5" s="52"/>
      <c r="V5" s="53"/>
      <c r="W5" s="52"/>
      <c r="X5" s="53"/>
      <c r="Y5" s="52"/>
      <c r="Z5" s="53"/>
      <c r="AA5" s="52"/>
      <c r="AG5" s="56"/>
      <c r="AI5" s="56"/>
      <c r="AK5" s="56"/>
      <c r="AM5" s="56"/>
      <c r="AO5" s="56"/>
      <c r="AQ5" s="56"/>
      <c r="AS5" s="56"/>
      <c r="AU5" s="56"/>
    </row>
    <row r="6" spans="1:47" s="54" customFormat="1" ht="15.75" customHeight="1">
      <c r="A6" s="58" t="s">
        <v>104</v>
      </c>
      <c r="B6" s="59">
        <v>28080</v>
      </c>
      <c r="C6" s="60">
        <f>B6*$B$3+B6</f>
        <v>29203.200000000001</v>
      </c>
      <c r="D6" s="51">
        <f>(C6*$B$2)+C6</f>
        <v>30955.392</v>
      </c>
      <c r="E6" s="52">
        <f t="shared" ref="E6:E28" si="0">D6*$B$4</f>
        <v>371464.70400000003</v>
      </c>
      <c r="F6" s="53">
        <f>D6*$B$2+D6</f>
        <v>32812.715519999998</v>
      </c>
      <c r="G6" s="52">
        <f>F6*$B$4</f>
        <v>393752.58623999998</v>
      </c>
      <c r="H6" s="53">
        <f>F6*$B$2+F6</f>
        <v>34781.478451199997</v>
      </c>
      <c r="I6" s="52">
        <f>H6*$B$4</f>
        <v>417377.74141439993</v>
      </c>
      <c r="J6" s="53">
        <f>H6*$B$2+H6</f>
        <v>36868.367158271998</v>
      </c>
      <c r="K6" s="52">
        <f>J6*$B$4</f>
        <v>442420.40589926398</v>
      </c>
      <c r="L6" s="53">
        <f>J6*$B$2+J6</f>
        <v>39080.469187768322</v>
      </c>
      <c r="M6" s="52">
        <f>L6*$B$4</f>
        <v>468965.63025321986</v>
      </c>
      <c r="N6" s="53">
        <f>L6*$B$2+L6</f>
        <v>41425.29733903442</v>
      </c>
      <c r="O6" s="52">
        <f>N6*$B$4</f>
        <v>497103.56806841306</v>
      </c>
      <c r="P6" s="53">
        <f>N6*$B$2+N6</f>
        <v>43910.815179376485</v>
      </c>
      <c r="Q6" s="52">
        <f>P6*$B$4</f>
        <v>526929.78215251782</v>
      </c>
      <c r="R6" s="53">
        <f>P6*$B$2+P6</f>
        <v>46545.464090139074</v>
      </c>
      <c r="S6" s="52">
        <f>R6*$B$4</f>
        <v>558545.56908166886</v>
      </c>
      <c r="T6" s="53">
        <f>R6*$B$2+R6</f>
        <v>49338.191935547417</v>
      </c>
      <c r="U6" s="52">
        <f>T6*$B$4</f>
        <v>592058.30322656897</v>
      </c>
      <c r="V6" s="53">
        <f>T6*$B$2+T6</f>
        <v>52298.483451680258</v>
      </c>
      <c r="W6" s="52">
        <f>V6*$B$4</f>
        <v>627581.80142016313</v>
      </c>
      <c r="X6" s="53">
        <f>V6*$B$2+V6</f>
        <v>55436.392458781076</v>
      </c>
      <c r="Y6" s="52">
        <f>X6*$B$4</f>
        <v>665236.70950537291</v>
      </c>
      <c r="Z6" s="53">
        <f>X6*$B$2+X6</f>
        <v>58762.576006307943</v>
      </c>
      <c r="AA6" s="52">
        <f>Z6*$B$4</f>
        <v>705150.91207569535</v>
      </c>
      <c r="AB6" s="53">
        <f>Z6*$B$2+Z6</f>
        <v>62288.330566686418</v>
      </c>
      <c r="AC6" s="52">
        <f>AB6*$B$4</f>
        <v>747459.96680023707</v>
      </c>
      <c r="AD6" s="53">
        <f>AB6*$B$2+AB6</f>
        <v>66025.630400687602</v>
      </c>
      <c r="AE6" s="52">
        <f>AD6*$B$4</f>
        <v>792307.56480825122</v>
      </c>
      <c r="AF6" s="53">
        <f>AD6*$B$2+AD6</f>
        <v>69987.168224728855</v>
      </c>
      <c r="AG6" s="52">
        <f>AF6*$B$4</f>
        <v>839846.01869674632</v>
      </c>
      <c r="AH6" s="172">
        <f>AF6*$B$2+AF6</f>
        <v>74186.398318212581</v>
      </c>
      <c r="AI6" s="173">
        <f>AH6*$B$4</f>
        <v>890236.77981855092</v>
      </c>
      <c r="AJ6" s="172">
        <f>AH6*$B$2+AH6</f>
        <v>78637.582217305331</v>
      </c>
      <c r="AK6" s="173">
        <f>AJ6*$B$4</f>
        <v>943650.98660766403</v>
      </c>
      <c r="AL6" s="172">
        <f>AJ6*$B$2+AJ6</f>
        <v>83355.83715034365</v>
      </c>
      <c r="AM6" s="173">
        <f>AL6*$B$4</f>
        <v>1000270.0458041239</v>
      </c>
      <c r="AN6" s="172">
        <f>AL6*$B$2+AL6</f>
        <v>88357.187379364274</v>
      </c>
      <c r="AO6" s="173">
        <f>AN6*$B$4</f>
        <v>1060286.2485523713</v>
      </c>
      <c r="AP6" s="172">
        <f>AN6*$B$2+AN6</f>
        <v>93658.618622126131</v>
      </c>
      <c r="AQ6" s="173">
        <f>AP6*$B$4</f>
        <v>1123903.4234655136</v>
      </c>
      <c r="AR6" s="172">
        <f>AP6*$B$2+AP6</f>
        <v>99278.135739453704</v>
      </c>
      <c r="AS6" s="173">
        <f>AR6*$B$4</f>
        <v>1191337.6288734444</v>
      </c>
      <c r="AT6" s="172">
        <f>AR6*$B$2+AR6</f>
        <v>105234.82388382092</v>
      </c>
      <c r="AU6" s="173">
        <f>AT6*$B$4</f>
        <v>1262817.8866058511</v>
      </c>
    </row>
    <row r="7" spans="1:47" s="54" customFormat="1" ht="15.75">
      <c r="A7" s="61" t="s">
        <v>105</v>
      </c>
      <c r="B7" s="59">
        <v>26650</v>
      </c>
      <c r="C7" s="60">
        <f t="shared" ref="C7:C33" si="1">B7*$B$3+B7</f>
        <v>27716</v>
      </c>
      <c r="D7" s="51">
        <f t="shared" ref="D7:D28" si="2">(C7*$B$2)+C7</f>
        <v>29378.959999999999</v>
      </c>
      <c r="E7" s="52">
        <f t="shared" si="0"/>
        <v>352547.52</v>
      </c>
      <c r="F7" s="53">
        <f t="shared" ref="F7:F28" si="3">D7*$B$2+D7</f>
        <v>31141.6976</v>
      </c>
      <c r="G7" s="52">
        <f t="shared" ref="G7:G28" si="4">F7*$B$4</f>
        <v>373700.37119999999</v>
      </c>
      <c r="H7" s="53">
        <f t="shared" ref="H7:H28" si="5">F7*$B$2+F7</f>
        <v>33010.199456000002</v>
      </c>
      <c r="I7" s="52">
        <f t="shared" ref="I7:I28" si="6">H7*$B$4</f>
        <v>396122.39347200003</v>
      </c>
      <c r="J7" s="53">
        <f t="shared" ref="J7:J28" si="7">H7*$B$2+H7</f>
        <v>34990.811423359999</v>
      </c>
      <c r="K7" s="52">
        <f t="shared" ref="K7:K33" si="8">J7*$B$4</f>
        <v>419889.73708032002</v>
      </c>
      <c r="L7" s="53">
        <f t="shared" ref="L7:L33" si="9">J7*$B$2+J7</f>
        <v>37090.260108761599</v>
      </c>
      <c r="M7" s="52">
        <f t="shared" ref="M7:M33" si="10">L7*$B$4</f>
        <v>445083.12130513915</v>
      </c>
      <c r="N7" s="53">
        <f t="shared" ref="N7:N33" si="11">L7*$B$2+L7</f>
        <v>39315.675715287296</v>
      </c>
      <c r="O7" s="52">
        <f t="shared" ref="O7:O33" si="12">N7*$B$4</f>
        <v>471788.10858344752</v>
      </c>
      <c r="P7" s="53">
        <f t="shared" ref="P7:P33" si="13">N7*$B$2+N7</f>
        <v>41674.616258204536</v>
      </c>
      <c r="Q7" s="52">
        <f t="shared" ref="Q7:Q33" si="14">P7*$B$4</f>
        <v>500095.39509845444</v>
      </c>
      <c r="R7" s="53">
        <f t="shared" ref="R7:R33" si="15">P7*$B$2+P7</f>
        <v>44175.093233696811</v>
      </c>
      <c r="S7" s="52">
        <f t="shared" ref="S7:S33" si="16">R7*$B$4</f>
        <v>530101.11880436167</v>
      </c>
      <c r="T7" s="53">
        <f t="shared" ref="T7:U33" si="17">R7*$B$2+R7</f>
        <v>46825.598827718619</v>
      </c>
      <c r="U7" s="52">
        <f t="shared" ref="U7:U28" si="18">T7*$B$4</f>
        <v>561907.18593262346</v>
      </c>
      <c r="V7" s="53">
        <f t="shared" ref="V7:W33" si="19">T7*$B$2+T7</f>
        <v>49635.134757381733</v>
      </c>
      <c r="W7" s="52">
        <f t="shared" ref="W7:W28" si="20">V7*$B$4</f>
        <v>595621.61708858074</v>
      </c>
      <c r="X7" s="53">
        <f t="shared" ref="X7:Y33" si="21">V7*$B$2+V7</f>
        <v>52613.242842824635</v>
      </c>
      <c r="Y7" s="52">
        <f t="shared" ref="Y7:Y28" si="22">X7*$B$4</f>
        <v>631358.91411389562</v>
      </c>
      <c r="Z7" s="53">
        <f t="shared" ref="Z7:AA33" si="23">X7*$B$2+X7</f>
        <v>55770.037413394115</v>
      </c>
      <c r="AA7" s="52">
        <f t="shared" ref="AA7:AA28" si="24">Z7*$B$4</f>
        <v>669240.44896072941</v>
      </c>
      <c r="AB7" s="53">
        <f t="shared" ref="AB7:AB33" si="25">Z7*$B$2+Z7</f>
        <v>59116.239658197759</v>
      </c>
      <c r="AC7" s="52">
        <f t="shared" ref="AC7:AC33" si="26">AB7*$B$4</f>
        <v>709394.87589837308</v>
      </c>
      <c r="AD7" s="53">
        <f t="shared" ref="AD7:AD34" si="27">AB7*$B$2+AB7</f>
        <v>62663.214037689628</v>
      </c>
      <c r="AE7" s="52">
        <f t="shared" ref="AE7:AE34" si="28">AD7*$B$4</f>
        <v>751958.56845227559</v>
      </c>
      <c r="AF7" s="53">
        <f t="shared" ref="AF7:AF34" si="29">AD7*$B$2+AD7</f>
        <v>66423.006879951005</v>
      </c>
      <c r="AG7" s="52">
        <f t="shared" ref="AG7:AG34" si="30">AF7*$B$4</f>
        <v>797076.08255941211</v>
      </c>
      <c r="AH7" s="172">
        <f t="shared" ref="AH7:AH34" si="31">AF7*$B$2+AF7</f>
        <v>70408.38729274807</v>
      </c>
      <c r="AI7" s="173">
        <f t="shared" ref="AI7:AI34" si="32">AH7*$B$4</f>
        <v>844900.64751297678</v>
      </c>
      <c r="AJ7" s="172">
        <f t="shared" ref="AJ7:AJ34" si="33">AH7*$B$2+AH7</f>
        <v>74632.890530312958</v>
      </c>
      <c r="AK7" s="173">
        <f t="shared" ref="AK7:AK34" si="34">AJ7*$B$4</f>
        <v>895594.68636375549</v>
      </c>
      <c r="AL7" s="172">
        <f t="shared" ref="AL7:AL34" si="35">AJ7*$B$2+AJ7</f>
        <v>79110.863962131742</v>
      </c>
      <c r="AM7" s="173">
        <f t="shared" ref="AM7:AM34" si="36">AL7*$B$4</f>
        <v>949330.36754558096</v>
      </c>
      <c r="AN7" s="172">
        <f t="shared" ref="AN7:AN34" si="37">AL7*$B$2+AL7</f>
        <v>83857.515799859641</v>
      </c>
      <c r="AO7" s="173">
        <f t="shared" ref="AO7:AO34" si="38">AN7*$B$4</f>
        <v>1006290.1895983156</v>
      </c>
      <c r="AP7" s="172">
        <f t="shared" ref="AP7:AP34" si="39">AN7*$B$2+AN7</f>
        <v>88888.966747851213</v>
      </c>
      <c r="AQ7" s="173">
        <f t="shared" ref="AQ7:AQ34" si="40">AP7*$B$4</f>
        <v>1066667.6009742145</v>
      </c>
      <c r="AR7" s="172">
        <f t="shared" ref="AR7:AR34" si="41">AP7*$B$2+AP7</f>
        <v>94222.304752722281</v>
      </c>
      <c r="AS7" s="173">
        <f t="shared" ref="AS7:AS34" si="42">AR7*$B$4</f>
        <v>1130667.6570326674</v>
      </c>
      <c r="AT7" s="172">
        <f t="shared" ref="AT7:AT34" si="43">AR7*$B$2+AR7</f>
        <v>99875.643037885617</v>
      </c>
      <c r="AU7" s="173">
        <f t="shared" ref="AU7:AU34" si="44">AT7*$B$4</f>
        <v>1198507.7164546275</v>
      </c>
    </row>
    <row r="8" spans="1:47" s="54" customFormat="1" ht="15.75">
      <c r="A8" s="61" t="s">
        <v>106</v>
      </c>
      <c r="B8" s="59">
        <v>27880</v>
      </c>
      <c r="C8" s="60">
        <f t="shared" si="1"/>
        <v>28995.200000000001</v>
      </c>
      <c r="D8" s="51">
        <f t="shared" si="2"/>
        <v>30734.912</v>
      </c>
      <c r="E8" s="52">
        <f t="shared" si="0"/>
        <v>368818.94400000002</v>
      </c>
      <c r="F8" s="53">
        <f t="shared" si="3"/>
        <v>32579.006720000001</v>
      </c>
      <c r="G8" s="52">
        <f t="shared" si="4"/>
        <v>390948.08064</v>
      </c>
      <c r="H8" s="53">
        <f t="shared" si="5"/>
        <v>34533.747123200003</v>
      </c>
      <c r="I8" s="52">
        <f t="shared" si="6"/>
        <v>414404.9654784</v>
      </c>
      <c r="J8" s="53">
        <f t="shared" si="7"/>
        <v>36605.771950592003</v>
      </c>
      <c r="K8" s="52">
        <f t="shared" si="8"/>
        <v>439269.26340710407</v>
      </c>
      <c r="L8" s="53">
        <f t="shared" si="9"/>
        <v>38802.11826762752</v>
      </c>
      <c r="M8" s="52">
        <f t="shared" si="10"/>
        <v>465625.41921153024</v>
      </c>
      <c r="N8" s="53">
        <f t="shared" si="11"/>
        <v>41130.245363685171</v>
      </c>
      <c r="O8" s="52">
        <f t="shared" si="12"/>
        <v>493562.94436422206</v>
      </c>
      <c r="P8" s="53">
        <f t="shared" si="13"/>
        <v>43598.06008550628</v>
      </c>
      <c r="Q8" s="52">
        <f t="shared" si="14"/>
        <v>523176.72102607536</v>
      </c>
      <c r="R8" s="53">
        <f t="shared" si="15"/>
        <v>46213.943690636654</v>
      </c>
      <c r="S8" s="52">
        <f t="shared" si="16"/>
        <v>554567.32428763981</v>
      </c>
      <c r="T8" s="53">
        <f t="shared" si="17"/>
        <v>48986.78031207485</v>
      </c>
      <c r="U8" s="52">
        <f t="shared" si="18"/>
        <v>587841.36374489823</v>
      </c>
      <c r="V8" s="53">
        <f t="shared" si="19"/>
        <v>51925.987130799338</v>
      </c>
      <c r="W8" s="52">
        <f t="shared" si="20"/>
        <v>623111.84556959209</v>
      </c>
      <c r="X8" s="53">
        <f t="shared" si="21"/>
        <v>55041.546358647298</v>
      </c>
      <c r="Y8" s="52">
        <f t="shared" si="22"/>
        <v>660498.5563037676</v>
      </c>
      <c r="Z8" s="53">
        <f t="shared" si="23"/>
        <v>58344.039140166133</v>
      </c>
      <c r="AA8" s="52">
        <f t="shared" si="24"/>
        <v>700128.46968199359</v>
      </c>
      <c r="AB8" s="53">
        <f t="shared" si="25"/>
        <v>61844.681488576098</v>
      </c>
      <c r="AC8" s="52">
        <f t="shared" si="26"/>
        <v>742136.17786291311</v>
      </c>
      <c r="AD8" s="53">
        <f t="shared" si="27"/>
        <v>65555.362377890662</v>
      </c>
      <c r="AE8" s="52">
        <f t="shared" si="28"/>
        <v>786664.34853468789</v>
      </c>
      <c r="AF8" s="53">
        <f t="shared" si="29"/>
        <v>69488.684120564096</v>
      </c>
      <c r="AG8" s="52">
        <f t="shared" si="30"/>
        <v>833864.20944676921</v>
      </c>
      <c r="AH8" s="172">
        <f t="shared" si="31"/>
        <v>73658.005167797935</v>
      </c>
      <c r="AI8" s="173">
        <f t="shared" si="32"/>
        <v>883896.06201357523</v>
      </c>
      <c r="AJ8" s="172">
        <f t="shared" si="33"/>
        <v>78077.485477865819</v>
      </c>
      <c r="AK8" s="173">
        <f t="shared" si="34"/>
        <v>936929.82573438983</v>
      </c>
      <c r="AL8" s="172">
        <f t="shared" si="35"/>
        <v>82762.134606537773</v>
      </c>
      <c r="AM8" s="173">
        <f t="shared" si="36"/>
        <v>993145.61527845333</v>
      </c>
      <c r="AN8" s="172">
        <f t="shared" si="37"/>
        <v>87727.862682930034</v>
      </c>
      <c r="AO8" s="173">
        <f t="shared" si="38"/>
        <v>1052734.3521951605</v>
      </c>
      <c r="AP8" s="172">
        <f t="shared" si="39"/>
        <v>92991.534443905839</v>
      </c>
      <c r="AQ8" s="173">
        <f t="shared" si="40"/>
        <v>1115898.4133268702</v>
      </c>
      <c r="AR8" s="172">
        <f t="shared" si="41"/>
        <v>98571.026510540192</v>
      </c>
      <c r="AS8" s="173">
        <f t="shared" si="42"/>
        <v>1182852.3181264824</v>
      </c>
      <c r="AT8" s="172">
        <f t="shared" si="43"/>
        <v>104485.2881011726</v>
      </c>
      <c r="AU8" s="173">
        <f t="shared" si="44"/>
        <v>1253823.4572140712</v>
      </c>
    </row>
    <row r="9" spans="1:47" s="54" customFormat="1" ht="15.75">
      <c r="A9" s="61" t="s">
        <v>107</v>
      </c>
      <c r="B9" s="62">
        <v>25550</v>
      </c>
      <c r="C9" s="60">
        <f t="shared" si="1"/>
        <v>26572</v>
      </c>
      <c r="D9" s="51">
        <f t="shared" si="2"/>
        <v>28166.32</v>
      </c>
      <c r="E9" s="52">
        <f t="shared" si="0"/>
        <v>337995.83999999997</v>
      </c>
      <c r="F9" s="53">
        <f t="shared" si="3"/>
        <v>29856.299200000001</v>
      </c>
      <c r="G9" s="52">
        <f t="shared" si="4"/>
        <v>358275.59039999999</v>
      </c>
      <c r="H9" s="53">
        <f t="shared" si="5"/>
        <v>31647.677152</v>
      </c>
      <c r="I9" s="52">
        <f t="shared" si="6"/>
        <v>379772.12582399999</v>
      </c>
      <c r="J9" s="53">
        <f t="shared" si="7"/>
        <v>33546.537781120001</v>
      </c>
      <c r="K9" s="52">
        <f t="shared" si="8"/>
        <v>402558.45337344002</v>
      </c>
      <c r="L9" s="53">
        <f t="shared" si="9"/>
        <v>35559.330047987198</v>
      </c>
      <c r="M9" s="52">
        <f t="shared" si="10"/>
        <v>426711.96057584637</v>
      </c>
      <c r="N9" s="53">
        <f t="shared" si="11"/>
        <v>37692.889850866428</v>
      </c>
      <c r="O9" s="52">
        <f t="shared" si="12"/>
        <v>452314.67821039713</v>
      </c>
      <c r="P9" s="53">
        <f t="shared" si="13"/>
        <v>39954.463241918413</v>
      </c>
      <c r="Q9" s="52">
        <f t="shared" si="14"/>
        <v>479453.55890302092</v>
      </c>
      <c r="R9" s="53">
        <f t="shared" si="15"/>
        <v>42351.731036433514</v>
      </c>
      <c r="S9" s="52">
        <f t="shared" si="16"/>
        <v>508220.77243720216</v>
      </c>
      <c r="T9" s="53">
        <f t="shared" si="17"/>
        <v>44892.834898619527</v>
      </c>
      <c r="U9" s="52">
        <f t="shared" si="18"/>
        <v>538714.01878343429</v>
      </c>
      <c r="V9" s="53">
        <f t="shared" si="19"/>
        <v>47586.4049925367</v>
      </c>
      <c r="W9" s="52">
        <f t="shared" si="20"/>
        <v>571036.8599104404</v>
      </c>
      <c r="X9" s="53">
        <f t="shared" si="21"/>
        <v>50441.589292088902</v>
      </c>
      <c r="Y9" s="52">
        <f t="shared" si="22"/>
        <v>605299.07150506682</v>
      </c>
      <c r="Z9" s="53">
        <f t="shared" si="23"/>
        <v>53468.084649614233</v>
      </c>
      <c r="AA9" s="52">
        <f t="shared" si="24"/>
        <v>641617.0157953708</v>
      </c>
      <c r="AB9" s="53">
        <f t="shared" si="25"/>
        <v>56676.169728591085</v>
      </c>
      <c r="AC9" s="52">
        <f t="shared" si="26"/>
        <v>680114.03674309305</v>
      </c>
      <c r="AD9" s="53">
        <f t="shared" si="27"/>
        <v>60076.739912306548</v>
      </c>
      <c r="AE9" s="52">
        <f t="shared" si="28"/>
        <v>720920.8789476786</v>
      </c>
      <c r="AF9" s="53">
        <f t="shared" si="29"/>
        <v>63681.344307044943</v>
      </c>
      <c r="AG9" s="52">
        <f t="shared" si="30"/>
        <v>764176.13168453937</v>
      </c>
      <c r="AH9" s="172">
        <f t="shared" si="31"/>
        <v>67502.224965467642</v>
      </c>
      <c r="AI9" s="173">
        <f t="shared" si="32"/>
        <v>810026.6995856117</v>
      </c>
      <c r="AJ9" s="172">
        <f t="shared" si="33"/>
        <v>71552.358463395707</v>
      </c>
      <c r="AK9" s="173">
        <f t="shared" si="34"/>
        <v>858628.30156074848</v>
      </c>
      <c r="AL9" s="172">
        <f t="shared" si="35"/>
        <v>75845.499971199446</v>
      </c>
      <c r="AM9" s="173">
        <f t="shared" si="36"/>
        <v>910145.99965439341</v>
      </c>
      <c r="AN9" s="172">
        <f t="shared" si="37"/>
        <v>80396.229969471417</v>
      </c>
      <c r="AO9" s="173">
        <f t="shared" si="38"/>
        <v>964754.75963365706</v>
      </c>
      <c r="AP9" s="172">
        <f t="shared" si="39"/>
        <v>85220.003767639704</v>
      </c>
      <c r="AQ9" s="173">
        <f t="shared" si="40"/>
        <v>1022640.0452116765</v>
      </c>
      <c r="AR9" s="172">
        <f t="shared" si="41"/>
        <v>90333.203993698087</v>
      </c>
      <c r="AS9" s="173">
        <f t="shared" si="42"/>
        <v>1083998.4479243769</v>
      </c>
      <c r="AT9" s="172">
        <f t="shared" si="43"/>
        <v>95753.196233319977</v>
      </c>
      <c r="AU9" s="173">
        <f t="shared" si="44"/>
        <v>1149038.3547998397</v>
      </c>
    </row>
    <row r="10" spans="1:47" s="54" customFormat="1" ht="15.75">
      <c r="A10" s="61" t="s">
        <v>108</v>
      </c>
      <c r="B10" s="62">
        <v>24730</v>
      </c>
      <c r="C10" s="60">
        <f t="shared" si="1"/>
        <v>25719.200000000001</v>
      </c>
      <c r="D10" s="51">
        <f t="shared" si="2"/>
        <v>27262.351999999999</v>
      </c>
      <c r="E10" s="52">
        <f t="shared" si="0"/>
        <v>327148.22399999999</v>
      </c>
      <c r="F10" s="53">
        <f t="shared" si="3"/>
        <v>28898.093119999998</v>
      </c>
      <c r="G10" s="52">
        <f t="shared" si="4"/>
        <v>346777.11743999994</v>
      </c>
      <c r="H10" s="53">
        <f t="shared" si="5"/>
        <v>30631.978707199996</v>
      </c>
      <c r="I10" s="52">
        <f t="shared" si="6"/>
        <v>367583.74448639993</v>
      </c>
      <c r="J10" s="53">
        <f t="shared" si="7"/>
        <v>32469.897429631998</v>
      </c>
      <c r="K10" s="52">
        <f t="shared" si="8"/>
        <v>389638.76915558398</v>
      </c>
      <c r="L10" s="53">
        <f t="shared" si="9"/>
        <v>34418.091275409919</v>
      </c>
      <c r="M10" s="52">
        <f t="shared" si="10"/>
        <v>413017.09530491906</v>
      </c>
      <c r="N10" s="53">
        <f t="shared" si="11"/>
        <v>36483.176751934516</v>
      </c>
      <c r="O10" s="52">
        <f t="shared" si="12"/>
        <v>437798.12102321419</v>
      </c>
      <c r="P10" s="53">
        <f t="shared" si="13"/>
        <v>38672.167357050588</v>
      </c>
      <c r="Q10" s="52">
        <f t="shared" si="14"/>
        <v>464066.00828460709</v>
      </c>
      <c r="R10" s="53">
        <f t="shared" si="15"/>
        <v>40992.497398473621</v>
      </c>
      <c r="S10" s="52">
        <f t="shared" si="16"/>
        <v>491909.96878168348</v>
      </c>
      <c r="T10" s="53">
        <f t="shared" si="17"/>
        <v>43452.047242382039</v>
      </c>
      <c r="U10" s="52">
        <f t="shared" si="18"/>
        <v>521424.56690858444</v>
      </c>
      <c r="V10" s="53">
        <f t="shared" si="19"/>
        <v>46059.170076924958</v>
      </c>
      <c r="W10" s="52">
        <f t="shared" si="20"/>
        <v>552710.0409230995</v>
      </c>
      <c r="X10" s="53">
        <f t="shared" si="21"/>
        <v>48822.720281540453</v>
      </c>
      <c r="Y10" s="52">
        <f t="shared" si="22"/>
        <v>585872.64337848546</v>
      </c>
      <c r="Z10" s="53">
        <f t="shared" si="23"/>
        <v>51752.083498432883</v>
      </c>
      <c r="AA10" s="52">
        <f t="shared" si="24"/>
        <v>621025.0019811946</v>
      </c>
      <c r="AB10" s="53">
        <f t="shared" si="25"/>
        <v>54857.208508338859</v>
      </c>
      <c r="AC10" s="52">
        <f t="shared" si="26"/>
        <v>658286.50210006628</v>
      </c>
      <c r="AD10" s="53">
        <f t="shared" si="27"/>
        <v>58148.641018839189</v>
      </c>
      <c r="AE10" s="52">
        <f t="shared" si="28"/>
        <v>697783.69222607021</v>
      </c>
      <c r="AF10" s="53">
        <f t="shared" si="29"/>
        <v>61637.559479969539</v>
      </c>
      <c r="AG10" s="52">
        <f t="shared" si="30"/>
        <v>739650.71375963441</v>
      </c>
      <c r="AH10" s="172">
        <f t="shared" si="31"/>
        <v>65335.813048767712</v>
      </c>
      <c r="AI10" s="173">
        <f t="shared" si="32"/>
        <v>784029.75658521254</v>
      </c>
      <c r="AJ10" s="172">
        <f t="shared" si="33"/>
        <v>69255.96183169377</v>
      </c>
      <c r="AK10" s="173">
        <f t="shared" si="34"/>
        <v>831071.54198032524</v>
      </c>
      <c r="AL10" s="172">
        <f t="shared" si="35"/>
        <v>73411.319541595396</v>
      </c>
      <c r="AM10" s="173">
        <f t="shared" si="36"/>
        <v>880935.83449914469</v>
      </c>
      <c r="AN10" s="172">
        <f t="shared" si="37"/>
        <v>77815.998714091125</v>
      </c>
      <c r="AO10" s="173">
        <f t="shared" si="38"/>
        <v>933791.98456909345</v>
      </c>
      <c r="AP10" s="172">
        <f t="shared" si="39"/>
        <v>82484.958636936586</v>
      </c>
      <c r="AQ10" s="173">
        <f t="shared" si="40"/>
        <v>989819.50364323903</v>
      </c>
      <c r="AR10" s="172">
        <f t="shared" si="41"/>
        <v>87434.056155152779</v>
      </c>
      <c r="AS10" s="173">
        <f t="shared" si="42"/>
        <v>1049208.6738618333</v>
      </c>
      <c r="AT10" s="172">
        <f t="shared" si="43"/>
        <v>92680.099524461941</v>
      </c>
      <c r="AU10" s="173">
        <f t="shared" si="44"/>
        <v>1112161.1942935432</v>
      </c>
    </row>
    <row r="11" spans="1:47" s="54" customFormat="1" ht="15.75">
      <c r="A11" s="61" t="s">
        <v>109</v>
      </c>
      <c r="B11" s="62">
        <v>24540</v>
      </c>
      <c r="C11" s="60">
        <f t="shared" si="1"/>
        <v>25521.599999999999</v>
      </c>
      <c r="D11" s="51">
        <f t="shared" si="2"/>
        <v>27052.895999999997</v>
      </c>
      <c r="E11" s="52">
        <f t="shared" si="0"/>
        <v>324634.75199999998</v>
      </c>
      <c r="F11" s="53">
        <f t="shared" si="3"/>
        <v>28676.069759999998</v>
      </c>
      <c r="G11" s="52">
        <f t="shared" si="4"/>
        <v>344112.83711999998</v>
      </c>
      <c r="H11" s="53">
        <f t="shared" si="5"/>
        <v>30396.633945599999</v>
      </c>
      <c r="I11" s="52">
        <f t="shared" si="6"/>
        <v>364759.60734719998</v>
      </c>
      <c r="J11" s="53">
        <f t="shared" si="7"/>
        <v>32220.431982335998</v>
      </c>
      <c r="K11" s="52">
        <f t="shared" si="8"/>
        <v>386645.18378803198</v>
      </c>
      <c r="L11" s="53">
        <f t="shared" si="9"/>
        <v>34153.657901276158</v>
      </c>
      <c r="M11" s="52">
        <f t="shared" si="10"/>
        <v>409843.89481531386</v>
      </c>
      <c r="N11" s="53">
        <f t="shared" si="11"/>
        <v>36202.877375352728</v>
      </c>
      <c r="O11" s="52">
        <f t="shared" si="12"/>
        <v>434434.52850423276</v>
      </c>
      <c r="P11" s="53">
        <f t="shared" si="13"/>
        <v>38375.050017873888</v>
      </c>
      <c r="Q11" s="52">
        <f t="shared" si="14"/>
        <v>460500.60021448665</v>
      </c>
      <c r="R11" s="53">
        <f t="shared" si="15"/>
        <v>40677.553018946317</v>
      </c>
      <c r="S11" s="52">
        <f t="shared" si="16"/>
        <v>488130.6362273558</v>
      </c>
      <c r="T11" s="53">
        <f t="shared" si="17"/>
        <v>43118.206200083099</v>
      </c>
      <c r="U11" s="52">
        <f t="shared" si="18"/>
        <v>517418.47440099716</v>
      </c>
      <c r="V11" s="53">
        <f t="shared" si="19"/>
        <v>45705.298572088082</v>
      </c>
      <c r="W11" s="52">
        <f t="shared" si="20"/>
        <v>548463.58286505705</v>
      </c>
      <c r="X11" s="53">
        <f t="shared" si="21"/>
        <v>48447.616486413368</v>
      </c>
      <c r="Y11" s="52">
        <f t="shared" si="22"/>
        <v>581371.39783696039</v>
      </c>
      <c r="Z11" s="53">
        <f t="shared" si="23"/>
        <v>51354.47347559817</v>
      </c>
      <c r="AA11" s="52">
        <f t="shared" si="24"/>
        <v>616253.68170717801</v>
      </c>
      <c r="AB11" s="53">
        <f t="shared" si="25"/>
        <v>54435.741884134062</v>
      </c>
      <c r="AC11" s="52">
        <f t="shared" si="26"/>
        <v>653228.90260960872</v>
      </c>
      <c r="AD11" s="53">
        <f t="shared" si="27"/>
        <v>57701.886397182105</v>
      </c>
      <c r="AE11" s="52">
        <f t="shared" si="28"/>
        <v>692422.63676618529</v>
      </c>
      <c r="AF11" s="53">
        <f t="shared" si="29"/>
        <v>61163.999581013028</v>
      </c>
      <c r="AG11" s="52">
        <f t="shared" si="30"/>
        <v>733967.99497215636</v>
      </c>
      <c r="AH11" s="172">
        <f t="shared" si="31"/>
        <v>64833.839555873812</v>
      </c>
      <c r="AI11" s="173">
        <f t="shared" si="32"/>
        <v>778006.07467048569</v>
      </c>
      <c r="AJ11" s="172">
        <f t="shared" si="33"/>
        <v>68723.869929226246</v>
      </c>
      <c r="AK11" s="173">
        <f t="shared" si="34"/>
        <v>824686.43915071501</v>
      </c>
      <c r="AL11" s="172">
        <f t="shared" si="35"/>
        <v>72847.302124979818</v>
      </c>
      <c r="AM11" s="173">
        <f t="shared" si="36"/>
        <v>874167.62549975782</v>
      </c>
      <c r="AN11" s="172">
        <f t="shared" si="37"/>
        <v>77218.14025247861</v>
      </c>
      <c r="AO11" s="173">
        <f t="shared" si="38"/>
        <v>926617.68302974338</v>
      </c>
      <c r="AP11" s="172">
        <f t="shared" si="39"/>
        <v>81851.228667627322</v>
      </c>
      <c r="AQ11" s="173">
        <f t="shared" si="40"/>
        <v>982214.74401152786</v>
      </c>
      <c r="AR11" s="172">
        <f t="shared" si="41"/>
        <v>86762.302387684962</v>
      </c>
      <c r="AS11" s="173">
        <f t="shared" si="42"/>
        <v>1041147.6286522195</v>
      </c>
      <c r="AT11" s="172">
        <f t="shared" si="43"/>
        <v>91968.040530946062</v>
      </c>
      <c r="AU11" s="173">
        <f t="shared" si="44"/>
        <v>1103616.4863713528</v>
      </c>
    </row>
    <row r="12" spans="1:47" s="54" customFormat="1" ht="15.75">
      <c r="A12" s="61" t="s">
        <v>110</v>
      </c>
      <c r="B12" s="62">
        <v>24760</v>
      </c>
      <c r="C12" s="60">
        <f t="shared" si="1"/>
        <v>25750.400000000001</v>
      </c>
      <c r="D12" s="51">
        <f t="shared" si="2"/>
        <v>27295.424000000003</v>
      </c>
      <c r="E12" s="52">
        <f t="shared" si="0"/>
        <v>327545.08800000005</v>
      </c>
      <c r="F12" s="53">
        <f t="shared" si="3"/>
        <v>28933.149440000001</v>
      </c>
      <c r="G12" s="52">
        <f t="shared" si="4"/>
        <v>347197.79327999998</v>
      </c>
      <c r="H12" s="53">
        <f t="shared" si="5"/>
        <v>30669.138406400001</v>
      </c>
      <c r="I12" s="52">
        <f t="shared" si="6"/>
        <v>368029.66087680002</v>
      </c>
      <c r="J12" s="53">
        <f t="shared" si="7"/>
        <v>32509.286710784003</v>
      </c>
      <c r="K12" s="52">
        <f t="shared" si="8"/>
        <v>390111.44052940805</v>
      </c>
      <c r="L12" s="53">
        <f t="shared" si="9"/>
        <v>34459.843913431047</v>
      </c>
      <c r="M12" s="52">
        <f t="shared" si="10"/>
        <v>413518.12696117256</v>
      </c>
      <c r="N12" s="53">
        <f t="shared" si="11"/>
        <v>36527.43454823691</v>
      </c>
      <c r="O12" s="52">
        <f t="shared" si="12"/>
        <v>438329.21457884292</v>
      </c>
      <c r="P12" s="53">
        <f t="shared" si="13"/>
        <v>38719.080621131128</v>
      </c>
      <c r="Q12" s="52">
        <f t="shared" si="14"/>
        <v>464628.96745357354</v>
      </c>
      <c r="R12" s="53">
        <f t="shared" si="15"/>
        <v>41042.225458398992</v>
      </c>
      <c r="S12" s="52">
        <f t="shared" si="16"/>
        <v>492506.70550078794</v>
      </c>
      <c r="T12" s="53">
        <f t="shared" si="17"/>
        <v>43504.758985902932</v>
      </c>
      <c r="U12" s="52">
        <f t="shared" si="18"/>
        <v>522057.10783083516</v>
      </c>
      <c r="V12" s="53">
        <f t="shared" si="19"/>
        <v>46115.044525057107</v>
      </c>
      <c r="W12" s="52">
        <f t="shared" si="20"/>
        <v>553380.53430068528</v>
      </c>
      <c r="X12" s="53">
        <f t="shared" si="21"/>
        <v>48881.947196560533</v>
      </c>
      <c r="Y12" s="52">
        <f t="shared" si="22"/>
        <v>586583.3663587264</v>
      </c>
      <c r="Z12" s="53">
        <f t="shared" si="23"/>
        <v>51814.864028354168</v>
      </c>
      <c r="AA12" s="52">
        <f t="shared" si="24"/>
        <v>621778.36834024999</v>
      </c>
      <c r="AB12" s="53">
        <f t="shared" si="25"/>
        <v>54923.755870055422</v>
      </c>
      <c r="AC12" s="52">
        <f t="shared" si="26"/>
        <v>659085.07044066512</v>
      </c>
      <c r="AD12" s="53">
        <f t="shared" si="27"/>
        <v>58219.181222258747</v>
      </c>
      <c r="AE12" s="52">
        <f t="shared" si="28"/>
        <v>698630.17466710496</v>
      </c>
      <c r="AF12" s="53">
        <f t="shared" si="29"/>
        <v>61712.332095594269</v>
      </c>
      <c r="AG12" s="52">
        <f t="shared" si="30"/>
        <v>740547.98514713126</v>
      </c>
      <c r="AH12" s="172">
        <f t="shared" si="31"/>
        <v>65415.072021329928</v>
      </c>
      <c r="AI12" s="173">
        <f t="shared" si="32"/>
        <v>784980.86425595917</v>
      </c>
      <c r="AJ12" s="172">
        <f t="shared" si="33"/>
        <v>69339.97634260972</v>
      </c>
      <c r="AK12" s="173">
        <f t="shared" si="34"/>
        <v>832079.71611131658</v>
      </c>
      <c r="AL12" s="172">
        <f t="shared" si="35"/>
        <v>73500.374923166295</v>
      </c>
      <c r="AM12" s="173">
        <f t="shared" si="36"/>
        <v>882004.49907799554</v>
      </c>
      <c r="AN12" s="172">
        <f t="shared" si="37"/>
        <v>77910.397418556269</v>
      </c>
      <c r="AO12" s="173">
        <f t="shared" si="38"/>
        <v>934924.76902267523</v>
      </c>
      <c r="AP12" s="172">
        <f t="shared" si="39"/>
        <v>82585.021263669652</v>
      </c>
      <c r="AQ12" s="173">
        <f t="shared" si="40"/>
        <v>991020.25516403583</v>
      </c>
      <c r="AR12" s="172">
        <f t="shared" si="41"/>
        <v>87540.122539489836</v>
      </c>
      <c r="AS12" s="173">
        <f t="shared" si="42"/>
        <v>1050481.4704738781</v>
      </c>
      <c r="AT12" s="172">
        <f t="shared" si="43"/>
        <v>92792.529891859231</v>
      </c>
      <c r="AU12" s="173">
        <f t="shared" si="44"/>
        <v>1113510.3587023108</v>
      </c>
    </row>
    <row r="13" spans="1:47" s="54" customFormat="1" ht="15.75">
      <c r="A13" s="61" t="s">
        <v>111</v>
      </c>
      <c r="B13" s="62">
        <v>24500</v>
      </c>
      <c r="C13" s="60">
        <f t="shared" si="1"/>
        <v>25480</v>
      </c>
      <c r="D13" s="51">
        <f t="shared" si="2"/>
        <v>27008.799999999999</v>
      </c>
      <c r="E13" s="52">
        <f t="shared" si="0"/>
        <v>324105.59999999998</v>
      </c>
      <c r="F13" s="53">
        <f t="shared" si="3"/>
        <v>28629.327999999998</v>
      </c>
      <c r="G13" s="52">
        <f t="shared" si="4"/>
        <v>343551.93599999999</v>
      </c>
      <c r="H13" s="53">
        <f t="shared" si="5"/>
        <v>30347.087679999997</v>
      </c>
      <c r="I13" s="52">
        <f t="shared" si="6"/>
        <v>364165.05215999996</v>
      </c>
      <c r="J13" s="53">
        <f t="shared" si="7"/>
        <v>32167.912940799997</v>
      </c>
      <c r="K13" s="52">
        <f t="shared" si="8"/>
        <v>386014.95528959995</v>
      </c>
      <c r="L13" s="53">
        <f t="shared" si="9"/>
        <v>34097.987717247997</v>
      </c>
      <c r="M13" s="52">
        <f t="shared" si="10"/>
        <v>409175.85260697594</v>
      </c>
      <c r="N13" s="53">
        <f t="shared" si="11"/>
        <v>36143.866980282881</v>
      </c>
      <c r="O13" s="52">
        <f t="shared" si="12"/>
        <v>433726.40376339457</v>
      </c>
      <c r="P13" s="53">
        <f t="shared" si="13"/>
        <v>38312.498999099851</v>
      </c>
      <c r="Q13" s="52">
        <f t="shared" si="14"/>
        <v>459749.98798919818</v>
      </c>
      <c r="R13" s="53">
        <f t="shared" si="15"/>
        <v>40611.248939045843</v>
      </c>
      <c r="S13" s="52">
        <f t="shared" si="16"/>
        <v>487334.98726855009</v>
      </c>
      <c r="T13" s="53">
        <f t="shared" si="17"/>
        <v>43047.923875388595</v>
      </c>
      <c r="U13" s="52">
        <f t="shared" si="18"/>
        <v>516575.08650466311</v>
      </c>
      <c r="V13" s="53">
        <f t="shared" si="19"/>
        <v>45630.799307911911</v>
      </c>
      <c r="W13" s="52">
        <f t="shared" si="20"/>
        <v>547569.59169494291</v>
      </c>
      <c r="X13" s="53">
        <f t="shared" si="21"/>
        <v>48368.64726638663</v>
      </c>
      <c r="Y13" s="52">
        <f t="shared" si="22"/>
        <v>580423.76719663956</v>
      </c>
      <c r="Z13" s="53">
        <f t="shared" si="23"/>
        <v>51270.766102369831</v>
      </c>
      <c r="AA13" s="52">
        <f t="shared" si="24"/>
        <v>615249.19322843803</v>
      </c>
      <c r="AB13" s="53">
        <f t="shared" si="25"/>
        <v>54347.01206851202</v>
      </c>
      <c r="AC13" s="52">
        <f t="shared" si="26"/>
        <v>652164.14482214418</v>
      </c>
      <c r="AD13" s="53">
        <f t="shared" si="27"/>
        <v>57607.832792622743</v>
      </c>
      <c r="AE13" s="52">
        <f t="shared" si="28"/>
        <v>691293.99351147295</v>
      </c>
      <c r="AF13" s="53">
        <f t="shared" si="29"/>
        <v>61064.302760180108</v>
      </c>
      <c r="AG13" s="52">
        <f t="shared" si="30"/>
        <v>732771.63312216126</v>
      </c>
      <c r="AH13" s="172">
        <f t="shared" si="31"/>
        <v>64728.160925790915</v>
      </c>
      <c r="AI13" s="173">
        <f t="shared" si="32"/>
        <v>776737.93110949104</v>
      </c>
      <c r="AJ13" s="172">
        <f t="shared" si="33"/>
        <v>68611.850581338367</v>
      </c>
      <c r="AK13" s="173">
        <f t="shared" si="34"/>
        <v>823342.20697606041</v>
      </c>
      <c r="AL13" s="172">
        <f t="shared" si="35"/>
        <v>72728.561616218663</v>
      </c>
      <c r="AM13" s="173">
        <f t="shared" si="36"/>
        <v>872742.73939462402</v>
      </c>
      <c r="AN13" s="172">
        <f t="shared" si="37"/>
        <v>77092.275313191785</v>
      </c>
      <c r="AO13" s="173">
        <f t="shared" si="38"/>
        <v>925107.30375830142</v>
      </c>
      <c r="AP13" s="172">
        <f t="shared" si="39"/>
        <v>81717.811831983287</v>
      </c>
      <c r="AQ13" s="173">
        <f t="shared" si="40"/>
        <v>980613.7419837995</v>
      </c>
      <c r="AR13" s="172">
        <f t="shared" si="41"/>
        <v>86620.880541902283</v>
      </c>
      <c r="AS13" s="173">
        <f t="shared" si="42"/>
        <v>1039450.5665028275</v>
      </c>
      <c r="AT13" s="172">
        <f t="shared" si="43"/>
        <v>91818.133374416415</v>
      </c>
      <c r="AU13" s="173">
        <f t="shared" si="44"/>
        <v>1101817.6004929971</v>
      </c>
    </row>
    <row r="14" spans="1:47" s="54" customFormat="1" ht="15.75">
      <c r="A14" s="61" t="s">
        <v>112</v>
      </c>
      <c r="B14" s="62">
        <v>23230</v>
      </c>
      <c r="C14" s="60">
        <f t="shared" si="1"/>
        <v>24159.200000000001</v>
      </c>
      <c r="D14" s="51">
        <f t="shared" si="2"/>
        <v>25608.752</v>
      </c>
      <c r="E14" s="52">
        <f t="shared" si="0"/>
        <v>307305.02399999998</v>
      </c>
      <c r="F14" s="53">
        <f t="shared" si="3"/>
        <v>27145.277119999999</v>
      </c>
      <c r="G14" s="52">
        <f t="shared" si="4"/>
        <v>325743.32543999999</v>
      </c>
      <c r="H14" s="53">
        <f t="shared" si="5"/>
        <v>28773.993747199998</v>
      </c>
      <c r="I14" s="52">
        <f t="shared" si="6"/>
        <v>345287.92496639997</v>
      </c>
      <c r="J14" s="53">
        <f t="shared" si="7"/>
        <v>30500.433372031999</v>
      </c>
      <c r="K14" s="52">
        <f t="shared" si="8"/>
        <v>366005.20046438399</v>
      </c>
      <c r="L14" s="53">
        <f t="shared" si="9"/>
        <v>32330.459374353919</v>
      </c>
      <c r="M14" s="52">
        <f t="shared" si="10"/>
        <v>387965.51249224704</v>
      </c>
      <c r="N14" s="53">
        <f t="shared" si="11"/>
        <v>34270.286936815151</v>
      </c>
      <c r="O14" s="52">
        <f t="shared" si="12"/>
        <v>411243.44324178179</v>
      </c>
      <c r="P14" s="53">
        <f t="shared" si="13"/>
        <v>36326.504153024063</v>
      </c>
      <c r="Q14" s="52">
        <f t="shared" si="14"/>
        <v>435918.04983628879</v>
      </c>
      <c r="R14" s="53">
        <f t="shared" si="15"/>
        <v>38506.094402205505</v>
      </c>
      <c r="S14" s="52">
        <f t="shared" si="16"/>
        <v>462073.13282646606</v>
      </c>
      <c r="T14" s="53">
        <f t="shared" si="17"/>
        <v>40816.460066337837</v>
      </c>
      <c r="U14" s="52">
        <f t="shared" si="18"/>
        <v>489797.52079605404</v>
      </c>
      <c r="V14" s="53">
        <f t="shared" si="19"/>
        <v>43265.447670318106</v>
      </c>
      <c r="W14" s="52">
        <f t="shared" si="20"/>
        <v>519185.3720438173</v>
      </c>
      <c r="X14" s="53">
        <f t="shared" si="21"/>
        <v>45861.374530537192</v>
      </c>
      <c r="Y14" s="52">
        <f t="shared" si="22"/>
        <v>550336.49436644628</v>
      </c>
      <c r="Z14" s="53">
        <f t="shared" si="23"/>
        <v>48613.057002369424</v>
      </c>
      <c r="AA14" s="52">
        <f t="shared" si="24"/>
        <v>583356.68402843305</v>
      </c>
      <c r="AB14" s="53">
        <f t="shared" si="25"/>
        <v>51529.840422511588</v>
      </c>
      <c r="AC14" s="52">
        <f t="shared" si="26"/>
        <v>618358.08507013903</v>
      </c>
      <c r="AD14" s="53">
        <f t="shared" si="27"/>
        <v>54621.630847862281</v>
      </c>
      <c r="AE14" s="52">
        <f t="shared" si="28"/>
        <v>655459.57017434738</v>
      </c>
      <c r="AF14" s="53">
        <f t="shared" si="29"/>
        <v>57898.928698734017</v>
      </c>
      <c r="AG14" s="52">
        <f t="shared" si="30"/>
        <v>694787.14438480814</v>
      </c>
      <c r="AH14" s="172">
        <f t="shared" si="31"/>
        <v>61372.864420658057</v>
      </c>
      <c r="AI14" s="173">
        <f t="shared" si="32"/>
        <v>736474.37304789666</v>
      </c>
      <c r="AJ14" s="172">
        <f t="shared" si="33"/>
        <v>65055.236285897539</v>
      </c>
      <c r="AK14" s="173">
        <f t="shared" si="34"/>
        <v>780662.83543077041</v>
      </c>
      <c r="AL14" s="172">
        <f t="shared" si="35"/>
        <v>68958.55046305139</v>
      </c>
      <c r="AM14" s="173">
        <f t="shared" si="36"/>
        <v>827502.60555661668</v>
      </c>
      <c r="AN14" s="172">
        <f t="shared" si="37"/>
        <v>73096.063490834465</v>
      </c>
      <c r="AO14" s="173">
        <f t="shared" si="38"/>
        <v>877152.76189001359</v>
      </c>
      <c r="AP14" s="172">
        <f t="shared" si="39"/>
        <v>77481.827300284538</v>
      </c>
      <c r="AQ14" s="173">
        <f t="shared" si="40"/>
        <v>929781.92760341452</v>
      </c>
      <c r="AR14" s="172">
        <f t="shared" si="41"/>
        <v>82130.736938301605</v>
      </c>
      <c r="AS14" s="173">
        <f t="shared" si="42"/>
        <v>985568.84325961932</v>
      </c>
      <c r="AT14" s="172">
        <f t="shared" si="43"/>
        <v>87058.581154599698</v>
      </c>
      <c r="AU14" s="173">
        <f t="shared" si="44"/>
        <v>1044702.9738551964</v>
      </c>
    </row>
    <row r="15" spans="1:47" s="54" customFormat="1" ht="15.75">
      <c r="A15" s="61" t="s">
        <v>113</v>
      </c>
      <c r="B15" s="62">
        <v>22320</v>
      </c>
      <c r="C15" s="60">
        <f t="shared" si="1"/>
        <v>23212.799999999999</v>
      </c>
      <c r="D15" s="51">
        <f t="shared" si="2"/>
        <v>24605.567999999999</v>
      </c>
      <c r="E15" s="52">
        <f t="shared" si="0"/>
        <v>295266.81599999999</v>
      </c>
      <c r="F15" s="53">
        <f t="shared" si="3"/>
        <v>26081.90208</v>
      </c>
      <c r="G15" s="52">
        <f t="shared" si="4"/>
        <v>312982.82496</v>
      </c>
      <c r="H15" s="53">
        <f t="shared" si="5"/>
        <v>27646.816204800001</v>
      </c>
      <c r="I15" s="52">
        <f t="shared" si="6"/>
        <v>331761.79445759999</v>
      </c>
      <c r="J15" s="53">
        <f t="shared" si="7"/>
        <v>29305.625177088001</v>
      </c>
      <c r="K15" s="52">
        <f t="shared" si="8"/>
        <v>351667.50212505599</v>
      </c>
      <c r="L15" s="53">
        <f t="shared" si="9"/>
        <v>31063.96268771328</v>
      </c>
      <c r="M15" s="52">
        <f t="shared" si="10"/>
        <v>372767.55225255934</v>
      </c>
      <c r="N15" s="53">
        <f t="shared" si="11"/>
        <v>32927.800448976079</v>
      </c>
      <c r="O15" s="52">
        <f t="shared" si="12"/>
        <v>395133.60538771295</v>
      </c>
      <c r="P15" s="53">
        <f t="shared" si="13"/>
        <v>34903.46847591464</v>
      </c>
      <c r="Q15" s="52">
        <f t="shared" si="14"/>
        <v>418841.62171097565</v>
      </c>
      <c r="R15" s="53">
        <f t="shared" si="15"/>
        <v>36997.676584469518</v>
      </c>
      <c r="S15" s="52">
        <f t="shared" si="16"/>
        <v>443972.11901363422</v>
      </c>
      <c r="T15" s="53">
        <f t="shared" si="17"/>
        <v>39217.537179537692</v>
      </c>
      <c r="U15" s="52">
        <f t="shared" si="18"/>
        <v>470610.44615445228</v>
      </c>
      <c r="V15" s="53">
        <f t="shared" si="19"/>
        <v>41570.589410309956</v>
      </c>
      <c r="W15" s="52">
        <f t="shared" si="20"/>
        <v>498847.07292371948</v>
      </c>
      <c r="X15" s="53">
        <f t="shared" si="21"/>
        <v>44064.824774928551</v>
      </c>
      <c r="Y15" s="52">
        <f t="shared" si="22"/>
        <v>528777.89729914255</v>
      </c>
      <c r="Z15" s="53">
        <f t="shared" si="23"/>
        <v>46708.714261424262</v>
      </c>
      <c r="AA15" s="52">
        <f t="shared" si="24"/>
        <v>560504.57113709114</v>
      </c>
      <c r="AB15" s="53">
        <f t="shared" si="25"/>
        <v>49511.237117109718</v>
      </c>
      <c r="AC15" s="52">
        <f t="shared" si="26"/>
        <v>594134.84540531668</v>
      </c>
      <c r="AD15" s="53">
        <f t="shared" si="27"/>
        <v>52481.911344136301</v>
      </c>
      <c r="AE15" s="52">
        <f t="shared" si="28"/>
        <v>629782.93612963567</v>
      </c>
      <c r="AF15" s="53">
        <f t="shared" si="29"/>
        <v>55630.826024784481</v>
      </c>
      <c r="AG15" s="52">
        <f t="shared" si="30"/>
        <v>667569.9122974138</v>
      </c>
      <c r="AH15" s="172">
        <f t="shared" si="31"/>
        <v>58968.675586271551</v>
      </c>
      <c r="AI15" s="173">
        <f t="shared" si="32"/>
        <v>707624.10703525855</v>
      </c>
      <c r="AJ15" s="172">
        <f t="shared" si="33"/>
        <v>62506.796121447842</v>
      </c>
      <c r="AK15" s="173">
        <f t="shared" si="34"/>
        <v>750081.5534573741</v>
      </c>
      <c r="AL15" s="172">
        <f t="shared" si="35"/>
        <v>66257.203888734715</v>
      </c>
      <c r="AM15" s="173">
        <f t="shared" si="36"/>
        <v>795086.44666481658</v>
      </c>
      <c r="AN15" s="172">
        <f t="shared" si="37"/>
        <v>70232.636122058801</v>
      </c>
      <c r="AO15" s="173">
        <f t="shared" si="38"/>
        <v>842791.63346470566</v>
      </c>
      <c r="AP15" s="172">
        <f t="shared" si="39"/>
        <v>74446.594289382323</v>
      </c>
      <c r="AQ15" s="173">
        <f t="shared" si="40"/>
        <v>893359.13147258782</v>
      </c>
      <c r="AR15" s="172">
        <f t="shared" si="41"/>
        <v>78913.389946745257</v>
      </c>
      <c r="AS15" s="173">
        <f t="shared" si="42"/>
        <v>946960.67936094315</v>
      </c>
      <c r="AT15" s="172">
        <f t="shared" si="43"/>
        <v>83648.193343549967</v>
      </c>
      <c r="AU15" s="173">
        <f t="shared" si="44"/>
        <v>1003778.3201225996</v>
      </c>
    </row>
    <row r="16" spans="1:47" s="54" customFormat="1" ht="15.75">
      <c r="A16" s="61" t="s">
        <v>114</v>
      </c>
      <c r="B16" s="62">
        <v>22260</v>
      </c>
      <c r="C16" s="60">
        <f t="shared" si="1"/>
        <v>23150.400000000001</v>
      </c>
      <c r="D16" s="51">
        <f t="shared" si="2"/>
        <v>24539.424000000003</v>
      </c>
      <c r="E16" s="52">
        <f t="shared" si="0"/>
        <v>294473.08800000005</v>
      </c>
      <c r="F16" s="53">
        <f t="shared" si="3"/>
        <v>26011.789440000004</v>
      </c>
      <c r="G16" s="52">
        <f t="shared" si="4"/>
        <v>312141.47328000003</v>
      </c>
      <c r="H16" s="53">
        <f t="shared" si="5"/>
        <v>27572.496806400006</v>
      </c>
      <c r="I16" s="52">
        <f t="shared" si="6"/>
        <v>330869.96167680004</v>
      </c>
      <c r="J16" s="53">
        <f t="shared" si="7"/>
        <v>29226.846614784004</v>
      </c>
      <c r="K16" s="52">
        <f t="shared" si="8"/>
        <v>350722.15937740804</v>
      </c>
      <c r="L16" s="53">
        <f t="shared" si="9"/>
        <v>30980.457411671043</v>
      </c>
      <c r="M16" s="52">
        <f t="shared" si="10"/>
        <v>371765.48894005251</v>
      </c>
      <c r="N16" s="53">
        <f t="shared" si="11"/>
        <v>32839.284856371305</v>
      </c>
      <c r="O16" s="52">
        <f t="shared" si="12"/>
        <v>394071.41827645566</v>
      </c>
      <c r="P16" s="53">
        <f t="shared" si="13"/>
        <v>34809.641947753582</v>
      </c>
      <c r="Q16" s="52">
        <f t="shared" si="14"/>
        <v>417715.70337304298</v>
      </c>
      <c r="R16" s="53">
        <f t="shared" si="15"/>
        <v>36898.220464618797</v>
      </c>
      <c r="S16" s="52">
        <f t="shared" si="16"/>
        <v>442778.64557542559</v>
      </c>
      <c r="T16" s="53">
        <f t="shared" si="17"/>
        <v>39112.113692495921</v>
      </c>
      <c r="U16" s="52">
        <f t="shared" si="18"/>
        <v>469345.36430995108</v>
      </c>
      <c r="V16" s="53">
        <f t="shared" si="19"/>
        <v>41458.840514045674</v>
      </c>
      <c r="W16" s="52">
        <f t="shared" si="20"/>
        <v>497506.08616854809</v>
      </c>
      <c r="X16" s="53">
        <f t="shared" si="21"/>
        <v>43946.370944888418</v>
      </c>
      <c r="Y16" s="52">
        <f t="shared" si="22"/>
        <v>527356.45133866102</v>
      </c>
      <c r="Z16" s="53">
        <f t="shared" si="23"/>
        <v>46583.153201581721</v>
      </c>
      <c r="AA16" s="52">
        <f t="shared" si="24"/>
        <v>558997.83841898059</v>
      </c>
      <c r="AB16" s="53">
        <f t="shared" si="25"/>
        <v>49378.142393676622</v>
      </c>
      <c r="AC16" s="52">
        <f t="shared" si="26"/>
        <v>592537.70872411947</v>
      </c>
      <c r="AD16" s="53">
        <f t="shared" si="27"/>
        <v>52340.830937297222</v>
      </c>
      <c r="AE16" s="52">
        <f t="shared" si="28"/>
        <v>628089.97124756663</v>
      </c>
      <c r="AF16" s="53">
        <f t="shared" si="29"/>
        <v>55481.280793535057</v>
      </c>
      <c r="AG16" s="52">
        <f t="shared" si="30"/>
        <v>665775.36952242069</v>
      </c>
      <c r="AH16" s="172">
        <f t="shared" si="31"/>
        <v>58810.157641147161</v>
      </c>
      <c r="AI16" s="173">
        <f t="shared" si="32"/>
        <v>705721.891693766</v>
      </c>
      <c r="AJ16" s="172">
        <f t="shared" si="33"/>
        <v>62338.767099615994</v>
      </c>
      <c r="AK16" s="173">
        <f t="shared" si="34"/>
        <v>748065.2051953919</v>
      </c>
      <c r="AL16" s="172">
        <f t="shared" si="35"/>
        <v>66079.093125592946</v>
      </c>
      <c r="AM16" s="173">
        <f t="shared" si="36"/>
        <v>792949.11750711536</v>
      </c>
      <c r="AN16" s="172">
        <f t="shared" si="37"/>
        <v>70043.838713128527</v>
      </c>
      <c r="AO16" s="173">
        <f t="shared" si="38"/>
        <v>840526.06455754233</v>
      </c>
      <c r="AP16" s="172">
        <f t="shared" si="39"/>
        <v>74246.469035916234</v>
      </c>
      <c r="AQ16" s="173">
        <f t="shared" si="40"/>
        <v>890957.62843099481</v>
      </c>
      <c r="AR16" s="172">
        <f t="shared" si="41"/>
        <v>78701.257178071202</v>
      </c>
      <c r="AS16" s="173">
        <f t="shared" si="42"/>
        <v>944415.08613685449</v>
      </c>
      <c r="AT16" s="172">
        <f t="shared" si="43"/>
        <v>83423.332608755474</v>
      </c>
      <c r="AU16" s="173">
        <f t="shared" si="44"/>
        <v>1001079.9913050657</v>
      </c>
    </row>
    <row r="17" spans="1:47" s="54" customFormat="1" ht="15.75">
      <c r="A17" s="61" t="s">
        <v>115</v>
      </c>
      <c r="B17" s="62">
        <v>22260</v>
      </c>
      <c r="C17" s="60">
        <f t="shared" si="1"/>
        <v>23150.400000000001</v>
      </c>
      <c r="D17" s="51">
        <f t="shared" si="2"/>
        <v>24539.424000000003</v>
      </c>
      <c r="E17" s="52">
        <f t="shared" si="0"/>
        <v>294473.08800000005</v>
      </c>
      <c r="F17" s="53">
        <f t="shared" si="3"/>
        <v>26011.789440000004</v>
      </c>
      <c r="G17" s="52">
        <f t="shared" si="4"/>
        <v>312141.47328000003</v>
      </c>
      <c r="H17" s="53">
        <f t="shared" si="5"/>
        <v>27572.496806400006</v>
      </c>
      <c r="I17" s="52">
        <f t="shared" si="6"/>
        <v>330869.96167680004</v>
      </c>
      <c r="J17" s="53">
        <f t="shared" si="7"/>
        <v>29226.846614784004</v>
      </c>
      <c r="K17" s="52">
        <f t="shared" si="8"/>
        <v>350722.15937740804</v>
      </c>
      <c r="L17" s="53">
        <f t="shared" si="9"/>
        <v>30980.457411671043</v>
      </c>
      <c r="M17" s="52">
        <f t="shared" si="10"/>
        <v>371765.48894005251</v>
      </c>
      <c r="N17" s="53">
        <f t="shared" si="11"/>
        <v>32839.284856371305</v>
      </c>
      <c r="O17" s="52">
        <f t="shared" si="12"/>
        <v>394071.41827645566</v>
      </c>
      <c r="P17" s="53">
        <f t="shared" si="13"/>
        <v>34809.641947753582</v>
      </c>
      <c r="Q17" s="52">
        <f t="shared" si="14"/>
        <v>417715.70337304298</v>
      </c>
      <c r="R17" s="53">
        <f t="shared" si="15"/>
        <v>36898.220464618797</v>
      </c>
      <c r="S17" s="52">
        <f t="shared" si="16"/>
        <v>442778.64557542559</v>
      </c>
      <c r="T17" s="53">
        <f t="shared" si="17"/>
        <v>39112.113692495921</v>
      </c>
      <c r="U17" s="52">
        <f t="shared" si="18"/>
        <v>469345.36430995108</v>
      </c>
      <c r="V17" s="53">
        <f t="shared" si="19"/>
        <v>41458.840514045674</v>
      </c>
      <c r="W17" s="52">
        <f t="shared" si="20"/>
        <v>497506.08616854809</v>
      </c>
      <c r="X17" s="53">
        <f t="shared" si="21"/>
        <v>43946.370944888418</v>
      </c>
      <c r="Y17" s="52">
        <f t="shared" si="22"/>
        <v>527356.45133866102</v>
      </c>
      <c r="Z17" s="53">
        <f t="shared" si="23"/>
        <v>46583.153201581721</v>
      </c>
      <c r="AA17" s="52">
        <f t="shared" si="24"/>
        <v>558997.83841898059</v>
      </c>
      <c r="AB17" s="53">
        <f t="shared" si="25"/>
        <v>49378.142393676622</v>
      </c>
      <c r="AC17" s="52">
        <f t="shared" si="26"/>
        <v>592537.70872411947</v>
      </c>
      <c r="AD17" s="53">
        <f t="shared" si="27"/>
        <v>52340.830937297222</v>
      </c>
      <c r="AE17" s="52">
        <f t="shared" si="28"/>
        <v>628089.97124756663</v>
      </c>
      <c r="AF17" s="53">
        <f t="shared" si="29"/>
        <v>55481.280793535057</v>
      </c>
      <c r="AG17" s="52">
        <f t="shared" si="30"/>
        <v>665775.36952242069</v>
      </c>
      <c r="AH17" s="172">
        <f t="shared" si="31"/>
        <v>58810.157641147161</v>
      </c>
      <c r="AI17" s="173">
        <f t="shared" si="32"/>
        <v>705721.891693766</v>
      </c>
      <c r="AJ17" s="172">
        <f t="shared" si="33"/>
        <v>62338.767099615994</v>
      </c>
      <c r="AK17" s="173">
        <f t="shared" si="34"/>
        <v>748065.2051953919</v>
      </c>
      <c r="AL17" s="172">
        <f t="shared" si="35"/>
        <v>66079.093125592946</v>
      </c>
      <c r="AM17" s="173">
        <f t="shared" si="36"/>
        <v>792949.11750711536</v>
      </c>
      <c r="AN17" s="172">
        <f t="shared" si="37"/>
        <v>70043.838713128527</v>
      </c>
      <c r="AO17" s="173">
        <f t="shared" si="38"/>
        <v>840526.06455754233</v>
      </c>
      <c r="AP17" s="172">
        <f t="shared" si="39"/>
        <v>74246.469035916234</v>
      </c>
      <c r="AQ17" s="173">
        <f t="shared" si="40"/>
        <v>890957.62843099481</v>
      </c>
      <c r="AR17" s="172">
        <f t="shared" si="41"/>
        <v>78701.257178071202</v>
      </c>
      <c r="AS17" s="173">
        <f t="shared" si="42"/>
        <v>944415.08613685449</v>
      </c>
      <c r="AT17" s="172">
        <f t="shared" si="43"/>
        <v>83423.332608755474</v>
      </c>
      <c r="AU17" s="173">
        <f t="shared" si="44"/>
        <v>1001079.9913050657</v>
      </c>
    </row>
    <row r="18" spans="1:47" s="54" customFormat="1" ht="15.75">
      <c r="A18" s="61" t="s">
        <v>116</v>
      </c>
      <c r="B18" s="62">
        <v>22260</v>
      </c>
      <c r="C18" s="60">
        <f t="shared" si="1"/>
        <v>23150.400000000001</v>
      </c>
      <c r="D18" s="51">
        <f t="shared" si="2"/>
        <v>24539.424000000003</v>
      </c>
      <c r="E18" s="52">
        <f t="shared" si="0"/>
        <v>294473.08800000005</v>
      </c>
      <c r="F18" s="53">
        <f t="shared" si="3"/>
        <v>26011.789440000004</v>
      </c>
      <c r="G18" s="52">
        <f t="shared" si="4"/>
        <v>312141.47328000003</v>
      </c>
      <c r="H18" s="53">
        <f t="shared" si="5"/>
        <v>27572.496806400006</v>
      </c>
      <c r="I18" s="52">
        <f t="shared" si="6"/>
        <v>330869.96167680004</v>
      </c>
      <c r="J18" s="53">
        <f t="shared" si="7"/>
        <v>29226.846614784004</v>
      </c>
      <c r="K18" s="52">
        <f t="shared" si="8"/>
        <v>350722.15937740804</v>
      </c>
      <c r="L18" s="53">
        <f t="shared" si="9"/>
        <v>30980.457411671043</v>
      </c>
      <c r="M18" s="52">
        <f t="shared" si="10"/>
        <v>371765.48894005251</v>
      </c>
      <c r="N18" s="53">
        <f t="shared" si="11"/>
        <v>32839.284856371305</v>
      </c>
      <c r="O18" s="52">
        <f t="shared" si="12"/>
        <v>394071.41827645566</v>
      </c>
      <c r="P18" s="53">
        <f t="shared" si="13"/>
        <v>34809.641947753582</v>
      </c>
      <c r="Q18" s="52">
        <f t="shared" si="14"/>
        <v>417715.70337304298</v>
      </c>
      <c r="R18" s="53">
        <f t="shared" si="15"/>
        <v>36898.220464618797</v>
      </c>
      <c r="S18" s="52">
        <f t="shared" si="16"/>
        <v>442778.64557542559</v>
      </c>
      <c r="T18" s="53">
        <f t="shared" si="17"/>
        <v>39112.113692495921</v>
      </c>
      <c r="U18" s="52">
        <f t="shared" si="18"/>
        <v>469345.36430995108</v>
      </c>
      <c r="V18" s="53">
        <f t="shared" si="19"/>
        <v>41458.840514045674</v>
      </c>
      <c r="W18" s="52">
        <f t="shared" si="20"/>
        <v>497506.08616854809</v>
      </c>
      <c r="X18" s="53">
        <f t="shared" si="21"/>
        <v>43946.370944888418</v>
      </c>
      <c r="Y18" s="52">
        <f t="shared" si="22"/>
        <v>527356.45133866102</v>
      </c>
      <c r="Z18" s="53">
        <f t="shared" si="23"/>
        <v>46583.153201581721</v>
      </c>
      <c r="AA18" s="52">
        <f t="shared" si="24"/>
        <v>558997.83841898059</v>
      </c>
      <c r="AB18" s="53">
        <f t="shared" si="25"/>
        <v>49378.142393676622</v>
      </c>
      <c r="AC18" s="52">
        <f t="shared" si="26"/>
        <v>592537.70872411947</v>
      </c>
      <c r="AD18" s="53">
        <f t="shared" si="27"/>
        <v>52340.830937297222</v>
      </c>
      <c r="AE18" s="52">
        <f t="shared" si="28"/>
        <v>628089.97124756663</v>
      </c>
      <c r="AF18" s="53">
        <f t="shared" si="29"/>
        <v>55481.280793535057</v>
      </c>
      <c r="AG18" s="52">
        <f t="shared" si="30"/>
        <v>665775.36952242069</v>
      </c>
      <c r="AH18" s="172">
        <f t="shared" si="31"/>
        <v>58810.157641147161</v>
      </c>
      <c r="AI18" s="173">
        <f t="shared" si="32"/>
        <v>705721.891693766</v>
      </c>
      <c r="AJ18" s="172">
        <f t="shared" si="33"/>
        <v>62338.767099615994</v>
      </c>
      <c r="AK18" s="173">
        <f t="shared" si="34"/>
        <v>748065.2051953919</v>
      </c>
      <c r="AL18" s="172">
        <f t="shared" si="35"/>
        <v>66079.093125592946</v>
      </c>
      <c r="AM18" s="173">
        <f t="shared" si="36"/>
        <v>792949.11750711536</v>
      </c>
      <c r="AN18" s="172">
        <f t="shared" si="37"/>
        <v>70043.838713128527</v>
      </c>
      <c r="AO18" s="173">
        <f t="shared" si="38"/>
        <v>840526.06455754233</v>
      </c>
      <c r="AP18" s="172">
        <f t="shared" si="39"/>
        <v>74246.469035916234</v>
      </c>
      <c r="AQ18" s="173">
        <f t="shared" si="40"/>
        <v>890957.62843099481</v>
      </c>
      <c r="AR18" s="172">
        <f t="shared" si="41"/>
        <v>78701.257178071202</v>
      </c>
      <c r="AS18" s="173">
        <f t="shared" si="42"/>
        <v>944415.08613685449</v>
      </c>
      <c r="AT18" s="172">
        <f t="shared" si="43"/>
        <v>83423.332608755474</v>
      </c>
      <c r="AU18" s="173">
        <f t="shared" si="44"/>
        <v>1001079.9913050657</v>
      </c>
    </row>
    <row r="19" spans="1:47" s="54" customFormat="1" ht="15.75">
      <c r="A19" s="61" t="s">
        <v>117</v>
      </c>
      <c r="B19" s="62">
        <v>22370</v>
      </c>
      <c r="C19" s="60">
        <f t="shared" si="1"/>
        <v>23264.799999999999</v>
      </c>
      <c r="D19" s="51">
        <f t="shared" si="2"/>
        <v>24660.687999999998</v>
      </c>
      <c r="E19" s="52">
        <f t="shared" si="0"/>
        <v>295928.25599999999</v>
      </c>
      <c r="F19" s="53">
        <f t="shared" si="3"/>
        <v>26140.329279999998</v>
      </c>
      <c r="G19" s="52">
        <f t="shared" si="4"/>
        <v>313683.95135999995</v>
      </c>
      <c r="H19" s="53">
        <f t="shared" si="5"/>
        <v>27708.749036799996</v>
      </c>
      <c r="I19" s="52">
        <f t="shared" si="6"/>
        <v>332504.98844159994</v>
      </c>
      <c r="J19" s="53">
        <f t="shared" si="7"/>
        <v>29371.273979007994</v>
      </c>
      <c r="K19" s="52">
        <f t="shared" si="8"/>
        <v>352455.28774809593</v>
      </c>
      <c r="L19" s="53">
        <f t="shared" si="9"/>
        <v>31133.550417748473</v>
      </c>
      <c r="M19" s="52">
        <f t="shared" si="10"/>
        <v>373602.60501298169</v>
      </c>
      <c r="N19" s="53">
        <f t="shared" si="11"/>
        <v>33001.563442813378</v>
      </c>
      <c r="O19" s="52">
        <f t="shared" si="12"/>
        <v>396018.76131376054</v>
      </c>
      <c r="P19" s="53">
        <f t="shared" si="13"/>
        <v>34981.65724938218</v>
      </c>
      <c r="Q19" s="52">
        <f t="shared" si="14"/>
        <v>419779.88699258619</v>
      </c>
      <c r="R19" s="53">
        <f t="shared" si="15"/>
        <v>37080.556684345109</v>
      </c>
      <c r="S19" s="52">
        <f t="shared" si="16"/>
        <v>444966.68021214131</v>
      </c>
      <c r="T19" s="53">
        <f t="shared" si="17"/>
        <v>39305.390085405816</v>
      </c>
      <c r="U19" s="52">
        <f t="shared" si="18"/>
        <v>471664.68102486979</v>
      </c>
      <c r="V19" s="53">
        <f t="shared" si="19"/>
        <v>41663.713490530165</v>
      </c>
      <c r="W19" s="52">
        <f t="shared" si="20"/>
        <v>499964.56188636197</v>
      </c>
      <c r="X19" s="53">
        <f t="shared" si="21"/>
        <v>44163.536299961976</v>
      </c>
      <c r="Y19" s="52">
        <f t="shared" si="22"/>
        <v>529962.43559954374</v>
      </c>
      <c r="Z19" s="53">
        <f t="shared" si="23"/>
        <v>46813.348477959691</v>
      </c>
      <c r="AA19" s="52">
        <f t="shared" si="24"/>
        <v>561760.18173551629</v>
      </c>
      <c r="AB19" s="53">
        <f t="shared" si="25"/>
        <v>49622.149386637269</v>
      </c>
      <c r="AC19" s="52">
        <f t="shared" si="26"/>
        <v>595465.79263964726</v>
      </c>
      <c r="AD19" s="53">
        <f t="shared" si="27"/>
        <v>52599.478349835503</v>
      </c>
      <c r="AE19" s="52">
        <f t="shared" si="28"/>
        <v>631193.74019802606</v>
      </c>
      <c r="AF19" s="53">
        <f t="shared" si="29"/>
        <v>55755.447050825635</v>
      </c>
      <c r="AG19" s="52">
        <f t="shared" si="30"/>
        <v>669065.36460990761</v>
      </c>
      <c r="AH19" s="172">
        <f t="shared" si="31"/>
        <v>59100.773873875172</v>
      </c>
      <c r="AI19" s="173">
        <f t="shared" si="32"/>
        <v>709209.28648650204</v>
      </c>
      <c r="AJ19" s="172">
        <f t="shared" si="33"/>
        <v>62646.82030630768</v>
      </c>
      <c r="AK19" s="173">
        <f t="shared" si="34"/>
        <v>751761.8436756921</v>
      </c>
      <c r="AL19" s="172">
        <f t="shared" si="35"/>
        <v>66405.629524686141</v>
      </c>
      <c r="AM19" s="173">
        <f t="shared" si="36"/>
        <v>796867.55429623369</v>
      </c>
      <c r="AN19" s="172">
        <f t="shared" si="37"/>
        <v>70389.967296167306</v>
      </c>
      <c r="AO19" s="173">
        <f t="shared" si="38"/>
        <v>844679.60755400767</v>
      </c>
      <c r="AP19" s="172">
        <f t="shared" si="39"/>
        <v>74613.365333937341</v>
      </c>
      <c r="AQ19" s="173">
        <f t="shared" si="40"/>
        <v>895360.3840072481</v>
      </c>
      <c r="AR19" s="172">
        <f t="shared" si="41"/>
        <v>79090.167253973588</v>
      </c>
      <c r="AS19" s="173">
        <f t="shared" si="42"/>
        <v>949082.007047683</v>
      </c>
      <c r="AT19" s="172">
        <f t="shared" si="43"/>
        <v>83835.577289212</v>
      </c>
      <c r="AU19" s="173">
        <f t="shared" si="44"/>
        <v>1006026.927470544</v>
      </c>
    </row>
    <row r="20" spans="1:47" s="54" customFormat="1" ht="15.75">
      <c r="A20" s="58" t="s">
        <v>118</v>
      </c>
      <c r="B20" s="62">
        <v>21000</v>
      </c>
      <c r="C20" s="60">
        <f t="shared" si="1"/>
        <v>21840</v>
      </c>
      <c r="D20" s="51">
        <f t="shared" si="2"/>
        <v>23150.400000000001</v>
      </c>
      <c r="E20" s="52">
        <f t="shared" si="0"/>
        <v>277804.80000000005</v>
      </c>
      <c r="F20" s="53">
        <f t="shared" si="3"/>
        <v>24539.424000000003</v>
      </c>
      <c r="G20" s="52">
        <f t="shared" si="4"/>
        <v>294473.08800000005</v>
      </c>
      <c r="H20" s="53">
        <f t="shared" si="5"/>
        <v>26011.789440000004</v>
      </c>
      <c r="I20" s="52">
        <f t="shared" si="6"/>
        <v>312141.47328000003</v>
      </c>
      <c r="J20" s="53">
        <f t="shared" si="7"/>
        <v>27572.496806400006</v>
      </c>
      <c r="K20" s="52">
        <f t="shared" si="8"/>
        <v>330869.96167680004</v>
      </c>
      <c r="L20" s="53">
        <f t="shared" si="9"/>
        <v>29226.846614784004</v>
      </c>
      <c r="M20" s="52">
        <f t="shared" si="10"/>
        <v>350722.15937740804</v>
      </c>
      <c r="N20" s="53">
        <f t="shared" si="11"/>
        <v>30980.457411671043</v>
      </c>
      <c r="O20" s="52">
        <f t="shared" si="12"/>
        <v>371765.48894005251</v>
      </c>
      <c r="P20" s="53">
        <f t="shared" si="13"/>
        <v>32839.284856371305</v>
      </c>
      <c r="Q20" s="52">
        <f t="shared" si="14"/>
        <v>394071.41827645566</v>
      </c>
      <c r="R20" s="53">
        <f t="shared" si="15"/>
        <v>34809.641947753582</v>
      </c>
      <c r="S20" s="52">
        <f t="shared" si="16"/>
        <v>417715.70337304298</v>
      </c>
      <c r="T20" s="53">
        <f t="shared" si="17"/>
        <v>36898.220464618797</v>
      </c>
      <c r="U20" s="52">
        <f t="shared" si="18"/>
        <v>442778.64557542559</v>
      </c>
      <c r="V20" s="53">
        <f t="shared" si="19"/>
        <v>39112.113692495921</v>
      </c>
      <c r="W20" s="52">
        <f t="shared" si="20"/>
        <v>469345.36430995108</v>
      </c>
      <c r="X20" s="53">
        <f t="shared" si="21"/>
        <v>41458.840514045674</v>
      </c>
      <c r="Y20" s="52">
        <f t="shared" si="22"/>
        <v>497506.08616854809</v>
      </c>
      <c r="Z20" s="53">
        <f t="shared" si="23"/>
        <v>43946.370944888418</v>
      </c>
      <c r="AA20" s="52">
        <f t="shared" si="24"/>
        <v>527356.45133866102</v>
      </c>
      <c r="AB20" s="53">
        <f t="shared" si="25"/>
        <v>46583.153201581721</v>
      </c>
      <c r="AC20" s="52">
        <f t="shared" si="26"/>
        <v>558997.83841898059</v>
      </c>
      <c r="AD20" s="53">
        <f t="shared" si="27"/>
        <v>49378.142393676622</v>
      </c>
      <c r="AE20" s="52">
        <f t="shared" si="28"/>
        <v>592537.70872411947</v>
      </c>
      <c r="AF20" s="53">
        <f t="shared" si="29"/>
        <v>52340.830937297222</v>
      </c>
      <c r="AG20" s="52">
        <f t="shared" si="30"/>
        <v>628089.97124756663</v>
      </c>
      <c r="AH20" s="172">
        <f t="shared" si="31"/>
        <v>55481.280793535057</v>
      </c>
      <c r="AI20" s="173">
        <f t="shared" si="32"/>
        <v>665775.36952242069</v>
      </c>
      <c r="AJ20" s="172">
        <f t="shared" si="33"/>
        <v>58810.157641147161</v>
      </c>
      <c r="AK20" s="173">
        <f t="shared" si="34"/>
        <v>705721.891693766</v>
      </c>
      <c r="AL20" s="172">
        <f t="shared" si="35"/>
        <v>62338.767099615994</v>
      </c>
      <c r="AM20" s="173">
        <f t="shared" si="36"/>
        <v>748065.2051953919</v>
      </c>
      <c r="AN20" s="172">
        <f t="shared" si="37"/>
        <v>66079.093125592946</v>
      </c>
      <c r="AO20" s="173">
        <f t="shared" si="38"/>
        <v>792949.11750711536</v>
      </c>
      <c r="AP20" s="172">
        <f t="shared" si="39"/>
        <v>70043.838713128527</v>
      </c>
      <c r="AQ20" s="173">
        <f t="shared" si="40"/>
        <v>840526.06455754233</v>
      </c>
      <c r="AR20" s="172">
        <f t="shared" si="41"/>
        <v>74246.469035916234</v>
      </c>
      <c r="AS20" s="173">
        <f t="shared" si="42"/>
        <v>890957.62843099481</v>
      </c>
      <c r="AT20" s="172">
        <f t="shared" si="43"/>
        <v>78701.257178071202</v>
      </c>
      <c r="AU20" s="173">
        <f t="shared" si="44"/>
        <v>944415.08613685449</v>
      </c>
    </row>
    <row r="21" spans="1:47" s="54" customFormat="1" ht="15.75">
      <c r="A21" s="58" t="s">
        <v>119</v>
      </c>
      <c r="B21" s="62">
        <v>24500</v>
      </c>
      <c r="C21" s="60">
        <f t="shared" si="1"/>
        <v>25480</v>
      </c>
      <c r="D21" s="51">
        <f t="shared" si="2"/>
        <v>27008.799999999999</v>
      </c>
      <c r="E21" s="52">
        <f t="shared" si="0"/>
        <v>324105.59999999998</v>
      </c>
      <c r="F21" s="53">
        <f t="shared" si="3"/>
        <v>28629.327999999998</v>
      </c>
      <c r="G21" s="52">
        <f t="shared" si="4"/>
        <v>343551.93599999999</v>
      </c>
      <c r="H21" s="53">
        <f t="shared" si="5"/>
        <v>30347.087679999997</v>
      </c>
      <c r="I21" s="52">
        <f t="shared" si="6"/>
        <v>364165.05215999996</v>
      </c>
      <c r="J21" s="53">
        <f t="shared" si="7"/>
        <v>32167.912940799997</v>
      </c>
      <c r="K21" s="52">
        <f t="shared" si="8"/>
        <v>386014.95528959995</v>
      </c>
      <c r="L21" s="53">
        <f t="shared" si="9"/>
        <v>34097.987717247997</v>
      </c>
      <c r="M21" s="52">
        <f t="shared" si="10"/>
        <v>409175.85260697594</v>
      </c>
      <c r="N21" s="53">
        <f t="shared" si="11"/>
        <v>36143.866980282881</v>
      </c>
      <c r="O21" s="52">
        <f t="shared" si="12"/>
        <v>433726.40376339457</v>
      </c>
      <c r="P21" s="53">
        <f t="shared" si="13"/>
        <v>38312.498999099851</v>
      </c>
      <c r="Q21" s="52">
        <f t="shared" si="14"/>
        <v>459749.98798919818</v>
      </c>
      <c r="R21" s="53">
        <f t="shared" si="15"/>
        <v>40611.248939045843</v>
      </c>
      <c r="S21" s="52">
        <f t="shared" si="16"/>
        <v>487334.98726855009</v>
      </c>
      <c r="T21" s="53">
        <f t="shared" si="17"/>
        <v>43047.923875388595</v>
      </c>
      <c r="U21" s="52">
        <f t="shared" si="18"/>
        <v>516575.08650466311</v>
      </c>
      <c r="V21" s="53">
        <f t="shared" si="19"/>
        <v>45630.799307911911</v>
      </c>
      <c r="W21" s="52">
        <f t="shared" si="20"/>
        <v>547569.59169494291</v>
      </c>
      <c r="X21" s="53">
        <f t="shared" si="21"/>
        <v>48368.64726638663</v>
      </c>
      <c r="Y21" s="52">
        <f t="shared" si="22"/>
        <v>580423.76719663956</v>
      </c>
      <c r="Z21" s="53">
        <f t="shared" si="23"/>
        <v>51270.766102369831</v>
      </c>
      <c r="AA21" s="52">
        <f t="shared" si="24"/>
        <v>615249.19322843803</v>
      </c>
      <c r="AB21" s="53">
        <f t="shared" si="25"/>
        <v>54347.01206851202</v>
      </c>
      <c r="AC21" s="52">
        <f t="shared" si="26"/>
        <v>652164.14482214418</v>
      </c>
      <c r="AD21" s="53">
        <f t="shared" si="27"/>
        <v>57607.832792622743</v>
      </c>
      <c r="AE21" s="52">
        <f t="shared" si="28"/>
        <v>691293.99351147295</v>
      </c>
      <c r="AF21" s="53">
        <f t="shared" si="29"/>
        <v>61064.302760180108</v>
      </c>
      <c r="AG21" s="52">
        <f t="shared" si="30"/>
        <v>732771.63312216126</v>
      </c>
      <c r="AH21" s="172">
        <f t="shared" si="31"/>
        <v>64728.160925790915</v>
      </c>
      <c r="AI21" s="173">
        <f t="shared" si="32"/>
        <v>776737.93110949104</v>
      </c>
      <c r="AJ21" s="172">
        <f t="shared" si="33"/>
        <v>68611.850581338367</v>
      </c>
      <c r="AK21" s="173">
        <f t="shared" si="34"/>
        <v>823342.20697606041</v>
      </c>
      <c r="AL21" s="172">
        <f t="shared" si="35"/>
        <v>72728.561616218663</v>
      </c>
      <c r="AM21" s="173">
        <f t="shared" si="36"/>
        <v>872742.73939462402</v>
      </c>
      <c r="AN21" s="172">
        <f t="shared" si="37"/>
        <v>77092.275313191785</v>
      </c>
      <c r="AO21" s="173">
        <f t="shared" si="38"/>
        <v>925107.30375830142</v>
      </c>
      <c r="AP21" s="172">
        <f t="shared" si="39"/>
        <v>81717.811831983287</v>
      </c>
      <c r="AQ21" s="173">
        <f t="shared" si="40"/>
        <v>980613.7419837995</v>
      </c>
      <c r="AR21" s="172">
        <f t="shared" si="41"/>
        <v>86620.880541902283</v>
      </c>
      <c r="AS21" s="173">
        <f t="shared" si="42"/>
        <v>1039450.5665028275</v>
      </c>
      <c r="AT21" s="172">
        <f t="shared" si="43"/>
        <v>91818.133374416415</v>
      </c>
      <c r="AU21" s="173">
        <f t="shared" si="44"/>
        <v>1101817.6004929971</v>
      </c>
    </row>
    <row r="22" spans="1:47" s="54" customFormat="1" ht="15.75">
      <c r="A22" s="58" t="s">
        <v>120</v>
      </c>
      <c r="B22" s="62">
        <v>21000</v>
      </c>
      <c r="C22" s="60">
        <f t="shared" si="1"/>
        <v>21840</v>
      </c>
      <c r="D22" s="51">
        <f t="shared" si="2"/>
        <v>23150.400000000001</v>
      </c>
      <c r="E22" s="52">
        <f t="shared" si="0"/>
        <v>277804.80000000005</v>
      </c>
      <c r="F22" s="53">
        <f t="shared" si="3"/>
        <v>24539.424000000003</v>
      </c>
      <c r="G22" s="52">
        <f t="shared" si="4"/>
        <v>294473.08800000005</v>
      </c>
      <c r="H22" s="53">
        <f t="shared" si="5"/>
        <v>26011.789440000004</v>
      </c>
      <c r="I22" s="52">
        <f t="shared" si="6"/>
        <v>312141.47328000003</v>
      </c>
      <c r="J22" s="53">
        <f t="shared" si="7"/>
        <v>27572.496806400006</v>
      </c>
      <c r="K22" s="52">
        <f t="shared" si="8"/>
        <v>330869.96167680004</v>
      </c>
      <c r="L22" s="53">
        <f t="shared" si="9"/>
        <v>29226.846614784004</v>
      </c>
      <c r="M22" s="52">
        <f t="shared" si="10"/>
        <v>350722.15937740804</v>
      </c>
      <c r="N22" s="53">
        <f t="shared" si="11"/>
        <v>30980.457411671043</v>
      </c>
      <c r="O22" s="52">
        <f t="shared" si="12"/>
        <v>371765.48894005251</v>
      </c>
      <c r="P22" s="53">
        <f t="shared" si="13"/>
        <v>32839.284856371305</v>
      </c>
      <c r="Q22" s="52">
        <f t="shared" si="14"/>
        <v>394071.41827645566</v>
      </c>
      <c r="R22" s="53">
        <f t="shared" si="15"/>
        <v>34809.641947753582</v>
      </c>
      <c r="S22" s="52">
        <f t="shared" si="16"/>
        <v>417715.70337304298</v>
      </c>
      <c r="T22" s="53">
        <f t="shared" si="17"/>
        <v>36898.220464618797</v>
      </c>
      <c r="U22" s="52">
        <f t="shared" si="18"/>
        <v>442778.64557542559</v>
      </c>
      <c r="V22" s="53">
        <f t="shared" si="19"/>
        <v>39112.113692495921</v>
      </c>
      <c r="W22" s="52">
        <f t="shared" si="20"/>
        <v>469345.36430995108</v>
      </c>
      <c r="X22" s="53">
        <f t="shared" si="21"/>
        <v>41458.840514045674</v>
      </c>
      <c r="Y22" s="52">
        <f t="shared" si="22"/>
        <v>497506.08616854809</v>
      </c>
      <c r="Z22" s="53">
        <f t="shared" si="23"/>
        <v>43946.370944888418</v>
      </c>
      <c r="AA22" s="52">
        <f t="shared" si="24"/>
        <v>527356.45133866102</v>
      </c>
      <c r="AB22" s="53">
        <f t="shared" si="25"/>
        <v>46583.153201581721</v>
      </c>
      <c r="AC22" s="52">
        <f t="shared" si="26"/>
        <v>558997.83841898059</v>
      </c>
      <c r="AD22" s="53">
        <f t="shared" si="27"/>
        <v>49378.142393676622</v>
      </c>
      <c r="AE22" s="52">
        <f t="shared" si="28"/>
        <v>592537.70872411947</v>
      </c>
      <c r="AF22" s="53">
        <f t="shared" si="29"/>
        <v>52340.830937297222</v>
      </c>
      <c r="AG22" s="52">
        <f t="shared" si="30"/>
        <v>628089.97124756663</v>
      </c>
      <c r="AH22" s="172">
        <f t="shared" si="31"/>
        <v>55481.280793535057</v>
      </c>
      <c r="AI22" s="173">
        <f t="shared" si="32"/>
        <v>665775.36952242069</v>
      </c>
      <c r="AJ22" s="172">
        <f t="shared" si="33"/>
        <v>58810.157641147161</v>
      </c>
      <c r="AK22" s="173">
        <f t="shared" si="34"/>
        <v>705721.891693766</v>
      </c>
      <c r="AL22" s="172">
        <f t="shared" si="35"/>
        <v>62338.767099615994</v>
      </c>
      <c r="AM22" s="173">
        <f t="shared" si="36"/>
        <v>748065.2051953919</v>
      </c>
      <c r="AN22" s="172">
        <f t="shared" si="37"/>
        <v>66079.093125592946</v>
      </c>
      <c r="AO22" s="173">
        <f t="shared" si="38"/>
        <v>792949.11750711536</v>
      </c>
      <c r="AP22" s="172">
        <f t="shared" si="39"/>
        <v>70043.838713128527</v>
      </c>
      <c r="AQ22" s="173">
        <f t="shared" si="40"/>
        <v>840526.06455754233</v>
      </c>
      <c r="AR22" s="172">
        <f t="shared" si="41"/>
        <v>74246.469035916234</v>
      </c>
      <c r="AS22" s="173">
        <f t="shared" si="42"/>
        <v>890957.62843099481</v>
      </c>
      <c r="AT22" s="172">
        <f t="shared" si="43"/>
        <v>78701.257178071202</v>
      </c>
      <c r="AU22" s="173">
        <f t="shared" si="44"/>
        <v>944415.08613685449</v>
      </c>
    </row>
    <row r="23" spans="1:47" s="54" customFormat="1" ht="15.75">
      <c r="A23" s="61" t="s">
        <v>121</v>
      </c>
      <c r="B23" s="62">
        <v>14660</v>
      </c>
      <c r="C23" s="60">
        <f t="shared" si="1"/>
        <v>15246.4</v>
      </c>
      <c r="D23" s="51">
        <f t="shared" si="2"/>
        <v>16161.183999999999</v>
      </c>
      <c r="E23" s="52">
        <f t="shared" si="0"/>
        <v>193934.20799999998</v>
      </c>
      <c r="F23" s="53">
        <f t="shared" si="3"/>
        <v>17130.855039999999</v>
      </c>
      <c r="G23" s="52">
        <f t="shared" si="4"/>
        <v>205570.26048</v>
      </c>
      <c r="H23" s="53">
        <f t="shared" si="5"/>
        <v>18158.706342399997</v>
      </c>
      <c r="I23" s="52">
        <f t="shared" si="6"/>
        <v>217904.47610879998</v>
      </c>
      <c r="J23" s="53">
        <f t="shared" si="7"/>
        <v>19248.228722943997</v>
      </c>
      <c r="K23" s="52">
        <f t="shared" si="8"/>
        <v>230978.74467532797</v>
      </c>
      <c r="L23" s="53">
        <f t="shared" si="9"/>
        <v>20403.122446320638</v>
      </c>
      <c r="M23" s="52">
        <f t="shared" si="10"/>
        <v>244837.46935584766</v>
      </c>
      <c r="N23" s="53">
        <f t="shared" si="11"/>
        <v>21627.309793099877</v>
      </c>
      <c r="O23" s="52">
        <f t="shared" si="12"/>
        <v>259527.71751719853</v>
      </c>
      <c r="P23" s="53">
        <f t="shared" si="13"/>
        <v>22924.94838068587</v>
      </c>
      <c r="Q23" s="52">
        <f t="shared" si="14"/>
        <v>275099.38056823041</v>
      </c>
      <c r="R23" s="53">
        <f t="shared" si="15"/>
        <v>24300.44528352702</v>
      </c>
      <c r="S23" s="52">
        <f t="shared" si="16"/>
        <v>291605.34340232424</v>
      </c>
      <c r="T23" s="53">
        <f t="shared" si="17"/>
        <v>25758.472000538641</v>
      </c>
      <c r="U23" s="52">
        <f t="shared" si="18"/>
        <v>309101.66400646372</v>
      </c>
      <c r="V23" s="53">
        <f t="shared" si="19"/>
        <v>27303.980320570958</v>
      </c>
      <c r="W23" s="52">
        <f t="shared" si="20"/>
        <v>327647.76384685148</v>
      </c>
      <c r="X23" s="53">
        <f t="shared" si="21"/>
        <v>28942.219139805216</v>
      </c>
      <c r="Y23" s="52">
        <f t="shared" si="22"/>
        <v>347306.62967766263</v>
      </c>
      <c r="Z23" s="53">
        <f t="shared" si="23"/>
        <v>30678.752288193529</v>
      </c>
      <c r="AA23" s="52">
        <f t="shared" si="24"/>
        <v>368145.02745832235</v>
      </c>
      <c r="AB23" s="53">
        <f t="shared" si="25"/>
        <v>32519.47742548514</v>
      </c>
      <c r="AC23" s="52">
        <f t="shared" si="26"/>
        <v>390233.72910582169</v>
      </c>
      <c r="AD23" s="53">
        <f t="shared" si="27"/>
        <v>34470.646071014249</v>
      </c>
      <c r="AE23" s="52">
        <f t="shared" si="28"/>
        <v>413647.75285217096</v>
      </c>
      <c r="AF23" s="53">
        <f t="shared" si="29"/>
        <v>36538.884835275101</v>
      </c>
      <c r="AG23" s="52">
        <f t="shared" si="30"/>
        <v>438466.61802330124</v>
      </c>
      <c r="AH23" s="172">
        <f t="shared" si="31"/>
        <v>38731.217925391604</v>
      </c>
      <c r="AI23" s="173">
        <f t="shared" si="32"/>
        <v>464774.61510469927</v>
      </c>
      <c r="AJ23" s="172">
        <f t="shared" si="33"/>
        <v>41055.091000915098</v>
      </c>
      <c r="AK23" s="173">
        <f t="shared" si="34"/>
        <v>492661.09201098117</v>
      </c>
      <c r="AL23" s="172">
        <f t="shared" si="35"/>
        <v>43518.396460970005</v>
      </c>
      <c r="AM23" s="173">
        <f t="shared" si="36"/>
        <v>522220.75753164006</v>
      </c>
      <c r="AN23" s="172">
        <f t="shared" si="37"/>
        <v>46129.500248628203</v>
      </c>
      <c r="AO23" s="173">
        <f t="shared" si="38"/>
        <v>553554.00298353843</v>
      </c>
      <c r="AP23" s="172">
        <f t="shared" si="39"/>
        <v>48897.270263545892</v>
      </c>
      <c r="AQ23" s="173">
        <f t="shared" si="40"/>
        <v>586767.24316255073</v>
      </c>
      <c r="AR23" s="172">
        <f t="shared" si="41"/>
        <v>51831.106479358648</v>
      </c>
      <c r="AS23" s="173">
        <f t="shared" si="42"/>
        <v>621973.27775230375</v>
      </c>
      <c r="AT23" s="172">
        <f t="shared" si="43"/>
        <v>54940.972868120167</v>
      </c>
      <c r="AU23" s="173">
        <f t="shared" si="44"/>
        <v>659291.67441744194</v>
      </c>
    </row>
    <row r="24" spans="1:47" s="54" customFormat="1" ht="15.75">
      <c r="A24" s="58" t="s">
        <v>122</v>
      </c>
      <c r="B24" s="63">
        <v>27870</v>
      </c>
      <c r="C24" s="60">
        <f t="shared" si="1"/>
        <v>28984.799999999999</v>
      </c>
      <c r="D24" s="51">
        <f t="shared" si="2"/>
        <v>30723.887999999999</v>
      </c>
      <c r="E24" s="52">
        <f t="shared" si="0"/>
        <v>368686.65599999996</v>
      </c>
      <c r="F24" s="53">
        <f t="shared" si="3"/>
        <v>32567.32128</v>
      </c>
      <c r="G24" s="52">
        <f t="shared" si="4"/>
        <v>390807.85535999999</v>
      </c>
      <c r="H24" s="53">
        <f t="shared" si="5"/>
        <v>34521.360556799998</v>
      </c>
      <c r="I24" s="52">
        <f t="shared" si="6"/>
        <v>414256.32668159995</v>
      </c>
      <c r="J24" s="53">
        <f t="shared" si="7"/>
        <v>36592.642190207996</v>
      </c>
      <c r="K24" s="52">
        <f t="shared" si="8"/>
        <v>439111.70628249599</v>
      </c>
      <c r="L24" s="53">
        <f t="shared" si="9"/>
        <v>38788.200721620473</v>
      </c>
      <c r="M24" s="52">
        <f t="shared" si="10"/>
        <v>465458.4086594457</v>
      </c>
      <c r="N24" s="53">
        <f t="shared" si="11"/>
        <v>41115.492764917704</v>
      </c>
      <c r="O24" s="52">
        <f t="shared" si="12"/>
        <v>493385.91317901248</v>
      </c>
      <c r="P24" s="53">
        <f t="shared" si="13"/>
        <v>43582.422330812769</v>
      </c>
      <c r="Q24" s="52">
        <f t="shared" si="14"/>
        <v>522989.06796975323</v>
      </c>
      <c r="R24" s="53">
        <f t="shared" si="15"/>
        <v>46197.367670661537</v>
      </c>
      <c r="S24" s="52">
        <f t="shared" si="16"/>
        <v>554368.41204793844</v>
      </c>
      <c r="T24" s="53">
        <f t="shared" si="17"/>
        <v>48969.209730901232</v>
      </c>
      <c r="U24" s="52">
        <f t="shared" si="18"/>
        <v>587630.51677081478</v>
      </c>
      <c r="V24" s="53">
        <f t="shared" si="19"/>
        <v>51907.362314755308</v>
      </c>
      <c r="W24" s="52">
        <f t="shared" si="20"/>
        <v>622888.34777706373</v>
      </c>
      <c r="X24" s="53">
        <f t="shared" si="21"/>
        <v>55021.804053640626</v>
      </c>
      <c r="Y24" s="52">
        <f t="shared" si="22"/>
        <v>660261.64864368748</v>
      </c>
      <c r="Z24" s="53">
        <f t="shared" si="23"/>
        <v>58323.112296859064</v>
      </c>
      <c r="AA24" s="52">
        <f t="shared" si="24"/>
        <v>699877.34756230877</v>
      </c>
      <c r="AB24" s="53">
        <f t="shared" si="25"/>
        <v>61822.499034670611</v>
      </c>
      <c r="AC24" s="52">
        <f t="shared" si="26"/>
        <v>741869.9884160473</v>
      </c>
      <c r="AD24" s="53">
        <f t="shared" si="27"/>
        <v>65531.848976750844</v>
      </c>
      <c r="AE24" s="52">
        <f t="shared" si="28"/>
        <v>786382.18772101006</v>
      </c>
      <c r="AF24" s="53">
        <f t="shared" si="29"/>
        <v>69463.759915355899</v>
      </c>
      <c r="AG24" s="52">
        <f t="shared" si="30"/>
        <v>833565.11898427084</v>
      </c>
      <c r="AH24" s="172">
        <f t="shared" si="31"/>
        <v>73631.585510277248</v>
      </c>
      <c r="AI24" s="173">
        <f t="shared" si="32"/>
        <v>883579.02612332697</v>
      </c>
      <c r="AJ24" s="172">
        <f t="shared" si="33"/>
        <v>78049.480640893889</v>
      </c>
      <c r="AK24" s="173">
        <f t="shared" si="34"/>
        <v>936593.76769072667</v>
      </c>
      <c r="AL24" s="172">
        <f t="shared" si="35"/>
        <v>82732.449479347517</v>
      </c>
      <c r="AM24" s="173">
        <f t="shared" si="36"/>
        <v>992789.39375217026</v>
      </c>
      <c r="AN24" s="172">
        <f t="shared" si="37"/>
        <v>87696.396448108368</v>
      </c>
      <c r="AO24" s="173">
        <f t="shared" si="38"/>
        <v>1052356.7573773004</v>
      </c>
      <c r="AP24" s="172">
        <f t="shared" si="39"/>
        <v>92958.18023499487</v>
      </c>
      <c r="AQ24" s="173">
        <f t="shared" si="40"/>
        <v>1115498.1628199385</v>
      </c>
      <c r="AR24" s="172">
        <f t="shared" si="41"/>
        <v>98535.671049094555</v>
      </c>
      <c r="AS24" s="173">
        <f t="shared" si="42"/>
        <v>1182428.0525891348</v>
      </c>
      <c r="AT24" s="172">
        <f t="shared" si="43"/>
        <v>104447.81131204023</v>
      </c>
      <c r="AU24" s="173">
        <f t="shared" si="44"/>
        <v>1253373.7357444828</v>
      </c>
    </row>
    <row r="25" spans="1:47" s="54" customFormat="1" ht="15.75">
      <c r="A25" s="58" t="s">
        <v>123</v>
      </c>
      <c r="B25" s="62">
        <v>9380</v>
      </c>
      <c r="C25" s="60">
        <f t="shared" si="1"/>
        <v>9755.2000000000007</v>
      </c>
      <c r="D25" s="51">
        <f t="shared" si="2"/>
        <v>10340.512000000001</v>
      </c>
      <c r="E25" s="52">
        <f t="shared" si="0"/>
        <v>124086.144</v>
      </c>
      <c r="F25" s="53">
        <f t="shared" si="3"/>
        <v>10960.942720000001</v>
      </c>
      <c r="G25" s="52">
        <f t="shared" si="4"/>
        <v>131531.31264000002</v>
      </c>
      <c r="H25" s="53">
        <f t="shared" si="5"/>
        <v>11618.599283200001</v>
      </c>
      <c r="I25" s="52">
        <f t="shared" si="6"/>
        <v>139423.1913984</v>
      </c>
      <c r="J25" s="53">
        <f t="shared" si="7"/>
        <v>12315.715240192001</v>
      </c>
      <c r="K25" s="52">
        <f t="shared" si="8"/>
        <v>147788.58288230401</v>
      </c>
      <c r="L25" s="53">
        <f t="shared" si="9"/>
        <v>13054.658154603521</v>
      </c>
      <c r="M25" s="52">
        <f t="shared" si="10"/>
        <v>156655.89785524225</v>
      </c>
      <c r="N25" s="53">
        <f t="shared" si="11"/>
        <v>13837.937643879734</v>
      </c>
      <c r="O25" s="52">
        <f t="shared" si="12"/>
        <v>166055.2517265568</v>
      </c>
      <c r="P25" s="53">
        <f t="shared" si="13"/>
        <v>14668.213902512518</v>
      </c>
      <c r="Q25" s="52">
        <f t="shared" si="14"/>
        <v>176018.5668301502</v>
      </c>
      <c r="R25" s="53">
        <f t="shared" si="15"/>
        <v>15548.306736663269</v>
      </c>
      <c r="S25" s="52">
        <f t="shared" si="16"/>
        <v>186579.68083995924</v>
      </c>
      <c r="T25" s="53">
        <f t="shared" si="17"/>
        <v>16481.205140863065</v>
      </c>
      <c r="U25" s="52">
        <f t="shared" si="18"/>
        <v>197774.46169035678</v>
      </c>
      <c r="V25" s="53">
        <f t="shared" si="19"/>
        <v>17470.077449314849</v>
      </c>
      <c r="W25" s="52">
        <f t="shared" si="20"/>
        <v>209640.92939177819</v>
      </c>
      <c r="X25" s="53">
        <f t="shared" si="21"/>
        <v>18518.282096273739</v>
      </c>
      <c r="Y25" s="52">
        <f t="shared" si="22"/>
        <v>222219.38515528486</v>
      </c>
      <c r="Z25" s="53">
        <f t="shared" si="23"/>
        <v>19629.379022050161</v>
      </c>
      <c r="AA25" s="52">
        <f t="shared" si="24"/>
        <v>235552.54826460194</v>
      </c>
      <c r="AB25" s="53">
        <f t="shared" si="25"/>
        <v>20807.141763373173</v>
      </c>
      <c r="AC25" s="52">
        <f t="shared" si="26"/>
        <v>249685.70116047806</v>
      </c>
      <c r="AD25" s="53">
        <f t="shared" si="27"/>
        <v>22055.570269175561</v>
      </c>
      <c r="AE25" s="52">
        <f t="shared" si="28"/>
        <v>264666.84323010675</v>
      </c>
      <c r="AF25" s="53">
        <f t="shared" si="29"/>
        <v>23378.904485326097</v>
      </c>
      <c r="AG25" s="52">
        <f t="shared" si="30"/>
        <v>280546.85382391314</v>
      </c>
      <c r="AH25" s="172">
        <f t="shared" si="31"/>
        <v>24781.638754445663</v>
      </c>
      <c r="AI25" s="173">
        <f t="shared" si="32"/>
        <v>297379.66505334794</v>
      </c>
      <c r="AJ25" s="172">
        <f t="shared" si="33"/>
        <v>26268.537079712401</v>
      </c>
      <c r="AK25" s="173">
        <f t="shared" si="34"/>
        <v>315222.4449565488</v>
      </c>
      <c r="AL25" s="172">
        <f t="shared" si="35"/>
        <v>27844.649304495146</v>
      </c>
      <c r="AM25" s="173">
        <f t="shared" si="36"/>
        <v>334135.79165394173</v>
      </c>
      <c r="AN25" s="172">
        <f t="shared" si="37"/>
        <v>29515.328262764855</v>
      </c>
      <c r="AO25" s="173">
        <f t="shared" si="38"/>
        <v>354183.93915317825</v>
      </c>
      <c r="AP25" s="172">
        <f t="shared" si="39"/>
        <v>31286.247958530745</v>
      </c>
      <c r="AQ25" s="173">
        <f t="shared" si="40"/>
        <v>375434.97550236894</v>
      </c>
      <c r="AR25" s="172">
        <f t="shared" si="41"/>
        <v>33163.422836042591</v>
      </c>
      <c r="AS25" s="173">
        <f t="shared" si="42"/>
        <v>397961.0740325111</v>
      </c>
      <c r="AT25" s="172">
        <f t="shared" si="43"/>
        <v>35153.228206205145</v>
      </c>
      <c r="AU25" s="173">
        <f t="shared" si="44"/>
        <v>421838.73847446172</v>
      </c>
    </row>
    <row r="26" spans="1:47" s="54" customFormat="1" ht="15.75">
      <c r="A26" s="58" t="s">
        <v>124</v>
      </c>
      <c r="B26" s="62">
        <v>33600</v>
      </c>
      <c r="C26" s="60">
        <f t="shared" si="1"/>
        <v>34944</v>
      </c>
      <c r="D26" s="51">
        <f t="shared" si="2"/>
        <v>37040.639999999999</v>
      </c>
      <c r="E26" s="52">
        <f t="shared" si="0"/>
        <v>444487.67999999999</v>
      </c>
      <c r="F26" s="53">
        <f t="shared" si="3"/>
        <v>39263.078399999999</v>
      </c>
      <c r="G26" s="52">
        <f t="shared" si="4"/>
        <v>471156.94079999998</v>
      </c>
      <c r="H26" s="53">
        <f t="shared" si="5"/>
        <v>41618.863103999996</v>
      </c>
      <c r="I26" s="52">
        <f t="shared" si="6"/>
        <v>499426.35724799999</v>
      </c>
      <c r="J26" s="53">
        <f t="shared" si="7"/>
        <v>44115.994890239999</v>
      </c>
      <c r="K26" s="52">
        <f t="shared" si="8"/>
        <v>529391.93868288002</v>
      </c>
      <c r="L26" s="53">
        <f t="shared" si="9"/>
        <v>46762.954583654398</v>
      </c>
      <c r="M26" s="52">
        <f t="shared" si="10"/>
        <v>561155.45500385272</v>
      </c>
      <c r="N26" s="53">
        <f t="shared" si="11"/>
        <v>49568.731858673666</v>
      </c>
      <c r="O26" s="52">
        <f t="shared" si="12"/>
        <v>594824.78230408393</v>
      </c>
      <c r="P26" s="53">
        <f t="shared" si="13"/>
        <v>52542.855770194088</v>
      </c>
      <c r="Q26" s="52">
        <f t="shared" si="14"/>
        <v>630514.26924232906</v>
      </c>
      <c r="R26" s="53">
        <f t="shared" si="15"/>
        <v>55695.427116405735</v>
      </c>
      <c r="S26" s="52">
        <f t="shared" si="16"/>
        <v>668345.1253968688</v>
      </c>
      <c r="T26" s="53">
        <f t="shared" si="17"/>
        <v>59037.152743390077</v>
      </c>
      <c r="U26" s="52">
        <f t="shared" si="18"/>
        <v>708445.83292068099</v>
      </c>
      <c r="V26" s="53">
        <f t="shared" si="19"/>
        <v>62579.381907993484</v>
      </c>
      <c r="W26" s="52">
        <f t="shared" si="20"/>
        <v>750952.58289592178</v>
      </c>
      <c r="X26" s="53">
        <f t="shared" si="21"/>
        <v>66334.144822473099</v>
      </c>
      <c r="Y26" s="52">
        <f t="shared" si="22"/>
        <v>796009.73786967713</v>
      </c>
      <c r="Z26" s="53">
        <f t="shared" si="23"/>
        <v>70314.19351182149</v>
      </c>
      <c r="AA26" s="52">
        <f t="shared" si="24"/>
        <v>843770.32214185782</v>
      </c>
      <c r="AB26" s="53">
        <f t="shared" si="25"/>
        <v>74533.045122530777</v>
      </c>
      <c r="AC26" s="52">
        <f t="shared" si="26"/>
        <v>894396.54147036932</v>
      </c>
      <c r="AD26" s="53">
        <f t="shared" si="27"/>
        <v>79005.027829882631</v>
      </c>
      <c r="AE26" s="52">
        <f t="shared" si="28"/>
        <v>948060.33395859157</v>
      </c>
      <c r="AF26" s="53">
        <f t="shared" si="29"/>
        <v>83745.329499675587</v>
      </c>
      <c r="AG26" s="52">
        <f t="shared" si="30"/>
        <v>1004943.953996107</v>
      </c>
      <c r="AH26" s="172">
        <f t="shared" si="31"/>
        <v>88770.049269656127</v>
      </c>
      <c r="AI26" s="173">
        <f t="shared" si="32"/>
        <v>1065240.5912358735</v>
      </c>
      <c r="AJ26" s="172">
        <f t="shared" si="33"/>
        <v>94096.252225835487</v>
      </c>
      <c r="AK26" s="173">
        <f t="shared" si="34"/>
        <v>1129155.026710026</v>
      </c>
      <c r="AL26" s="172">
        <f t="shared" si="35"/>
        <v>99742.027359385611</v>
      </c>
      <c r="AM26" s="173">
        <f t="shared" si="36"/>
        <v>1196904.3283126273</v>
      </c>
      <c r="AN26" s="172">
        <f t="shared" si="37"/>
        <v>105726.54900094875</v>
      </c>
      <c r="AO26" s="173">
        <f t="shared" si="38"/>
        <v>1268718.5880113849</v>
      </c>
      <c r="AP26" s="172">
        <f t="shared" si="39"/>
        <v>112070.14194100568</v>
      </c>
      <c r="AQ26" s="173">
        <f t="shared" si="40"/>
        <v>1344841.7032920681</v>
      </c>
      <c r="AR26" s="172">
        <f t="shared" si="41"/>
        <v>118794.35045746602</v>
      </c>
      <c r="AS26" s="173">
        <f t="shared" si="42"/>
        <v>1425532.2054895922</v>
      </c>
      <c r="AT26" s="172">
        <f t="shared" si="43"/>
        <v>125922.01148491398</v>
      </c>
      <c r="AU26" s="173">
        <f t="shared" si="44"/>
        <v>1511064.1378189677</v>
      </c>
    </row>
    <row r="27" spans="1:47" s="54" customFormat="1" ht="15.75">
      <c r="A27" s="58" t="s">
        <v>124</v>
      </c>
      <c r="B27" s="62">
        <v>33600</v>
      </c>
      <c r="C27" s="60">
        <f t="shared" si="1"/>
        <v>34944</v>
      </c>
      <c r="D27" s="51">
        <f t="shared" si="2"/>
        <v>37040.639999999999</v>
      </c>
      <c r="E27" s="52">
        <f t="shared" si="0"/>
        <v>444487.67999999999</v>
      </c>
      <c r="F27" s="53">
        <f t="shared" si="3"/>
        <v>39263.078399999999</v>
      </c>
      <c r="G27" s="52">
        <f t="shared" si="4"/>
        <v>471156.94079999998</v>
      </c>
      <c r="H27" s="53">
        <f t="shared" si="5"/>
        <v>41618.863103999996</v>
      </c>
      <c r="I27" s="52">
        <f t="shared" si="6"/>
        <v>499426.35724799999</v>
      </c>
      <c r="J27" s="53">
        <f t="shared" si="7"/>
        <v>44115.994890239999</v>
      </c>
      <c r="K27" s="52">
        <f t="shared" si="8"/>
        <v>529391.93868288002</v>
      </c>
      <c r="L27" s="53">
        <f t="shared" si="9"/>
        <v>46762.954583654398</v>
      </c>
      <c r="M27" s="52">
        <f t="shared" si="10"/>
        <v>561155.45500385272</v>
      </c>
      <c r="N27" s="53">
        <f t="shared" si="11"/>
        <v>49568.731858673666</v>
      </c>
      <c r="O27" s="52">
        <f t="shared" si="12"/>
        <v>594824.78230408393</v>
      </c>
      <c r="P27" s="53">
        <f t="shared" si="13"/>
        <v>52542.855770194088</v>
      </c>
      <c r="Q27" s="52">
        <f t="shared" si="14"/>
        <v>630514.26924232906</v>
      </c>
      <c r="R27" s="53">
        <f t="shared" si="15"/>
        <v>55695.427116405735</v>
      </c>
      <c r="S27" s="52">
        <f t="shared" si="16"/>
        <v>668345.1253968688</v>
      </c>
      <c r="T27" s="53">
        <f t="shared" si="17"/>
        <v>59037.152743390077</v>
      </c>
      <c r="U27" s="52">
        <f t="shared" si="18"/>
        <v>708445.83292068099</v>
      </c>
      <c r="V27" s="53">
        <f t="shared" si="19"/>
        <v>62579.381907993484</v>
      </c>
      <c r="W27" s="52">
        <f t="shared" si="20"/>
        <v>750952.58289592178</v>
      </c>
      <c r="X27" s="53">
        <f t="shared" si="21"/>
        <v>66334.144822473099</v>
      </c>
      <c r="Y27" s="52">
        <f t="shared" si="22"/>
        <v>796009.73786967713</v>
      </c>
      <c r="Z27" s="53">
        <f t="shared" si="23"/>
        <v>70314.19351182149</v>
      </c>
      <c r="AA27" s="52">
        <f t="shared" si="24"/>
        <v>843770.32214185782</v>
      </c>
      <c r="AB27" s="53">
        <f t="shared" si="25"/>
        <v>74533.045122530777</v>
      </c>
      <c r="AC27" s="52">
        <f t="shared" si="26"/>
        <v>894396.54147036932</v>
      </c>
      <c r="AD27" s="53">
        <f t="shared" si="27"/>
        <v>79005.027829882631</v>
      </c>
      <c r="AE27" s="52">
        <f t="shared" si="28"/>
        <v>948060.33395859157</v>
      </c>
      <c r="AF27" s="53">
        <f t="shared" si="29"/>
        <v>83745.329499675587</v>
      </c>
      <c r="AG27" s="52">
        <f t="shared" si="30"/>
        <v>1004943.953996107</v>
      </c>
      <c r="AH27" s="172">
        <f t="shared" si="31"/>
        <v>88770.049269656127</v>
      </c>
      <c r="AI27" s="173">
        <f t="shared" si="32"/>
        <v>1065240.5912358735</v>
      </c>
      <c r="AJ27" s="172">
        <f t="shared" si="33"/>
        <v>94096.252225835487</v>
      </c>
      <c r="AK27" s="173">
        <f t="shared" si="34"/>
        <v>1129155.026710026</v>
      </c>
      <c r="AL27" s="172">
        <f t="shared" si="35"/>
        <v>99742.027359385611</v>
      </c>
      <c r="AM27" s="173">
        <f t="shared" si="36"/>
        <v>1196904.3283126273</v>
      </c>
      <c r="AN27" s="172">
        <f t="shared" si="37"/>
        <v>105726.54900094875</v>
      </c>
      <c r="AO27" s="173">
        <f t="shared" si="38"/>
        <v>1268718.5880113849</v>
      </c>
      <c r="AP27" s="172">
        <f t="shared" si="39"/>
        <v>112070.14194100568</v>
      </c>
      <c r="AQ27" s="173">
        <f t="shared" si="40"/>
        <v>1344841.7032920681</v>
      </c>
      <c r="AR27" s="172">
        <f t="shared" si="41"/>
        <v>118794.35045746602</v>
      </c>
      <c r="AS27" s="173">
        <f t="shared" si="42"/>
        <v>1425532.2054895922</v>
      </c>
      <c r="AT27" s="172">
        <f t="shared" si="43"/>
        <v>125922.01148491398</v>
      </c>
      <c r="AU27" s="173">
        <f t="shared" si="44"/>
        <v>1511064.1378189677</v>
      </c>
    </row>
    <row r="28" spans="1:47" s="54" customFormat="1" ht="15.75">
      <c r="A28" s="58" t="s">
        <v>124</v>
      </c>
      <c r="B28" s="62">
        <v>33600</v>
      </c>
      <c r="C28" s="60">
        <f t="shared" si="1"/>
        <v>34944</v>
      </c>
      <c r="D28" s="51">
        <f t="shared" si="2"/>
        <v>37040.639999999999</v>
      </c>
      <c r="E28" s="52">
        <f t="shared" si="0"/>
        <v>444487.67999999999</v>
      </c>
      <c r="F28" s="53">
        <f t="shared" si="3"/>
        <v>39263.078399999999</v>
      </c>
      <c r="G28" s="52">
        <f t="shared" si="4"/>
        <v>471156.94079999998</v>
      </c>
      <c r="H28" s="53">
        <f t="shared" si="5"/>
        <v>41618.863103999996</v>
      </c>
      <c r="I28" s="52">
        <f t="shared" si="6"/>
        <v>499426.35724799999</v>
      </c>
      <c r="J28" s="53">
        <f t="shared" si="7"/>
        <v>44115.994890239999</v>
      </c>
      <c r="K28" s="52">
        <f t="shared" si="8"/>
        <v>529391.93868288002</v>
      </c>
      <c r="L28" s="53">
        <f t="shared" si="9"/>
        <v>46762.954583654398</v>
      </c>
      <c r="M28" s="52">
        <f t="shared" si="10"/>
        <v>561155.45500385272</v>
      </c>
      <c r="N28" s="53">
        <f t="shared" si="11"/>
        <v>49568.731858673666</v>
      </c>
      <c r="O28" s="52">
        <f t="shared" si="12"/>
        <v>594824.78230408393</v>
      </c>
      <c r="P28" s="53">
        <f t="shared" si="13"/>
        <v>52542.855770194088</v>
      </c>
      <c r="Q28" s="52">
        <f t="shared" si="14"/>
        <v>630514.26924232906</v>
      </c>
      <c r="R28" s="53">
        <f t="shared" si="15"/>
        <v>55695.427116405735</v>
      </c>
      <c r="S28" s="52">
        <f t="shared" si="16"/>
        <v>668345.1253968688</v>
      </c>
      <c r="T28" s="53">
        <f t="shared" si="17"/>
        <v>59037.152743390077</v>
      </c>
      <c r="U28" s="52">
        <f t="shared" si="18"/>
        <v>708445.83292068099</v>
      </c>
      <c r="V28" s="53">
        <f t="shared" si="19"/>
        <v>62579.381907993484</v>
      </c>
      <c r="W28" s="52">
        <f t="shared" si="20"/>
        <v>750952.58289592178</v>
      </c>
      <c r="X28" s="53">
        <f t="shared" si="21"/>
        <v>66334.144822473099</v>
      </c>
      <c r="Y28" s="52">
        <f t="shared" si="22"/>
        <v>796009.73786967713</v>
      </c>
      <c r="Z28" s="53">
        <f t="shared" si="23"/>
        <v>70314.19351182149</v>
      </c>
      <c r="AA28" s="52">
        <f t="shared" si="24"/>
        <v>843770.32214185782</v>
      </c>
      <c r="AB28" s="53">
        <f t="shared" si="25"/>
        <v>74533.045122530777</v>
      </c>
      <c r="AC28" s="52">
        <f t="shared" si="26"/>
        <v>894396.54147036932</v>
      </c>
      <c r="AD28" s="53">
        <f t="shared" si="27"/>
        <v>79005.027829882631</v>
      </c>
      <c r="AE28" s="52">
        <f t="shared" si="28"/>
        <v>948060.33395859157</v>
      </c>
      <c r="AF28" s="53">
        <f t="shared" si="29"/>
        <v>83745.329499675587</v>
      </c>
      <c r="AG28" s="52">
        <f t="shared" si="30"/>
        <v>1004943.953996107</v>
      </c>
      <c r="AH28" s="172">
        <f t="shared" si="31"/>
        <v>88770.049269656127</v>
      </c>
      <c r="AI28" s="173">
        <f t="shared" si="32"/>
        <v>1065240.5912358735</v>
      </c>
      <c r="AJ28" s="172">
        <f t="shared" si="33"/>
        <v>94096.252225835487</v>
      </c>
      <c r="AK28" s="173">
        <f t="shared" si="34"/>
        <v>1129155.026710026</v>
      </c>
      <c r="AL28" s="172">
        <f t="shared" si="35"/>
        <v>99742.027359385611</v>
      </c>
      <c r="AM28" s="173">
        <f t="shared" si="36"/>
        <v>1196904.3283126273</v>
      </c>
      <c r="AN28" s="172">
        <f t="shared" si="37"/>
        <v>105726.54900094875</v>
      </c>
      <c r="AO28" s="173">
        <f t="shared" si="38"/>
        <v>1268718.5880113849</v>
      </c>
      <c r="AP28" s="172">
        <f t="shared" si="39"/>
        <v>112070.14194100568</v>
      </c>
      <c r="AQ28" s="173">
        <f t="shared" si="40"/>
        <v>1344841.7032920681</v>
      </c>
      <c r="AR28" s="172">
        <f t="shared" si="41"/>
        <v>118794.35045746602</v>
      </c>
      <c r="AS28" s="173">
        <f t="shared" si="42"/>
        <v>1425532.2054895922</v>
      </c>
      <c r="AT28" s="172">
        <f t="shared" si="43"/>
        <v>125922.01148491398</v>
      </c>
      <c r="AU28" s="173">
        <f t="shared" si="44"/>
        <v>1511064.1378189677</v>
      </c>
    </row>
    <row r="29" spans="1:47" s="54" customFormat="1" ht="15.75">
      <c r="A29" s="58" t="s">
        <v>124</v>
      </c>
      <c r="B29" s="62">
        <v>33600</v>
      </c>
      <c r="C29" s="60">
        <f t="shared" si="1"/>
        <v>34944</v>
      </c>
      <c r="D29" s="51"/>
      <c r="E29" s="52"/>
      <c r="F29" s="53"/>
      <c r="G29" s="52"/>
      <c r="H29" s="53"/>
      <c r="I29" s="52"/>
      <c r="J29" s="53">
        <f>B29*$B$3+B29</f>
        <v>34944</v>
      </c>
      <c r="K29" s="52">
        <f t="shared" si="8"/>
        <v>419328</v>
      </c>
      <c r="L29" s="53">
        <f t="shared" si="9"/>
        <v>37040.639999999999</v>
      </c>
      <c r="M29" s="52">
        <f t="shared" si="10"/>
        <v>444487.67999999999</v>
      </c>
      <c r="N29" s="53">
        <f t="shared" si="11"/>
        <v>39263.078399999999</v>
      </c>
      <c r="O29" s="52">
        <f t="shared" si="12"/>
        <v>471156.94079999998</v>
      </c>
      <c r="P29" s="53">
        <f t="shared" si="13"/>
        <v>41618.863103999996</v>
      </c>
      <c r="Q29" s="52">
        <f t="shared" si="14"/>
        <v>499426.35724799999</v>
      </c>
      <c r="R29" s="53">
        <f t="shared" si="15"/>
        <v>44115.994890239999</v>
      </c>
      <c r="S29" s="52">
        <f t="shared" si="16"/>
        <v>529391.93868288002</v>
      </c>
      <c r="T29" s="53">
        <f t="shared" si="17"/>
        <v>46762.954583654398</v>
      </c>
      <c r="U29" s="52">
        <f t="shared" si="17"/>
        <v>561155.45500385284</v>
      </c>
      <c r="V29" s="53">
        <f t="shared" si="19"/>
        <v>49568.731858673666</v>
      </c>
      <c r="W29" s="52">
        <f t="shared" si="19"/>
        <v>594824.78230408404</v>
      </c>
      <c r="X29" s="53">
        <f t="shared" si="21"/>
        <v>52542.855770194088</v>
      </c>
      <c r="Y29" s="52">
        <f t="shared" si="21"/>
        <v>630514.26924232906</v>
      </c>
      <c r="Z29" s="53">
        <f t="shared" si="23"/>
        <v>55695.427116405735</v>
      </c>
      <c r="AA29" s="52">
        <f t="shared" si="23"/>
        <v>668345.1253968688</v>
      </c>
      <c r="AB29" s="53">
        <f t="shared" si="25"/>
        <v>59037.152743390077</v>
      </c>
      <c r="AC29" s="52">
        <f t="shared" si="26"/>
        <v>708445.83292068099</v>
      </c>
      <c r="AD29" s="53">
        <f t="shared" si="27"/>
        <v>62579.381907993484</v>
      </c>
      <c r="AE29" s="52">
        <f t="shared" si="28"/>
        <v>750952.58289592178</v>
      </c>
      <c r="AF29" s="53">
        <f t="shared" si="29"/>
        <v>66334.144822473099</v>
      </c>
      <c r="AG29" s="52">
        <f t="shared" si="30"/>
        <v>796009.73786967713</v>
      </c>
      <c r="AH29" s="172">
        <f t="shared" si="31"/>
        <v>70314.19351182149</v>
      </c>
      <c r="AI29" s="173">
        <f t="shared" si="32"/>
        <v>843770.32214185782</v>
      </c>
      <c r="AJ29" s="172">
        <f t="shared" si="33"/>
        <v>74533.045122530777</v>
      </c>
      <c r="AK29" s="173">
        <f t="shared" si="34"/>
        <v>894396.54147036932</v>
      </c>
      <c r="AL29" s="172">
        <f t="shared" si="35"/>
        <v>79005.027829882631</v>
      </c>
      <c r="AM29" s="173">
        <f t="shared" si="36"/>
        <v>948060.33395859157</v>
      </c>
      <c r="AN29" s="172">
        <f t="shared" si="37"/>
        <v>83745.329499675587</v>
      </c>
      <c r="AO29" s="173">
        <f t="shared" si="38"/>
        <v>1004943.953996107</v>
      </c>
      <c r="AP29" s="172">
        <f t="shared" si="39"/>
        <v>88770.049269656127</v>
      </c>
      <c r="AQ29" s="173">
        <f t="shared" si="40"/>
        <v>1065240.5912358735</v>
      </c>
      <c r="AR29" s="172">
        <f t="shared" si="41"/>
        <v>94096.252225835487</v>
      </c>
      <c r="AS29" s="173">
        <f t="shared" si="42"/>
        <v>1129155.026710026</v>
      </c>
      <c r="AT29" s="172">
        <f t="shared" si="43"/>
        <v>99742.027359385611</v>
      </c>
      <c r="AU29" s="173">
        <f t="shared" si="44"/>
        <v>1196904.3283126273</v>
      </c>
    </row>
    <row r="30" spans="1:47" s="54" customFormat="1" ht="15.75">
      <c r="A30" s="58" t="s">
        <v>124</v>
      </c>
      <c r="B30" s="62">
        <v>33600</v>
      </c>
      <c r="C30" s="60">
        <f t="shared" si="1"/>
        <v>34944</v>
      </c>
      <c r="D30" s="51"/>
      <c r="E30" s="52"/>
      <c r="F30" s="53"/>
      <c r="G30" s="52"/>
      <c r="H30" s="53"/>
      <c r="I30" s="52"/>
      <c r="J30" s="53">
        <f t="shared" ref="J30:J33" si="45">B30*$B$3+B30</f>
        <v>34944</v>
      </c>
      <c r="K30" s="52">
        <f t="shared" si="8"/>
        <v>419328</v>
      </c>
      <c r="L30" s="53">
        <f t="shared" si="9"/>
        <v>37040.639999999999</v>
      </c>
      <c r="M30" s="52">
        <f t="shared" si="10"/>
        <v>444487.67999999999</v>
      </c>
      <c r="N30" s="53">
        <f t="shared" si="11"/>
        <v>39263.078399999999</v>
      </c>
      <c r="O30" s="52">
        <f t="shared" si="12"/>
        <v>471156.94079999998</v>
      </c>
      <c r="P30" s="53">
        <f t="shared" si="13"/>
        <v>41618.863103999996</v>
      </c>
      <c r="Q30" s="52">
        <f t="shared" si="14"/>
        <v>499426.35724799999</v>
      </c>
      <c r="R30" s="53">
        <f t="shared" si="15"/>
        <v>44115.994890239999</v>
      </c>
      <c r="S30" s="52">
        <f t="shared" si="16"/>
        <v>529391.93868288002</v>
      </c>
      <c r="T30" s="53">
        <f t="shared" si="17"/>
        <v>46762.954583654398</v>
      </c>
      <c r="U30" s="52">
        <f t="shared" si="17"/>
        <v>561155.45500385284</v>
      </c>
      <c r="V30" s="53">
        <f t="shared" si="19"/>
        <v>49568.731858673666</v>
      </c>
      <c r="W30" s="52">
        <f t="shared" si="19"/>
        <v>594824.78230408404</v>
      </c>
      <c r="X30" s="53">
        <f t="shared" si="21"/>
        <v>52542.855770194088</v>
      </c>
      <c r="Y30" s="52">
        <f t="shared" si="21"/>
        <v>630514.26924232906</v>
      </c>
      <c r="Z30" s="53">
        <f t="shared" si="23"/>
        <v>55695.427116405735</v>
      </c>
      <c r="AA30" s="52">
        <f t="shared" si="23"/>
        <v>668345.1253968688</v>
      </c>
      <c r="AB30" s="53">
        <f t="shared" si="25"/>
        <v>59037.152743390077</v>
      </c>
      <c r="AC30" s="52">
        <f t="shared" si="26"/>
        <v>708445.83292068099</v>
      </c>
      <c r="AD30" s="53">
        <f t="shared" si="27"/>
        <v>62579.381907993484</v>
      </c>
      <c r="AE30" s="52">
        <f t="shared" si="28"/>
        <v>750952.58289592178</v>
      </c>
      <c r="AF30" s="53">
        <f t="shared" si="29"/>
        <v>66334.144822473099</v>
      </c>
      <c r="AG30" s="52">
        <f t="shared" si="30"/>
        <v>796009.73786967713</v>
      </c>
      <c r="AH30" s="172">
        <f t="shared" si="31"/>
        <v>70314.19351182149</v>
      </c>
      <c r="AI30" s="173">
        <f t="shared" si="32"/>
        <v>843770.32214185782</v>
      </c>
      <c r="AJ30" s="172">
        <f t="shared" si="33"/>
        <v>74533.045122530777</v>
      </c>
      <c r="AK30" s="173">
        <f t="shared" si="34"/>
        <v>894396.54147036932</v>
      </c>
      <c r="AL30" s="172">
        <f t="shared" si="35"/>
        <v>79005.027829882631</v>
      </c>
      <c r="AM30" s="173">
        <f t="shared" si="36"/>
        <v>948060.33395859157</v>
      </c>
      <c r="AN30" s="172">
        <f t="shared" si="37"/>
        <v>83745.329499675587</v>
      </c>
      <c r="AO30" s="173">
        <f t="shared" si="38"/>
        <v>1004943.953996107</v>
      </c>
      <c r="AP30" s="172">
        <f t="shared" si="39"/>
        <v>88770.049269656127</v>
      </c>
      <c r="AQ30" s="173">
        <f t="shared" si="40"/>
        <v>1065240.5912358735</v>
      </c>
      <c r="AR30" s="172">
        <f t="shared" si="41"/>
        <v>94096.252225835487</v>
      </c>
      <c r="AS30" s="173">
        <f t="shared" si="42"/>
        <v>1129155.026710026</v>
      </c>
      <c r="AT30" s="172">
        <f t="shared" si="43"/>
        <v>99742.027359385611</v>
      </c>
      <c r="AU30" s="173">
        <f t="shared" si="44"/>
        <v>1196904.3283126273</v>
      </c>
    </row>
    <row r="31" spans="1:47" s="54" customFormat="1" ht="15.75">
      <c r="A31" s="58" t="s">
        <v>124</v>
      </c>
      <c r="B31" s="62">
        <v>33600</v>
      </c>
      <c r="C31" s="60">
        <f t="shared" si="1"/>
        <v>34944</v>
      </c>
      <c r="D31" s="51"/>
      <c r="E31" s="52"/>
      <c r="F31" s="53"/>
      <c r="G31" s="52"/>
      <c r="H31" s="53"/>
      <c r="I31" s="52"/>
      <c r="J31" s="53">
        <f t="shared" si="45"/>
        <v>34944</v>
      </c>
      <c r="K31" s="52">
        <f t="shared" si="8"/>
        <v>419328</v>
      </c>
      <c r="L31" s="53">
        <f t="shared" si="9"/>
        <v>37040.639999999999</v>
      </c>
      <c r="M31" s="52">
        <f t="shared" si="10"/>
        <v>444487.67999999999</v>
      </c>
      <c r="N31" s="53">
        <f t="shared" si="11"/>
        <v>39263.078399999999</v>
      </c>
      <c r="O31" s="52">
        <f t="shared" si="12"/>
        <v>471156.94079999998</v>
      </c>
      <c r="P31" s="53">
        <f t="shared" si="13"/>
        <v>41618.863103999996</v>
      </c>
      <c r="Q31" s="52">
        <f t="shared" si="14"/>
        <v>499426.35724799999</v>
      </c>
      <c r="R31" s="53">
        <f t="shared" si="15"/>
        <v>44115.994890239999</v>
      </c>
      <c r="S31" s="52">
        <f t="shared" si="16"/>
        <v>529391.93868288002</v>
      </c>
      <c r="T31" s="53">
        <f t="shared" si="17"/>
        <v>46762.954583654398</v>
      </c>
      <c r="U31" s="52">
        <f t="shared" si="17"/>
        <v>561155.45500385284</v>
      </c>
      <c r="V31" s="53">
        <f t="shared" si="19"/>
        <v>49568.731858673666</v>
      </c>
      <c r="W31" s="52">
        <f t="shared" si="19"/>
        <v>594824.78230408404</v>
      </c>
      <c r="X31" s="53">
        <f t="shared" si="21"/>
        <v>52542.855770194088</v>
      </c>
      <c r="Y31" s="52">
        <f t="shared" si="21"/>
        <v>630514.26924232906</v>
      </c>
      <c r="Z31" s="53">
        <f t="shared" si="23"/>
        <v>55695.427116405735</v>
      </c>
      <c r="AA31" s="52">
        <f t="shared" si="23"/>
        <v>668345.1253968688</v>
      </c>
      <c r="AB31" s="53">
        <f t="shared" si="25"/>
        <v>59037.152743390077</v>
      </c>
      <c r="AC31" s="52">
        <f t="shared" si="26"/>
        <v>708445.83292068099</v>
      </c>
      <c r="AD31" s="53">
        <f t="shared" si="27"/>
        <v>62579.381907993484</v>
      </c>
      <c r="AE31" s="52">
        <f t="shared" si="28"/>
        <v>750952.58289592178</v>
      </c>
      <c r="AF31" s="53">
        <f t="shared" si="29"/>
        <v>66334.144822473099</v>
      </c>
      <c r="AG31" s="52">
        <f t="shared" si="30"/>
        <v>796009.73786967713</v>
      </c>
      <c r="AH31" s="172">
        <f t="shared" si="31"/>
        <v>70314.19351182149</v>
      </c>
      <c r="AI31" s="173">
        <f t="shared" si="32"/>
        <v>843770.32214185782</v>
      </c>
      <c r="AJ31" s="172">
        <f t="shared" si="33"/>
        <v>74533.045122530777</v>
      </c>
      <c r="AK31" s="173">
        <f t="shared" si="34"/>
        <v>894396.54147036932</v>
      </c>
      <c r="AL31" s="172">
        <f t="shared" si="35"/>
        <v>79005.027829882631</v>
      </c>
      <c r="AM31" s="173">
        <f t="shared" si="36"/>
        <v>948060.33395859157</v>
      </c>
      <c r="AN31" s="172">
        <f t="shared" si="37"/>
        <v>83745.329499675587</v>
      </c>
      <c r="AO31" s="173">
        <f t="shared" si="38"/>
        <v>1004943.953996107</v>
      </c>
      <c r="AP31" s="172">
        <f t="shared" si="39"/>
        <v>88770.049269656127</v>
      </c>
      <c r="AQ31" s="173">
        <f t="shared" si="40"/>
        <v>1065240.5912358735</v>
      </c>
      <c r="AR31" s="172">
        <f t="shared" si="41"/>
        <v>94096.252225835487</v>
      </c>
      <c r="AS31" s="173">
        <f t="shared" si="42"/>
        <v>1129155.026710026</v>
      </c>
      <c r="AT31" s="172">
        <f t="shared" si="43"/>
        <v>99742.027359385611</v>
      </c>
      <c r="AU31" s="173">
        <f t="shared" si="44"/>
        <v>1196904.3283126273</v>
      </c>
    </row>
    <row r="32" spans="1:47" s="54" customFormat="1" ht="15.75">
      <c r="A32" s="58" t="s">
        <v>124</v>
      </c>
      <c r="B32" s="62">
        <v>33600</v>
      </c>
      <c r="C32" s="60">
        <f t="shared" si="1"/>
        <v>34944</v>
      </c>
      <c r="D32" s="51"/>
      <c r="E32" s="52"/>
      <c r="F32" s="53"/>
      <c r="G32" s="52"/>
      <c r="H32" s="53"/>
      <c r="I32" s="52"/>
      <c r="J32" s="53">
        <f t="shared" si="45"/>
        <v>34944</v>
      </c>
      <c r="K32" s="52">
        <f t="shared" si="8"/>
        <v>419328</v>
      </c>
      <c r="L32" s="53">
        <f t="shared" si="9"/>
        <v>37040.639999999999</v>
      </c>
      <c r="M32" s="52">
        <f t="shared" si="10"/>
        <v>444487.67999999999</v>
      </c>
      <c r="N32" s="53">
        <f t="shared" si="11"/>
        <v>39263.078399999999</v>
      </c>
      <c r="O32" s="52">
        <f t="shared" si="12"/>
        <v>471156.94079999998</v>
      </c>
      <c r="P32" s="53">
        <f t="shared" si="13"/>
        <v>41618.863103999996</v>
      </c>
      <c r="Q32" s="52">
        <f t="shared" si="14"/>
        <v>499426.35724799999</v>
      </c>
      <c r="R32" s="53">
        <f t="shared" si="15"/>
        <v>44115.994890239999</v>
      </c>
      <c r="S32" s="52">
        <f t="shared" si="16"/>
        <v>529391.93868288002</v>
      </c>
      <c r="T32" s="53">
        <f t="shared" si="17"/>
        <v>46762.954583654398</v>
      </c>
      <c r="U32" s="52">
        <f t="shared" si="17"/>
        <v>561155.45500385284</v>
      </c>
      <c r="V32" s="53">
        <f t="shared" si="19"/>
        <v>49568.731858673666</v>
      </c>
      <c r="W32" s="52">
        <f t="shared" si="19"/>
        <v>594824.78230408404</v>
      </c>
      <c r="X32" s="53">
        <f t="shared" si="21"/>
        <v>52542.855770194088</v>
      </c>
      <c r="Y32" s="52">
        <f t="shared" si="21"/>
        <v>630514.26924232906</v>
      </c>
      <c r="Z32" s="53">
        <f t="shared" si="23"/>
        <v>55695.427116405735</v>
      </c>
      <c r="AA32" s="52">
        <f t="shared" si="23"/>
        <v>668345.1253968688</v>
      </c>
      <c r="AB32" s="53">
        <f t="shared" si="25"/>
        <v>59037.152743390077</v>
      </c>
      <c r="AC32" s="52">
        <f t="shared" si="26"/>
        <v>708445.83292068099</v>
      </c>
      <c r="AD32" s="53">
        <f t="shared" si="27"/>
        <v>62579.381907993484</v>
      </c>
      <c r="AE32" s="52">
        <f t="shared" si="28"/>
        <v>750952.58289592178</v>
      </c>
      <c r="AF32" s="53">
        <f t="shared" si="29"/>
        <v>66334.144822473099</v>
      </c>
      <c r="AG32" s="52">
        <f t="shared" si="30"/>
        <v>796009.73786967713</v>
      </c>
      <c r="AH32" s="172">
        <f t="shared" si="31"/>
        <v>70314.19351182149</v>
      </c>
      <c r="AI32" s="173">
        <f t="shared" si="32"/>
        <v>843770.32214185782</v>
      </c>
      <c r="AJ32" s="172">
        <f t="shared" si="33"/>
        <v>74533.045122530777</v>
      </c>
      <c r="AK32" s="173">
        <f t="shared" si="34"/>
        <v>894396.54147036932</v>
      </c>
      <c r="AL32" s="172">
        <f t="shared" si="35"/>
        <v>79005.027829882631</v>
      </c>
      <c r="AM32" s="173">
        <f t="shared" si="36"/>
        <v>948060.33395859157</v>
      </c>
      <c r="AN32" s="172">
        <f t="shared" si="37"/>
        <v>83745.329499675587</v>
      </c>
      <c r="AO32" s="173">
        <f t="shared" si="38"/>
        <v>1004943.953996107</v>
      </c>
      <c r="AP32" s="172">
        <f t="shared" si="39"/>
        <v>88770.049269656127</v>
      </c>
      <c r="AQ32" s="173">
        <f t="shared" si="40"/>
        <v>1065240.5912358735</v>
      </c>
      <c r="AR32" s="172">
        <f t="shared" si="41"/>
        <v>94096.252225835487</v>
      </c>
      <c r="AS32" s="173">
        <f t="shared" si="42"/>
        <v>1129155.026710026</v>
      </c>
      <c r="AT32" s="172">
        <f t="shared" si="43"/>
        <v>99742.027359385611</v>
      </c>
      <c r="AU32" s="173">
        <f t="shared" si="44"/>
        <v>1196904.3283126273</v>
      </c>
    </row>
    <row r="33" spans="1:47" s="54" customFormat="1" ht="15.75">
      <c r="A33" s="58" t="s">
        <v>124</v>
      </c>
      <c r="B33" s="62">
        <v>33600</v>
      </c>
      <c r="C33" s="60">
        <f t="shared" si="1"/>
        <v>34944</v>
      </c>
      <c r="D33" s="51"/>
      <c r="E33" s="52"/>
      <c r="F33" s="53"/>
      <c r="G33" s="52"/>
      <c r="H33" s="53"/>
      <c r="I33" s="52"/>
      <c r="J33" s="53">
        <f t="shared" si="45"/>
        <v>34944</v>
      </c>
      <c r="K33" s="52">
        <f t="shared" si="8"/>
        <v>419328</v>
      </c>
      <c r="L33" s="53">
        <f t="shared" si="9"/>
        <v>37040.639999999999</v>
      </c>
      <c r="M33" s="52">
        <f t="shared" si="10"/>
        <v>444487.67999999999</v>
      </c>
      <c r="N33" s="53">
        <f t="shared" si="11"/>
        <v>39263.078399999999</v>
      </c>
      <c r="O33" s="52">
        <f t="shared" si="12"/>
        <v>471156.94079999998</v>
      </c>
      <c r="P33" s="53">
        <f t="shared" si="13"/>
        <v>41618.863103999996</v>
      </c>
      <c r="Q33" s="52">
        <f t="shared" si="14"/>
        <v>499426.35724799999</v>
      </c>
      <c r="R33" s="53">
        <f t="shared" si="15"/>
        <v>44115.994890239999</v>
      </c>
      <c r="S33" s="52">
        <f t="shared" si="16"/>
        <v>529391.93868288002</v>
      </c>
      <c r="T33" s="53">
        <f t="shared" si="17"/>
        <v>46762.954583654398</v>
      </c>
      <c r="U33" s="52">
        <f t="shared" si="17"/>
        <v>561155.45500385284</v>
      </c>
      <c r="V33" s="53">
        <f t="shared" si="19"/>
        <v>49568.731858673666</v>
      </c>
      <c r="W33" s="52">
        <f t="shared" si="19"/>
        <v>594824.78230408404</v>
      </c>
      <c r="X33" s="53">
        <f t="shared" si="21"/>
        <v>52542.855770194088</v>
      </c>
      <c r="Y33" s="52">
        <f t="shared" si="21"/>
        <v>630514.26924232906</v>
      </c>
      <c r="Z33" s="53">
        <f t="shared" si="23"/>
        <v>55695.427116405735</v>
      </c>
      <c r="AA33" s="52">
        <f t="shared" si="23"/>
        <v>668345.1253968688</v>
      </c>
      <c r="AB33" s="53">
        <f t="shared" si="25"/>
        <v>59037.152743390077</v>
      </c>
      <c r="AC33" s="52">
        <f t="shared" si="26"/>
        <v>708445.83292068099</v>
      </c>
      <c r="AD33" s="53">
        <f t="shared" si="27"/>
        <v>62579.381907993484</v>
      </c>
      <c r="AE33" s="52">
        <f t="shared" si="28"/>
        <v>750952.58289592178</v>
      </c>
      <c r="AF33" s="53">
        <f t="shared" si="29"/>
        <v>66334.144822473099</v>
      </c>
      <c r="AG33" s="52">
        <f t="shared" si="30"/>
        <v>796009.73786967713</v>
      </c>
      <c r="AH33" s="172">
        <f t="shared" si="31"/>
        <v>70314.19351182149</v>
      </c>
      <c r="AI33" s="173">
        <f t="shared" si="32"/>
        <v>843770.32214185782</v>
      </c>
      <c r="AJ33" s="172">
        <f t="shared" si="33"/>
        <v>74533.045122530777</v>
      </c>
      <c r="AK33" s="173">
        <f t="shared" si="34"/>
        <v>894396.54147036932</v>
      </c>
      <c r="AL33" s="172">
        <f t="shared" si="35"/>
        <v>79005.027829882631</v>
      </c>
      <c r="AM33" s="173">
        <f t="shared" si="36"/>
        <v>948060.33395859157</v>
      </c>
      <c r="AN33" s="172">
        <f t="shared" si="37"/>
        <v>83745.329499675587</v>
      </c>
      <c r="AO33" s="173">
        <f t="shared" si="38"/>
        <v>1004943.953996107</v>
      </c>
      <c r="AP33" s="172">
        <f t="shared" si="39"/>
        <v>88770.049269656127</v>
      </c>
      <c r="AQ33" s="173">
        <f t="shared" si="40"/>
        <v>1065240.5912358735</v>
      </c>
      <c r="AR33" s="172">
        <f t="shared" si="41"/>
        <v>94096.252225835487</v>
      </c>
      <c r="AS33" s="173">
        <f t="shared" si="42"/>
        <v>1129155.026710026</v>
      </c>
      <c r="AT33" s="172">
        <f t="shared" si="43"/>
        <v>99742.027359385611</v>
      </c>
      <c r="AU33" s="173">
        <f t="shared" si="44"/>
        <v>1196904.3283126273</v>
      </c>
    </row>
    <row r="34" spans="1:47" s="54" customFormat="1" ht="15.75">
      <c r="A34" s="57" t="s">
        <v>56</v>
      </c>
      <c r="B34" s="50">
        <f>SUM(B6:B33)</f>
        <v>728600</v>
      </c>
      <c r="C34" s="64">
        <f t="shared" ref="C34:AC34" si="46">SUM(C6:C33)</f>
        <v>757744.00000000012</v>
      </c>
      <c r="D34" s="64">
        <f t="shared" si="46"/>
        <v>618005.44000000006</v>
      </c>
      <c r="E34" s="52">
        <f t="shared" si="46"/>
        <v>7416065.2799999984</v>
      </c>
      <c r="F34" s="52">
        <f t="shared" si="46"/>
        <v>655085.76640000008</v>
      </c>
      <c r="G34" s="52">
        <f t="shared" si="46"/>
        <v>7861029.196800001</v>
      </c>
      <c r="H34" s="52">
        <f t="shared" si="46"/>
        <v>694390.91238400002</v>
      </c>
      <c r="I34" s="52">
        <f t="shared" si="46"/>
        <v>8332690.948607998</v>
      </c>
      <c r="J34" s="52">
        <f t="shared" si="46"/>
        <v>910774.36712704005</v>
      </c>
      <c r="K34" s="52">
        <f t="shared" si="46"/>
        <v>10929292.405524481</v>
      </c>
      <c r="L34" s="52">
        <f t="shared" si="46"/>
        <v>965420.82915466244</v>
      </c>
      <c r="M34" s="52">
        <f t="shared" si="46"/>
        <v>11585049.949855948</v>
      </c>
      <c r="N34" s="52">
        <f t="shared" si="46"/>
        <v>1023346.0789039418</v>
      </c>
      <c r="O34" s="52">
        <f t="shared" si="46"/>
        <v>12280152.946847305</v>
      </c>
      <c r="P34" s="52">
        <f t="shared" si="46"/>
        <v>1084746.8436381789</v>
      </c>
      <c r="Q34" s="52">
        <f t="shared" si="46"/>
        <v>13016962.123658149</v>
      </c>
      <c r="R34" s="52">
        <f t="shared" si="46"/>
        <v>1149831.6542564693</v>
      </c>
      <c r="S34" s="52">
        <f t="shared" si="46"/>
        <v>13797979.851077633</v>
      </c>
      <c r="T34" s="52">
        <f t="shared" si="46"/>
        <v>1218821.5535118575</v>
      </c>
      <c r="U34" s="52">
        <f t="shared" si="46"/>
        <v>14625858.64214229</v>
      </c>
      <c r="V34" s="52">
        <f t="shared" si="46"/>
        <v>1291950.8467225693</v>
      </c>
      <c r="W34" s="52">
        <f t="shared" si="46"/>
        <v>15503410.160670828</v>
      </c>
      <c r="X34" s="52">
        <f t="shared" si="46"/>
        <v>1369467.8975259224</v>
      </c>
      <c r="Y34" s="52">
        <f t="shared" si="46"/>
        <v>16433614.770311078</v>
      </c>
      <c r="Z34" s="52">
        <f t="shared" si="46"/>
        <v>1451635.9713774784</v>
      </c>
      <c r="AA34" s="52">
        <f t="shared" si="46"/>
        <v>17419631.656529743</v>
      </c>
      <c r="AB34" s="52">
        <f t="shared" si="46"/>
        <v>1538734.129660127</v>
      </c>
      <c r="AC34" s="52">
        <f t="shared" si="46"/>
        <v>18464809.555921528</v>
      </c>
      <c r="AD34" s="52">
        <f t="shared" si="27"/>
        <v>1631058.1774397346</v>
      </c>
      <c r="AE34" s="52">
        <f t="shared" si="28"/>
        <v>19572698.129276816</v>
      </c>
      <c r="AF34" s="52">
        <f t="shared" si="29"/>
        <v>1728921.6680861185</v>
      </c>
      <c r="AG34" s="52">
        <f t="shared" si="30"/>
        <v>20747060.017033421</v>
      </c>
      <c r="AH34" s="172">
        <f t="shared" si="31"/>
        <v>1832656.9681712857</v>
      </c>
      <c r="AI34" s="173">
        <f t="shared" si="32"/>
        <v>21991883.618055429</v>
      </c>
      <c r="AJ34" s="172">
        <f t="shared" si="33"/>
        <v>1942616.3862615628</v>
      </c>
      <c r="AK34" s="173">
        <f t="shared" si="34"/>
        <v>23311396.635138754</v>
      </c>
      <c r="AL34" s="172">
        <f t="shared" si="35"/>
        <v>2059173.3694372566</v>
      </c>
      <c r="AM34" s="173">
        <f t="shared" si="36"/>
        <v>24710080.433247078</v>
      </c>
      <c r="AN34" s="172">
        <f t="shared" si="37"/>
        <v>2182723.7716034921</v>
      </c>
      <c r="AO34" s="173">
        <f t="shared" si="38"/>
        <v>26192685.259241905</v>
      </c>
      <c r="AP34" s="172">
        <f t="shared" si="39"/>
        <v>2313687.1978997015</v>
      </c>
      <c r="AQ34" s="173">
        <f t="shared" si="40"/>
        <v>27764246.37479642</v>
      </c>
      <c r="AR34" s="172">
        <f t="shared" si="41"/>
        <v>2452508.4297736837</v>
      </c>
      <c r="AS34" s="173">
        <f t="shared" si="42"/>
        <v>29430101.157284204</v>
      </c>
      <c r="AT34" s="172">
        <f t="shared" si="43"/>
        <v>2599658.9355601044</v>
      </c>
      <c r="AU34" s="173">
        <f t="shared" si="44"/>
        <v>31195907.226721253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Q762"/>
  <sheetViews>
    <sheetView topLeftCell="B1" workbookViewId="0">
      <pane ySplit="2" topLeftCell="A751" activePane="bottomLeft" state="frozen"/>
      <selection pane="bottomLeft" activeCell="C762" sqref="C762"/>
    </sheetView>
  </sheetViews>
  <sheetFormatPr defaultRowHeight="18"/>
  <cols>
    <col min="1" max="1" width="9.140625" style="113"/>
    <col min="2" max="2" width="60.5703125" style="113" customWidth="1"/>
    <col min="3" max="3" width="14.140625" style="135" customWidth="1"/>
    <col min="4" max="4" width="9.140625" style="113" customWidth="1"/>
    <col min="5" max="5" width="9.140625" style="113" hidden="1" customWidth="1"/>
    <col min="6" max="6" width="11" style="135" customWidth="1"/>
    <col min="7" max="7" width="9.140625" style="113" hidden="1" customWidth="1"/>
    <col min="8" max="8" width="9.140625" style="135" hidden="1" customWidth="1"/>
    <col min="9" max="10" width="9.140625" style="113" hidden="1" customWidth="1"/>
    <col min="11" max="11" width="9.140625" style="113" customWidth="1"/>
    <col min="12" max="12" width="9.5703125" style="113" customWidth="1"/>
    <col min="13" max="13" width="10.5703125" style="113" customWidth="1"/>
    <col min="14" max="14" width="9.5703125" style="113" customWidth="1"/>
    <col min="15" max="15" width="9.5703125" style="136" hidden="1" customWidth="1"/>
    <col min="16" max="16" width="9.140625" style="136" hidden="1" customWidth="1"/>
    <col min="17" max="19" width="11.140625" style="136" hidden="1" customWidth="1"/>
    <col min="20" max="20" width="9.5703125" style="136" hidden="1" customWidth="1"/>
    <col min="21" max="21" width="9.5703125" style="136" bestFit="1" customWidth="1"/>
    <col min="22" max="22" width="9.7109375" style="136" bestFit="1" customWidth="1"/>
    <col min="23" max="23" width="10.5703125" style="136" bestFit="1" customWidth="1"/>
    <col min="24" max="41" width="10.28515625" style="136" customWidth="1"/>
    <col min="42" max="42" width="10.42578125" style="136" bestFit="1" customWidth="1"/>
    <col min="43" max="43" width="11" style="113" bestFit="1" customWidth="1"/>
    <col min="44" max="257" width="9.140625" style="113"/>
    <col min="258" max="258" width="79" style="113" customWidth="1"/>
    <col min="259" max="259" width="21" style="113" customWidth="1"/>
    <col min="260" max="261" width="9.140625" style="113" customWidth="1"/>
    <col min="262" max="262" width="11" style="113" customWidth="1"/>
    <col min="263" max="266" width="9.140625" style="113" customWidth="1"/>
    <col min="267" max="267" width="9.140625" style="113"/>
    <col min="268" max="268" width="9.5703125" style="113" customWidth="1"/>
    <col min="269" max="269" width="10.5703125" style="113" customWidth="1"/>
    <col min="270" max="270" width="9.5703125" style="113" customWidth="1"/>
    <col min="271" max="276" width="0" style="113" hidden="1" customWidth="1"/>
    <col min="277" max="277" width="9.5703125" style="113" bestFit="1" customWidth="1"/>
    <col min="278" max="278" width="9.7109375" style="113" bestFit="1" customWidth="1"/>
    <col min="279" max="279" width="10.5703125" style="113" bestFit="1" customWidth="1"/>
    <col min="280" max="297" width="10.28515625" style="113" customWidth="1"/>
    <col min="298" max="298" width="10.42578125" style="113" bestFit="1" customWidth="1"/>
    <col min="299" max="513" width="9.140625" style="113"/>
    <col min="514" max="514" width="79" style="113" customWidth="1"/>
    <col min="515" max="515" width="21" style="113" customWidth="1"/>
    <col min="516" max="517" width="9.140625" style="113" customWidth="1"/>
    <col min="518" max="518" width="11" style="113" customWidth="1"/>
    <col min="519" max="522" width="9.140625" style="113" customWidth="1"/>
    <col min="523" max="523" width="9.140625" style="113"/>
    <col min="524" max="524" width="9.5703125" style="113" customWidth="1"/>
    <col min="525" max="525" width="10.5703125" style="113" customWidth="1"/>
    <col min="526" max="526" width="9.5703125" style="113" customWidth="1"/>
    <col min="527" max="532" width="0" style="113" hidden="1" customWidth="1"/>
    <col min="533" max="533" width="9.5703125" style="113" bestFit="1" customWidth="1"/>
    <col min="534" max="534" width="9.7109375" style="113" bestFit="1" customWidth="1"/>
    <col min="535" max="535" width="10.5703125" style="113" bestFit="1" customWidth="1"/>
    <col min="536" max="553" width="10.28515625" style="113" customWidth="1"/>
    <col min="554" max="554" width="10.42578125" style="113" bestFit="1" customWidth="1"/>
    <col min="555" max="769" width="9.140625" style="113"/>
    <col min="770" max="770" width="79" style="113" customWidth="1"/>
    <col min="771" max="771" width="21" style="113" customWidth="1"/>
    <col min="772" max="773" width="9.140625" style="113" customWidth="1"/>
    <col min="774" max="774" width="11" style="113" customWidth="1"/>
    <col min="775" max="778" width="9.140625" style="113" customWidth="1"/>
    <col min="779" max="779" width="9.140625" style="113"/>
    <col min="780" max="780" width="9.5703125" style="113" customWidth="1"/>
    <col min="781" max="781" width="10.5703125" style="113" customWidth="1"/>
    <col min="782" max="782" width="9.5703125" style="113" customWidth="1"/>
    <col min="783" max="788" width="0" style="113" hidden="1" customWidth="1"/>
    <col min="789" max="789" width="9.5703125" style="113" bestFit="1" customWidth="1"/>
    <col min="790" max="790" width="9.7109375" style="113" bestFit="1" customWidth="1"/>
    <col min="791" max="791" width="10.5703125" style="113" bestFit="1" customWidth="1"/>
    <col min="792" max="809" width="10.28515625" style="113" customWidth="1"/>
    <col min="810" max="810" width="10.42578125" style="113" bestFit="1" customWidth="1"/>
    <col min="811" max="1025" width="9.140625" style="113"/>
    <col min="1026" max="1026" width="79" style="113" customWidth="1"/>
    <col min="1027" max="1027" width="21" style="113" customWidth="1"/>
    <col min="1028" max="1029" width="9.140625" style="113" customWidth="1"/>
    <col min="1030" max="1030" width="11" style="113" customWidth="1"/>
    <col min="1031" max="1034" width="9.140625" style="113" customWidth="1"/>
    <col min="1035" max="1035" width="9.140625" style="113"/>
    <col min="1036" max="1036" width="9.5703125" style="113" customWidth="1"/>
    <col min="1037" max="1037" width="10.5703125" style="113" customWidth="1"/>
    <col min="1038" max="1038" width="9.5703125" style="113" customWidth="1"/>
    <col min="1039" max="1044" width="0" style="113" hidden="1" customWidth="1"/>
    <col min="1045" max="1045" width="9.5703125" style="113" bestFit="1" customWidth="1"/>
    <col min="1046" max="1046" width="9.7109375" style="113" bestFit="1" customWidth="1"/>
    <col min="1047" max="1047" width="10.5703125" style="113" bestFit="1" customWidth="1"/>
    <col min="1048" max="1065" width="10.28515625" style="113" customWidth="1"/>
    <col min="1066" max="1066" width="10.42578125" style="113" bestFit="1" customWidth="1"/>
    <col min="1067" max="1281" width="9.140625" style="113"/>
    <col min="1282" max="1282" width="79" style="113" customWidth="1"/>
    <col min="1283" max="1283" width="21" style="113" customWidth="1"/>
    <col min="1284" max="1285" width="9.140625" style="113" customWidth="1"/>
    <col min="1286" max="1286" width="11" style="113" customWidth="1"/>
    <col min="1287" max="1290" width="9.140625" style="113" customWidth="1"/>
    <col min="1291" max="1291" width="9.140625" style="113"/>
    <col min="1292" max="1292" width="9.5703125" style="113" customWidth="1"/>
    <col min="1293" max="1293" width="10.5703125" style="113" customWidth="1"/>
    <col min="1294" max="1294" width="9.5703125" style="113" customWidth="1"/>
    <col min="1295" max="1300" width="0" style="113" hidden="1" customWidth="1"/>
    <col min="1301" max="1301" width="9.5703125" style="113" bestFit="1" customWidth="1"/>
    <col min="1302" max="1302" width="9.7109375" style="113" bestFit="1" customWidth="1"/>
    <col min="1303" max="1303" width="10.5703125" style="113" bestFit="1" customWidth="1"/>
    <col min="1304" max="1321" width="10.28515625" style="113" customWidth="1"/>
    <col min="1322" max="1322" width="10.42578125" style="113" bestFit="1" customWidth="1"/>
    <col min="1323" max="1537" width="9.140625" style="113"/>
    <col min="1538" max="1538" width="79" style="113" customWidth="1"/>
    <col min="1539" max="1539" width="21" style="113" customWidth="1"/>
    <col min="1540" max="1541" width="9.140625" style="113" customWidth="1"/>
    <col min="1542" max="1542" width="11" style="113" customWidth="1"/>
    <col min="1543" max="1546" width="9.140625" style="113" customWidth="1"/>
    <col min="1547" max="1547" width="9.140625" style="113"/>
    <col min="1548" max="1548" width="9.5703125" style="113" customWidth="1"/>
    <col min="1549" max="1549" width="10.5703125" style="113" customWidth="1"/>
    <col min="1550" max="1550" width="9.5703125" style="113" customWidth="1"/>
    <col min="1551" max="1556" width="0" style="113" hidden="1" customWidth="1"/>
    <col min="1557" max="1557" width="9.5703125" style="113" bestFit="1" customWidth="1"/>
    <col min="1558" max="1558" width="9.7109375" style="113" bestFit="1" customWidth="1"/>
    <col min="1559" max="1559" width="10.5703125" style="113" bestFit="1" customWidth="1"/>
    <col min="1560" max="1577" width="10.28515625" style="113" customWidth="1"/>
    <col min="1578" max="1578" width="10.42578125" style="113" bestFit="1" customWidth="1"/>
    <col min="1579" max="1793" width="9.140625" style="113"/>
    <col min="1794" max="1794" width="79" style="113" customWidth="1"/>
    <col min="1795" max="1795" width="21" style="113" customWidth="1"/>
    <col min="1796" max="1797" width="9.140625" style="113" customWidth="1"/>
    <col min="1798" max="1798" width="11" style="113" customWidth="1"/>
    <col min="1799" max="1802" width="9.140625" style="113" customWidth="1"/>
    <col min="1803" max="1803" width="9.140625" style="113"/>
    <col min="1804" max="1804" width="9.5703125" style="113" customWidth="1"/>
    <col min="1805" max="1805" width="10.5703125" style="113" customWidth="1"/>
    <col min="1806" max="1806" width="9.5703125" style="113" customWidth="1"/>
    <col min="1807" max="1812" width="0" style="113" hidden="1" customWidth="1"/>
    <col min="1813" max="1813" width="9.5703125" style="113" bestFit="1" customWidth="1"/>
    <col min="1814" max="1814" width="9.7109375" style="113" bestFit="1" customWidth="1"/>
    <col min="1815" max="1815" width="10.5703125" style="113" bestFit="1" customWidth="1"/>
    <col min="1816" max="1833" width="10.28515625" style="113" customWidth="1"/>
    <col min="1834" max="1834" width="10.42578125" style="113" bestFit="1" customWidth="1"/>
    <col min="1835" max="2049" width="9.140625" style="113"/>
    <col min="2050" max="2050" width="79" style="113" customWidth="1"/>
    <col min="2051" max="2051" width="21" style="113" customWidth="1"/>
    <col min="2052" max="2053" width="9.140625" style="113" customWidth="1"/>
    <col min="2054" max="2054" width="11" style="113" customWidth="1"/>
    <col min="2055" max="2058" width="9.140625" style="113" customWidth="1"/>
    <col min="2059" max="2059" width="9.140625" style="113"/>
    <col min="2060" max="2060" width="9.5703125" style="113" customWidth="1"/>
    <col min="2061" max="2061" width="10.5703125" style="113" customWidth="1"/>
    <col min="2062" max="2062" width="9.5703125" style="113" customWidth="1"/>
    <col min="2063" max="2068" width="0" style="113" hidden="1" customWidth="1"/>
    <col min="2069" max="2069" width="9.5703125" style="113" bestFit="1" customWidth="1"/>
    <col min="2070" max="2070" width="9.7109375" style="113" bestFit="1" customWidth="1"/>
    <col min="2071" max="2071" width="10.5703125" style="113" bestFit="1" customWidth="1"/>
    <col min="2072" max="2089" width="10.28515625" style="113" customWidth="1"/>
    <col min="2090" max="2090" width="10.42578125" style="113" bestFit="1" customWidth="1"/>
    <col min="2091" max="2305" width="9.140625" style="113"/>
    <col min="2306" max="2306" width="79" style="113" customWidth="1"/>
    <col min="2307" max="2307" width="21" style="113" customWidth="1"/>
    <col min="2308" max="2309" width="9.140625" style="113" customWidth="1"/>
    <col min="2310" max="2310" width="11" style="113" customWidth="1"/>
    <col min="2311" max="2314" width="9.140625" style="113" customWidth="1"/>
    <col min="2315" max="2315" width="9.140625" style="113"/>
    <col min="2316" max="2316" width="9.5703125" style="113" customWidth="1"/>
    <col min="2317" max="2317" width="10.5703125" style="113" customWidth="1"/>
    <col min="2318" max="2318" width="9.5703125" style="113" customWidth="1"/>
    <col min="2319" max="2324" width="0" style="113" hidden="1" customWidth="1"/>
    <col min="2325" max="2325" width="9.5703125" style="113" bestFit="1" customWidth="1"/>
    <col min="2326" max="2326" width="9.7109375" style="113" bestFit="1" customWidth="1"/>
    <col min="2327" max="2327" width="10.5703125" style="113" bestFit="1" customWidth="1"/>
    <col min="2328" max="2345" width="10.28515625" style="113" customWidth="1"/>
    <col min="2346" max="2346" width="10.42578125" style="113" bestFit="1" customWidth="1"/>
    <col min="2347" max="2561" width="9.140625" style="113"/>
    <col min="2562" max="2562" width="79" style="113" customWidth="1"/>
    <col min="2563" max="2563" width="21" style="113" customWidth="1"/>
    <col min="2564" max="2565" width="9.140625" style="113" customWidth="1"/>
    <col min="2566" max="2566" width="11" style="113" customWidth="1"/>
    <col min="2567" max="2570" width="9.140625" style="113" customWidth="1"/>
    <col min="2571" max="2571" width="9.140625" style="113"/>
    <col min="2572" max="2572" width="9.5703125" style="113" customWidth="1"/>
    <col min="2573" max="2573" width="10.5703125" style="113" customWidth="1"/>
    <col min="2574" max="2574" width="9.5703125" style="113" customWidth="1"/>
    <col min="2575" max="2580" width="0" style="113" hidden="1" customWidth="1"/>
    <col min="2581" max="2581" width="9.5703125" style="113" bestFit="1" customWidth="1"/>
    <col min="2582" max="2582" width="9.7109375" style="113" bestFit="1" customWidth="1"/>
    <col min="2583" max="2583" width="10.5703125" style="113" bestFit="1" customWidth="1"/>
    <col min="2584" max="2601" width="10.28515625" style="113" customWidth="1"/>
    <col min="2602" max="2602" width="10.42578125" style="113" bestFit="1" customWidth="1"/>
    <col min="2603" max="2817" width="9.140625" style="113"/>
    <col min="2818" max="2818" width="79" style="113" customWidth="1"/>
    <col min="2819" max="2819" width="21" style="113" customWidth="1"/>
    <col min="2820" max="2821" width="9.140625" style="113" customWidth="1"/>
    <col min="2822" max="2822" width="11" style="113" customWidth="1"/>
    <col min="2823" max="2826" width="9.140625" style="113" customWidth="1"/>
    <col min="2827" max="2827" width="9.140625" style="113"/>
    <col min="2828" max="2828" width="9.5703125" style="113" customWidth="1"/>
    <col min="2829" max="2829" width="10.5703125" style="113" customWidth="1"/>
    <col min="2830" max="2830" width="9.5703125" style="113" customWidth="1"/>
    <col min="2831" max="2836" width="0" style="113" hidden="1" customWidth="1"/>
    <col min="2837" max="2837" width="9.5703125" style="113" bestFit="1" customWidth="1"/>
    <col min="2838" max="2838" width="9.7109375" style="113" bestFit="1" customWidth="1"/>
    <col min="2839" max="2839" width="10.5703125" style="113" bestFit="1" customWidth="1"/>
    <col min="2840" max="2857" width="10.28515625" style="113" customWidth="1"/>
    <col min="2858" max="2858" width="10.42578125" style="113" bestFit="1" customWidth="1"/>
    <col min="2859" max="3073" width="9.140625" style="113"/>
    <col min="3074" max="3074" width="79" style="113" customWidth="1"/>
    <col min="3075" max="3075" width="21" style="113" customWidth="1"/>
    <col min="3076" max="3077" width="9.140625" style="113" customWidth="1"/>
    <col min="3078" max="3078" width="11" style="113" customWidth="1"/>
    <col min="3079" max="3082" width="9.140625" style="113" customWidth="1"/>
    <col min="3083" max="3083" width="9.140625" style="113"/>
    <col min="3084" max="3084" width="9.5703125" style="113" customWidth="1"/>
    <col min="3085" max="3085" width="10.5703125" style="113" customWidth="1"/>
    <col min="3086" max="3086" width="9.5703125" style="113" customWidth="1"/>
    <col min="3087" max="3092" width="0" style="113" hidden="1" customWidth="1"/>
    <col min="3093" max="3093" width="9.5703125" style="113" bestFit="1" customWidth="1"/>
    <col min="3094" max="3094" width="9.7109375" style="113" bestFit="1" customWidth="1"/>
    <col min="3095" max="3095" width="10.5703125" style="113" bestFit="1" customWidth="1"/>
    <col min="3096" max="3113" width="10.28515625" style="113" customWidth="1"/>
    <col min="3114" max="3114" width="10.42578125" style="113" bestFit="1" customWidth="1"/>
    <col min="3115" max="3329" width="9.140625" style="113"/>
    <col min="3330" max="3330" width="79" style="113" customWidth="1"/>
    <col min="3331" max="3331" width="21" style="113" customWidth="1"/>
    <col min="3332" max="3333" width="9.140625" style="113" customWidth="1"/>
    <col min="3334" max="3334" width="11" style="113" customWidth="1"/>
    <col min="3335" max="3338" width="9.140625" style="113" customWidth="1"/>
    <col min="3339" max="3339" width="9.140625" style="113"/>
    <col min="3340" max="3340" width="9.5703125" style="113" customWidth="1"/>
    <col min="3341" max="3341" width="10.5703125" style="113" customWidth="1"/>
    <col min="3342" max="3342" width="9.5703125" style="113" customWidth="1"/>
    <col min="3343" max="3348" width="0" style="113" hidden="1" customWidth="1"/>
    <col min="3349" max="3349" width="9.5703125" style="113" bestFit="1" customWidth="1"/>
    <col min="3350" max="3350" width="9.7109375" style="113" bestFit="1" customWidth="1"/>
    <col min="3351" max="3351" width="10.5703125" style="113" bestFit="1" customWidth="1"/>
    <col min="3352" max="3369" width="10.28515625" style="113" customWidth="1"/>
    <col min="3370" max="3370" width="10.42578125" style="113" bestFit="1" customWidth="1"/>
    <col min="3371" max="3585" width="9.140625" style="113"/>
    <col min="3586" max="3586" width="79" style="113" customWidth="1"/>
    <col min="3587" max="3587" width="21" style="113" customWidth="1"/>
    <col min="3588" max="3589" width="9.140625" style="113" customWidth="1"/>
    <col min="3590" max="3590" width="11" style="113" customWidth="1"/>
    <col min="3591" max="3594" width="9.140625" style="113" customWidth="1"/>
    <col min="3595" max="3595" width="9.140625" style="113"/>
    <col min="3596" max="3596" width="9.5703125" style="113" customWidth="1"/>
    <col min="3597" max="3597" width="10.5703125" style="113" customWidth="1"/>
    <col min="3598" max="3598" width="9.5703125" style="113" customWidth="1"/>
    <col min="3599" max="3604" width="0" style="113" hidden="1" customWidth="1"/>
    <col min="3605" max="3605" width="9.5703125" style="113" bestFit="1" customWidth="1"/>
    <col min="3606" max="3606" width="9.7109375" style="113" bestFit="1" customWidth="1"/>
    <col min="3607" max="3607" width="10.5703125" style="113" bestFit="1" customWidth="1"/>
    <col min="3608" max="3625" width="10.28515625" style="113" customWidth="1"/>
    <col min="3626" max="3626" width="10.42578125" style="113" bestFit="1" customWidth="1"/>
    <col min="3627" max="3841" width="9.140625" style="113"/>
    <col min="3842" max="3842" width="79" style="113" customWidth="1"/>
    <col min="3843" max="3843" width="21" style="113" customWidth="1"/>
    <col min="3844" max="3845" width="9.140625" style="113" customWidth="1"/>
    <col min="3846" max="3846" width="11" style="113" customWidth="1"/>
    <col min="3847" max="3850" width="9.140625" style="113" customWidth="1"/>
    <col min="3851" max="3851" width="9.140625" style="113"/>
    <col min="3852" max="3852" width="9.5703125" style="113" customWidth="1"/>
    <col min="3853" max="3853" width="10.5703125" style="113" customWidth="1"/>
    <col min="3854" max="3854" width="9.5703125" style="113" customWidth="1"/>
    <col min="3855" max="3860" width="0" style="113" hidden="1" customWidth="1"/>
    <col min="3861" max="3861" width="9.5703125" style="113" bestFit="1" customWidth="1"/>
    <col min="3862" max="3862" width="9.7109375" style="113" bestFit="1" customWidth="1"/>
    <col min="3863" max="3863" width="10.5703125" style="113" bestFit="1" customWidth="1"/>
    <col min="3864" max="3881" width="10.28515625" style="113" customWidth="1"/>
    <col min="3882" max="3882" width="10.42578125" style="113" bestFit="1" customWidth="1"/>
    <col min="3883" max="4097" width="9.140625" style="113"/>
    <col min="4098" max="4098" width="79" style="113" customWidth="1"/>
    <col min="4099" max="4099" width="21" style="113" customWidth="1"/>
    <col min="4100" max="4101" width="9.140625" style="113" customWidth="1"/>
    <col min="4102" max="4102" width="11" style="113" customWidth="1"/>
    <col min="4103" max="4106" width="9.140625" style="113" customWidth="1"/>
    <col min="4107" max="4107" width="9.140625" style="113"/>
    <col min="4108" max="4108" width="9.5703125" style="113" customWidth="1"/>
    <col min="4109" max="4109" width="10.5703125" style="113" customWidth="1"/>
    <col min="4110" max="4110" width="9.5703125" style="113" customWidth="1"/>
    <col min="4111" max="4116" width="0" style="113" hidden="1" customWidth="1"/>
    <col min="4117" max="4117" width="9.5703125" style="113" bestFit="1" customWidth="1"/>
    <col min="4118" max="4118" width="9.7109375" style="113" bestFit="1" customWidth="1"/>
    <col min="4119" max="4119" width="10.5703125" style="113" bestFit="1" customWidth="1"/>
    <col min="4120" max="4137" width="10.28515625" style="113" customWidth="1"/>
    <col min="4138" max="4138" width="10.42578125" style="113" bestFit="1" customWidth="1"/>
    <col min="4139" max="4353" width="9.140625" style="113"/>
    <col min="4354" max="4354" width="79" style="113" customWidth="1"/>
    <col min="4355" max="4355" width="21" style="113" customWidth="1"/>
    <col min="4356" max="4357" width="9.140625" style="113" customWidth="1"/>
    <col min="4358" max="4358" width="11" style="113" customWidth="1"/>
    <col min="4359" max="4362" width="9.140625" style="113" customWidth="1"/>
    <col min="4363" max="4363" width="9.140625" style="113"/>
    <col min="4364" max="4364" width="9.5703125" style="113" customWidth="1"/>
    <col min="4365" max="4365" width="10.5703125" style="113" customWidth="1"/>
    <col min="4366" max="4366" width="9.5703125" style="113" customWidth="1"/>
    <col min="4367" max="4372" width="0" style="113" hidden="1" customWidth="1"/>
    <col min="4373" max="4373" width="9.5703125" style="113" bestFit="1" customWidth="1"/>
    <col min="4374" max="4374" width="9.7109375" style="113" bestFit="1" customWidth="1"/>
    <col min="4375" max="4375" width="10.5703125" style="113" bestFit="1" customWidth="1"/>
    <col min="4376" max="4393" width="10.28515625" style="113" customWidth="1"/>
    <col min="4394" max="4394" width="10.42578125" style="113" bestFit="1" customWidth="1"/>
    <col min="4395" max="4609" width="9.140625" style="113"/>
    <col min="4610" max="4610" width="79" style="113" customWidth="1"/>
    <col min="4611" max="4611" width="21" style="113" customWidth="1"/>
    <col min="4612" max="4613" width="9.140625" style="113" customWidth="1"/>
    <col min="4614" max="4614" width="11" style="113" customWidth="1"/>
    <col min="4615" max="4618" width="9.140625" style="113" customWidth="1"/>
    <col min="4619" max="4619" width="9.140625" style="113"/>
    <col min="4620" max="4620" width="9.5703125" style="113" customWidth="1"/>
    <col min="4621" max="4621" width="10.5703125" style="113" customWidth="1"/>
    <col min="4622" max="4622" width="9.5703125" style="113" customWidth="1"/>
    <col min="4623" max="4628" width="0" style="113" hidden="1" customWidth="1"/>
    <col min="4629" max="4629" width="9.5703125" style="113" bestFit="1" customWidth="1"/>
    <col min="4630" max="4630" width="9.7109375" style="113" bestFit="1" customWidth="1"/>
    <col min="4631" max="4631" width="10.5703125" style="113" bestFit="1" customWidth="1"/>
    <col min="4632" max="4649" width="10.28515625" style="113" customWidth="1"/>
    <col min="4650" max="4650" width="10.42578125" style="113" bestFit="1" customWidth="1"/>
    <col min="4651" max="4865" width="9.140625" style="113"/>
    <col min="4866" max="4866" width="79" style="113" customWidth="1"/>
    <col min="4867" max="4867" width="21" style="113" customWidth="1"/>
    <col min="4868" max="4869" width="9.140625" style="113" customWidth="1"/>
    <col min="4870" max="4870" width="11" style="113" customWidth="1"/>
    <col min="4871" max="4874" width="9.140625" style="113" customWidth="1"/>
    <col min="4875" max="4875" width="9.140625" style="113"/>
    <col min="4876" max="4876" width="9.5703125" style="113" customWidth="1"/>
    <col min="4877" max="4877" width="10.5703125" style="113" customWidth="1"/>
    <col min="4878" max="4878" width="9.5703125" style="113" customWidth="1"/>
    <col min="4879" max="4884" width="0" style="113" hidden="1" customWidth="1"/>
    <col min="4885" max="4885" width="9.5703125" style="113" bestFit="1" customWidth="1"/>
    <col min="4886" max="4886" width="9.7109375" style="113" bestFit="1" customWidth="1"/>
    <col min="4887" max="4887" width="10.5703125" style="113" bestFit="1" customWidth="1"/>
    <col min="4888" max="4905" width="10.28515625" style="113" customWidth="1"/>
    <col min="4906" max="4906" width="10.42578125" style="113" bestFit="1" customWidth="1"/>
    <col min="4907" max="5121" width="9.140625" style="113"/>
    <col min="5122" max="5122" width="79" style="113" customWidth="1"/>
    <col min="5123" max="5123" width="21" style="113" customWidth="1"/>
    <col min="5124" max="5125" width="9.140625" style="113" customWidth="1"/>
    <col min="5126" max="5126" width="11" style="113" customWidth="1"/>
    <col min="5127" max="5130" width="9.140625" style="113" customWidth="1"/>
    <col min="5131" max="5131" width="9.140625" style="113"/>
    <col min="5132" max="5132" width="9.5703125" style="113" customWidth="1"/>
    <col min="5133" max="5133" width="10.5703125" style="113" customWidth="1"/>
    <col min="5134" max="5134" width="9.5703125" style="113" customWidth="1"/>
    <col min="5135" max="5140" width="0" style="113" hidden="1" customWidth="1"/>
    <col min="5141" max="5141" width="9.5703125" style="113" bestFit="1" customWidth="1"/>
    <col min="5142" max="5142" width="9.7109375" style="113" bestFit="1" customWidth="1"/>
    <col min="5143" max="5143" width="10.5703125" style="113" bestFit="1" customWidth="1"/>
    <col min="5144" max="5161" width="10.28515625" style="113" customWidth="1"/>
    <col min="5162" max="5162" width="10.42578125" style="113" bestFit="1" customWidth="1"/>
    <col min="5163" max="5377" width="9.140625" style="113"/>
    <col min="5378" max="5378" width="79" style="113" customWidth="1"/>
    <col min="5379" max="5379" width="21" style="113" customWidth="1"/>
    <col min="5380" max="5381" width="9.140625" style="113" customWidth="1"/>
    <col min="5382" max="5382" width="11" style="113" customWidth="1"/>
    <col min="5383" max="5386" width="9.140625" style="113" customWidth="1"/>
    <col min="5387" max="5387" width="9.140625" style="113"/>
    <col min="5388" max="5388" width="9.5703125" style="113" customWidth="1"/>
    <col min="5389" max="5389" width="10.5703125" style="113" customWidth="1"/>
    <col min="5390" max="5390" width="9.5703125" style="113" customWidth="1"/>
    <col min="5391" max="5396" width="0" style="113" hidden="1" customWidth="1"/>
    <col min="5397" max="5397" width="9.5703125" style="113" bestFit="1" customWidth="1"/>
    <col min="5398" max="5398" width="9.7109375" style="113" bestFit="1" customWidth="1"/>
    <col min="5399" max="5399" width="10.5703125" style="113" bestFit="1" customWidth="1"/>
    <col min="5400" max="5417" width="10.28515625" style="113" customWidth="1"/>
    <col min="5418" max="5418" width="10.42578125" style="113" bestFit="1" customWidth="1"/>
    <col min="5419" max="5633" width="9.140625" style="113"/>
    <col min="5634" max="5634" width="79" style="113" customWidth="1"/>
    <col min="5635" max="5635" width="21" style="113" customWidth="1"/>
    <col min="5636" max="5637" width="9.140625" style="113" customWidth="1"/>
    <col min="5638" max="5638" width="11" style="113" customWidth="1"/>
    <col min="5639" max="5642" width="9.140625" style="113" customWidth="1"/>
    <col min="5643" max="5643" width="9.140625" style="113"/>
    <col min="5644" max="5644" width="9.5703125" style="113" customWidth="1"/>
    <col min="5645" max="5645" width="10.5703125" style="113" customWidth="1"/>
    <col min="5646" max="5646" width="9.5703125" style="113" customWidth="1"/>
    <col min="5647" max="5652" width="0" style="113" hidden="1" customWidth="1"/>
    <col min="5653" max="5653" width="9.5703125" style="113" bestFit="1" customWidth="1"/>
    <col min="5654" max="5654" width="9.7109375" style="113" bestFit="1" customWidth="1"/>
    <col min="5655" max="5655" width="10.5703125" style="113" bestFit="1" customWidth="1"/>
    <col min="5656" max="5673" width="10.28515625" style="113" customWidth="1"/>
    <col min="5674" max="5674" width="10.42578125" style="113" bestFit="1" customWidth="1"/>
    <col min="5675" max="5889" width="9.140625" style="113"/>
    <col min="5890" max="5890" width="79" style="113" customWidth="1"/>
    <col min="5891" max="5891" width="21" style="113" customWidth="1"/>
    <col min="5892" max="5893" width="9.140625" style="113" customWidth="1"/>
    <col min="5894" max="5894" width="11" style="113" customWidth="1"/>
    <col min="5895" max="5898" width="9.140625" style="113" customWidth="1"/>
    <col min="5899" max="5899" width="9.140625" style="113"/>
    <col min="5900" max="5900" width="9.5703125" style="113" customWidth="1"/>
    <col min="5901" max="5901" width="10.5703125" style="113" customWidth="1"/>
    <col min="5902" max="5902" width="9.5703125" style="113" customWidth="1"/>
    <col min="5903" max="5908" width="0" style="113" hidden="1" customWidth="1"/>
    <col min="5909" max="5909" width="9.5703125" style="113" bestFit="1" customWidth="1"/>
    <col min="5910" max="5910" width="9.7109375" style="113" bestFit="1" customWidth="1"/>
    <col min="5911" max="5911" width="10.5703125" style="113" bestFit="1" customWidth="1"/>
    <col min="5912" max="5929" width="10.28515625" style="113" customWidth="1"/>
    <col min="5930" max="5930" width="10.42578125" style="113" bestFit="1" customWidth="1"/>
    <col min="5931" max="6145" width="9.140625" style="113"/>
    <col min="6146" max="6146" width="79" style="113" customWidth="1"/>
    <col min="6147" max="6147" width="21" style="113" customWidth="1"/>
    <col min="6148" max="6149" width="9.140625" style="113" customWidth="1"/>
    <col min="6150" max="6150" width="11" style="113" customWidth="1"/>
    <col min="6151" max="6154" width="9.140625" style="113" customWidth="1"/>
    <col min="6155" max="6155" width="9.140625" style="113"/>
    <col min="6156" max="6156" width="9.5703125" style="113" customWidth="1"/>
    <col min="6157" max="6157" width="10.5703125" style="113" customWidth="1"/>
    <col min="6158" max="6158" width="9.5703125" style="113" customWidth="1"/>
    <col min="6159" max="6164" width="0" style="113" hidden="1" customWidth="1"/>
    <col min="6165" max="6165" width="9.5703125" style="113" bestFit="1" customWidth="1"/>
    <col min="6166" max="6166" width="9.7109375" style="113" bestFit="1" customWidth="1"/>
    <col min="6167" max="6167" width="10.5703125" style="113" bestFit="1" customWidth="1"/>
    <col min="6168" max="6185" width="10.28515625" style="113" customWidth="1"/>
    <col min="6186" max="6186" width="10.42578125" style="113" bestFit="1" customWidth="1"/>
    <col min="6187" max="6401" width="9.140625" style="113"/>
    <col min="6402" max="6402" width="79" style="113" customWidth="1"/>
    <col min="6403" max="6403" width="21" style="113" customWidth="1"/>
    <col min="6404" max="6405" width="9.140625" style="113" customWidth="1"/>
    <col min="6406" max="6406" width="11" style="113" customWidth="1"/>
    <col min="6407" max="6410" width="9.140625" style="113" customWidth="1"/>
    <col min="6411" max="6411" width="9.140625" style="113"/>
    <col min="6412" max="6412" width="9.5703125" style="113" customWidth="1"/>
    <col min="6413" max="6413" width="10.5703125" style="113" customWidth="1"/>
    <col min="6414" max="6414" width="9.5703125" style="113" customWidth="1"/>
    <col min="6415" max="6420" width="0" style="113" hidden="1" customWidth="1"/>
    <col min="6421" max="6421" width="9.5703125" style="113" bestFit="1" customWidth="1"/>
    <col min="6422" max="6422" width="9.7109375" style="113" bestFit="1" customWidth="1"/>
    <col min="6423" max="6423" width="10.5703125" style="113" bestFit="1" customWidth="1"/>
    <col min="6424" max="6441" width="10.28515625" style="113" customWidth="1"/>
    <col min="6442" max="6442" width="10.42578125" style="113" bestFit="1" customWidth="1"/>
    <col min="6443" max="6657" width="9.140625" style="113"/>
    <col min="6658" max="6658" width="79" style="113" customWidth="1"/>
    <col min="6659" max="6659" width="21" style="113" customWidth="1"/>
    <col min="6660" max="6661" width="9.140625" style="113" customWidth="1"/>
    <col min="6662" max="6662" width="11" style="113" customWidth="1"/>
    <col min="6663" max="6666" width="9.140625" style="113" customWidth="1"/>
    <col min="6667" max="6667" width="9.140625" style="113"/>
    <col min="6668" max="6668" width="9.5703125" style="113" customWidth="1"/>
    <col min="6669" max="6669" width="10.5703125" style="113" customWidth="1"/>
    <col min="6670" max="6670" width="9.5703125" style="113" customWidth="1"/>
    <col min="6671" max="6676" width="0" style="113" hidden="1" customWidth="1"/>
    <col min="6677" max="6677" width="9.5703125" style="113" bestFit="1" customWidth="1"/>
    <col min="6678" max="6678" width="9.7109375" style="113" bestFit="1" customWidth="1"/>
    <col min="6679" max="6679" width="10.5703125" style="113" bestFit="1" customWidth="1"/>
    <col min="6680" max="6697" width="10.28515625" style="113" customWidth="1"/>
    <col min="6698" max="6698" width="10.42578125" style="113" bestFit="1" customWidth="1"/>
    <col min="6699" max="6913" width="9.140625" style="113"/>
    <col min="6914" max="6914" width="79" style="113" customWidth="1"/>
    <col min="6915" max="6915" width="21" style="113" customWidth="1"/>
    <col min="6916" max="6917" width="9.140625" style="113" customWidth="1"/>
    <col min="6918" max="6918" width="11" style="113" customWidth="1"/>
    <col min="6919" max="6922" width="9.140625" style="113" customWidth="1"/>
    <col min="6923" max="6923" width="9.140625" style="113"/>
    <col min="6924" max="6924" width="9.5703125" style="113" customWidth="1"/>
    <col min="6925" max="6925" width="10.5703125" style="113" customWidth="1"/>
    <col min="6926" max="6926" width="9.5703125" style="113" customWidth="1"/>
    <col min="6927" max="6932" width="0" style="113" hidden="1" customWidth="1"/>
    <col min="6933" max="6933" width="9.5703125" style="113" bestFit="1" customWidth="1"/>
    <col min="6934" max="6934" width="9.7109375" style="113" bestFit="1" customWidth="1"/>
    <col min="6935" max="6935" width="10.5703125" style="113" bestFit="1" customWidth="1"/>
    <col min="6936" max="6953" width="10.28515625" style="113" customWidth="1"/>
    <col min="6954" max="6954" width="10.42578125" style="113" bestFit="1" customWidth="1"/>
    <col min="6955" max="7169" width="9.140625" style="113"/>
    <col min="7170" max="7170" width="79" style="113" customWidth="1"/>
    <col min="7171" max="7171" width="21" style="113" customWidth="1"/>
    <col min="7172" max="7173" width="9.140625" style="113" customWidth="1"/>
    <col min="7174" max="7174" width="11" style="113" customWidth="1"/>
    <col min="7175" max="7178" width="9.140625" style="113" customWidth="1"/>
    <col min="7179" max="7179" width="9.140625" style="113"/>
    <col min="7180" max="7180" width="9.5703125" style="113" customWidth="1"/>
    <col min="7181" max="7181" width="10.5703125" style="113" customWidth="1"/>
    <col min="7182" max="7182" width="9.5703125" style="113" customWidth="1"/>
    <col min="7183" max="7188" width="0" style="113" hidden="1" customWidth="1"/>
    <col min="7189" max="7189" width="9.5703125" style="113" bestFit="1" customWidth="1"/>
    <col min="7190" max="7190" width="9.7109375" style="113" bestFit="1" customWidth="1"/>
    <col min="7191" max="7191" width="10.5703125" style="113" bestFit="1" customWidth="1"/>
    <col min="7192" max="7209" width="10.28515625" style="113" customWidth="1"/>
    <col min="7210" max="7210" width="10.42578125" style="113" bestFit="1" customWidth="1"/>
    <col min="7211" max="7425" width="9.140625" style="113"/>
    <col min="7426" max="7426" width="79" style="113" customWidth="1"/>
    <col min="7427" max="7427" width="21" style="113" customWidth="1"/>
    <col min="7428" max="7429" width="9.140625" style="113" customWidth="1"/>
    <col min="7430" max="7430" width="11" style="113" customWidth="1"/>
    <col min="7431" max="7434" width="9.140625" style="113" customWidth="1"/>
    <col min="7435" max="7435" width="9.140625" style="113"/>
    <col min="7436" max="7436" width="9.5703125" style="113" customWidth="1"/>
    <col min="7437" max="7437" width="10.5703125" style="113" customWidth="1"/>
    <col min="7438" max="7438" width="9.5703125" style="113" customWidth="1"/>
    <col min="7439" max="7444" width="0" style="113" hidden="1" customWidth="1"/>
    <col min="7445" max="7445" width="9.5703125" style="113" bestFit="1" customWidth="1"/>
    <col min="7446" max="7446" width="9.7109375" style="113" bestFit="1" customWidth="1"/>
    <col min="7447" max="7447" width="10.5703125" style="113" bestFit="1" customWidth="1"/>
    <col min="7448" max="7465" width="10.28515625" style="113" customWidth="1"/>
    <col min="7466" max="7466" width="10.42578125" style="113" bestFit="1" customWidth="1"/>
    <col min="7467" max="7681" width="9.140625" style="113"/>
    <col min="7682" max="7682" width="79" style="113" customWidth="1"/>
    <col min="7683" max="7683" width="21" style="113" customWidth="1"/>
    <col min="7684" max="7685" width="9.140625" style="113" customWidth="1"/>
    <col min="7686" max="7686" width="11" style="113" customWidth="1"/>
    <col min="7687" max="7690" width="9.140625" style="113" customWidth="1"/>
    <col min="7691" max="7691" width="9.140625" style="113"/>
    <col min="7692" max="7692" width="9.5703125" style="113" customWidth="1"/>
    <col min="7693" max="7693" width="10.5703125" style="113" customWidth="1"/>
    <col min="7694" max="7694" width="9.5703125" style="113" customWidth="1"/>
    <col min="7695" max="7700" width="0" style="113" hidden="1" customWidth="1"/>
    <col min="7701" max="7701" width="9.5703125" style="113" bestFit="1" customWidth="1"/>
    <col min="7702" max="7702" width="9.7109375" style="113" bestFit="1" customWidth="1"/>
    <col min="7703" max="7703" width="10.5703125" style="113" bestFit="1" customWidth="1"/>
    <col min="7704" max="7721" width="10.28515625" style="113" customWidth="1"/>
    <col min="7722" max="7722" width="10.42578125" style="113" bestFit="1" customWidth="1"/>
    <col min="7723" max="7937" width="9.140625" style="113"/>
    <col min="7938" max="7938" width="79" style="113" customWidth="1"/>
    <col min="7939" max="7939" width="21" style="113" customWidth="1"/>
    <col min="7940" max="7941" width="9.140625" style="113" customWidth="1"/>
    <col min="7942" max="7942" width="11" style="113" customWidth="1"/>
    <col min="7943" max="7946" width="9.140625" style="113" customWidth="1"/>
    <col min="7947" max="7947" width="9.140625" style="113"/>
    <col min="7948" max="7948" width="9.5703125" style="113" customWidth="1"/>
    <col min="7949" max="7949" width="10.5703125" style="113" customWidth="1"/>
    <col min="7950" max="7950" width="9.5703125" style="113" customWidth="1"/>
    <col min="7951" max="7956" width="0" style="113" hidden="1" customWidth="1"/>
    <col min="7957" max="7957" width="9.5703125" style="113" bestFit="1" customWidth="1"/>
    <col min="7958" max="7958" width="9.7109375" style="113" bestFit="1" customWidth="1"/>
    <col min="7959" max="7959" width="10.5703125" style="113" bestFit="1" customWidth="1"/>
    <col min="7960" max="7977" width="10.28515625" style="113" customWidth="1"/>
    <col min="7978" max="7978" width="10.42578125" style="113" bestFit="1" customWidth="1"/>
    <col min="7979" max="8193" width="9.140625" style="113"/>
    <col min="8194" max="8194" width="79" style="113" customWidth="1"/>
    <col min="8195" max="8195" width="21" style="113" customWidth="1"/>
    <col min="8196" max="8197" width="9.140625" style="113" customWidth="1"/>
    <col min="8198" max="8198" width="11" style="113" customWidth="1"/>
    <col min="8199" max="8202" width="9.140625" style="113" customWidth="1"/>
    <col min="8203" max="8203" width="9.140625" style="113"/>
    <col min="8204" max="8204" width="9.5703125" style="113" customWidth="1"/>
    <col min="8205" max="8205" width="10.5703125" style="113" customWidth="1"/>
    <col min="8206" max="8206" width="9.5703125" style="113" customWidth="1"/>
    <col min="8207" max="8212" width="0" style="113" hidden="1" customWidth="1"/>
    <col min="8213" max="8213" width="9.5703125" style="113" bestFit="1" customWidth="1"/>
    <col min="8214" max="8214" width="9.7109375" style="113" bestFit="1" customWidth="1"/>
    <col min="8215" max="8215" width="10.5703125" style="113" bestFit="1" customWidth="1"/>
    <col min="8216" max="8233" width="10.28515625" style="113" customWidth="1"/>
    <col min="8234" max="8234" width="10.42578125" style="113" bestFit="1" customWidth="1"/>
    <col min="8235" max="8449" width="9.140625" style="113"/>
    <col min="8450" max="8450" width="79" style="113" customWidth="1"/>
    <col min="8451" max="8451" width="21" style="113" customWidth="1"/>
    <col min="8452" max="8453" width="9.140625" style="113" customWidth="1"/>
    <col min="8454" max="8454" width="11" style="113" customWidth="1"/>
    <col min="8455" max="8458" width="9.140625" style="113" customWidth="1"/>
    <col min="8459" max="8459" width="9.140625" style="113"/>
    <col min="8460" max="8460" width="9.5703125" style="113" customWidth="1"/>
    <col min="8461" max="8461" width="10.5703125" style="113" customWidth="1"/>
    <col min="8462" max="8462" width="9.5703125" style="113" customWidth="1"/>
    <col min="8463" max="8468" width="0" style="113" hidden="1" customWidth="1"/>
    <col min="8469" max="8469" width="9.5703125" style="113" bestFit="1" customWidth="1"/>
    <col min="8470" max="8470" width="9.7109375" style="113" bestFit="1" customWidth="1"/>
    <col min="8471" max="8471" width="10.5703125" style="113" bestFit="1" customWidth="1"/>
    <col min="8472" max="8489" width="10.28515625" style="113" customWidth="1"/>
    <col min="8490" max="8490" width="10.42578125" style="113" bestFit="1" customWidth="1"/>
    <col min="8491" max="8705" width="9.140625" style="113"/>
    <col min="8706" max="8706" width="79" style="113" customWidth="1"/>
    <col min="8707" max="8707" width="21" style="113" customWidth="1"/>
    <col min="8708" max="8709" width="9.140625" style="113" customWidth="1"/>
    <col min="8710" max="8710" width="11" style="113" customWidth="1"/>
    <col min="8711" max="8714" width="9.140625" style="113" customWidth="1"/>
    <col min="8715" max="8715" width="9.140625" style="113"/>
    <col min="8716" max="8716" width="9.5703125" style="113" customWidth="1"/>
    <col min="8717" max="8717" width="10.5703125" style="113" customWidth="1"/>
    <col min="8718" max="8718" width="9.5703125" style="113" customWidth="1"/>
    <col min="8719" max="8724" width="0" style="113" hidden="1" customWidth="1"/>
    <col min="8725" max="8725" width="9.5703125" style="113" bestFit="1" customWidth="1"/>
    <col min="8726" max="8726" width="9.7109375" style="113" bestFit="1" customWidth="1"/>
    <col min="8727" max="8727" width="10.5703125" style="113" bestFit="1" customWidth="1"/>
    <col min="8728" max="8745" width="10.28515625" style="113" customWidth="1"/>
    <col min="8746" max="8746" width="10.42578125" style="113" bestFit="1" customWidth="1"/>
    <col min="8747" max="8961" width="9.140625" style="113"/>
    <col min="8962" max="8962" width="79" style="113" customWidth="1"/>
    <col min="8963" max="8963" width="21" style="113" customWidth="1"/>
    <col min="8964" max="8965" width="9.140625" style="113" customWidth="1"/>
    <col min="8966" max="8966" width="11" style="113" customWidth="1"/>
    <col min="8967" max="8970" width="9.140625" style="113" customWidth="1"/>
    <col min="8971" max="8971" width="9.140625" style="113"/>
    <col min="8972" max="8972" width="9.5703125" style="113" customWidth="1"/>
    <col min="8973" max="8973" width="10.5703125" style="113" customWidth="1"/>
    <col min="8974" max="8974" width="9.5703125" style="113" customWidth="1"/>
    <col min="8975" max="8980" width="0" style="113" hidden="1" customWidth="1"/>
    <col min="8981" max="8981" width="9.5703125" style="113" bestFit="1" customWidth="1"/>
    <col min="8982" max="8982" width="9.7109375" style="113" bestFit="1" customWidth="1"/>
    <col min="8983" max="8983" width="10.5703125" style="113" bestFit="1" customWidth="1"/>
    <col min="8984" max="9001" width="10.28515625" style="113" customWidth="1"/>
    <col min="9002" max="9002" width="10.42578125" style="113" bestFit="1" customWidth="1"/>
    <col min="9003" max="9217" width="9.140625" style="113"/>
    <col min="9218" max="9218" width="79" style="113" customWidth="1"/>
    <col min="9219" max="9219" width="21" style="113" customWidth="1"/>
    <col min="9220" max="9221" width="9.140625" style="113" customWidth="1"/>
    <col min="9222" max="9222" width="11" style="113" customWidth="1"/>
    <col min="9223" max="9226" width="9.140625" style="113" customWidth="1"/>
    <col min="9227" max="9227" width="9.140625" style="113"/>
    <col min="9228" max="9228" width="9.5703125" style="113" customWidth="1"/>
    <col min="9229" max="9229" width="10.5703125" style="113" customWidth="1"/>
    <col min="9230" max="9230" width="9.5703125" style="113" customWidth="1"/>
    <col min="9231" max="9236" width="0" style="113" hidden="1" customWidth="1"/>
    <col min="9237" max="9237" width="9.5703125" style="113" bestFit="1" customWidth="1"/>
    <col min="9238" max="9238" width="9.7109375" style="113" bestFit="1" customWidth="1"/>
    <col min="9239" max="9239" width="10.5703125" style="113" bestFit="1" customWidth="1"/>
    <col min="9240" max="9257" width="10.28515625" style="113" customWidth="1"/>
    <col min="9258" max="9258" width="10.42578125" style="113" bestFit="1" customWidth="1"/>
    <col min="9259" max="9473" width="9.140625" style="113"/>
    <col min="9474" max="9474" width="79" style="113" customWidth="1"/>
    <col min="9475" max="9475" width="21" style="113" customWidth="1"/>
    <col min="9476" max="9477" width="9.140625" style="113" customWidth="1"/>
    <col min="9478" max="9478" width="11" style="113" customWidth="1"/>
    <col min="9479" max="9482" width="9.140625" style="113" customWidth="1"/>
    <col min="9483" max="9483" width="9.140625" style="113"/>
    <col min="9484" max="9484" width="9.5703125" style="113" customWidth="1"/>
    <col min="9485" max="9485" width="10.5703125" style="113" customWidth="1"/>
    <col min="9486" max="9486" width="9.5703125" style="113" customWidth="1"/>
    <col min="9487" max="9492" width="0" style="113" hidden="1" customWidth="1"/>
    <col min="9493" max="9493" width="9.5703125" style="113" bestFit="1" customWidth="1"/>
    <col min="9494" max="9494" width="9.7109375" style="113" bestFit="1" customWidth="1"/>
    <col min="9495" max="9495" width="10.5703125" style="113" bestFit="1" customWidth="1"/>
    <col min="9496" max="9513" width="10.28515625" style="113" customWidth="1"/>
    <col min="9514" max="9514" width="10.42578125" style="113" bestFit="1" customWidth="1"/>
    <col min="9515" max="9729" width="9.140625" style="113"/>
    <col min="9730" max="9730" width="79" style="113" customWidth="1"/>
    <col min="9731" max="9731" width="21" style="113" customWidth="1"/>
    <col min="9732" max="9733" width="9.140625" style="113" customWidth="1"/>
    <col min="9734" max="9734" width="11" style="113" customWidth="1"/>
    <col min="9735" max="9738" width="9.140625" style="113" customWidth="1"/>
    <col min="9739" max="9739" width="9.140625" style="113"/>
    <col min="9740" max="9740" width="9.5703125" style="113" customWidth="1"/>
    <col min="9741" max="9741" width="10.5703125" style="113" customWidth="1"/>
    <col min="9742" max="9742" width="9.5703125" style="113" customWidth="1"/>
    <col min="9743" max="9748" width="0" style="113" hidden="1" customWidth="1"/>
    <col min="9749" max="9749" width="9.5703125" style="113" bestFit="1" customWidth="1"/>
    <col min="9750" max="9750" width="9.7109375" style="113" bestFit="1" customWidth="1"/>
    <col min="9751" max="9751" width="10.5703125" style="113" bestFit="1" customWidth="1"/>
    <col min="9752" max="9769" width="10.28515625" style="113" customWidth="1"/>
    <col min="9770" max="9770" width="10.42578125" style="113" bestFit="1" customWidth="1"/>
    <col min="9771" max="9985" width="9.140625" style="113"/>
    <col min="9986" max="9986" width="79" style="113" customWidth="1"/>
    <col min="9987" max="9987" width="21" style="113" customWidth="1"/>
    <col min="9988" max="9989" width="9.140625" style="113" customWidth="1"/>
    <col min="9990" max="9990" width="11" style="113" customWidth="1"/>
    <col min="9991" max="9994" width="9.140625" style="113" customWidth="1"/>
    <col min="9995" max="9995" width="9.140625" style="113"/>
    <col min="9996" max="9996" width="9.5703125" style="113" customWidth="1"/>
    <col min="9997" max="9997" width="10.5703125" style="113" customWidth="1"/>
    <col min="9998" max="9998" width="9.5703125" style="113" customWidth="1"/>
    <col min="9999" max="10004" width="0" style="113" hidden="1" customWidth="1"/>
    <col min="10005" max="10005" width="9.5703125" style="113" bestFit="1" customWidth="1"/>
    <col min="10006" max="10006" width="9.7109375" style="113" bestFit="1" customWidth="1"/>
    <col min="10007" max="10007" width="10.5703125" style="113" bestFit="1" customWidth="1"/>
    <col min="10008" max="10025" width="10.28515625" style="113" customWidth="1"/>
    <col min="10026" max="10026" width="10.42578125" style="113" bestFit="1" customWidth="1"/>
    <col min="10027" max="10241" width="9.140625" style="113"/>
    <col min="10242" max="10242" width="79" style="113" customWidth="1"/>
    <col min="10243" max="10243" width="21" style="113" customWidth="1"/>
    <col min="10244" max="10245" width="9.140625" style="113" customWidth="1"/>
    <col min="10246" max="10246" width="11" style="113" customWidth="1"/>
    <col min="10247" max="10250" width="9.140625" style="113" customWidth="1"/>
    <col min="10251" max="10251" width="9.140625" style="113"/>
    <col min="10252" max="10252" width="9.5703125" style="113" customWidth="1"/>
    <col min="10253" max="10253" width="10.5703125" style="113" customWidth="1"/>
    <col min="10254" max="10254" width="9.5703125" style="113" customWidth="1"/>
    <col min="10255" max="10260" width="0" style="113" hidden="1" customWidth="1"/>
    <col min="10261" max="10261" width="9.5703125" style="113" bestFit="1" customWidth="1"/>
    <col min="10262" max="10262" width="9.7109375" style="113" bestFit="1" customWidth="1"/>
    <col min="10263" max="10263" width="10.5703125" style="113" bestFit="1" customWidth="1"/>
    <col min="10264" max="10281" width="10.28515625" style="113" customWidth="1"/>
    <col min="10282" max="10282" width="10.42578125" style="113" bestFit="1" customWidth="1"/>
    <col min="10283" max="10497" width="9.140625" style="113"/>
    <col min="10498" max="10498" width="79" style="113" customWidth="1"/>
    <col min="10499" max="10499" width="21" style="113" customWidth="1"/>
    <col min="10500" max="10501" width="9.140625" style="113" customWidth="1"/>
    <col min="10502" max="10502" width="11" style="113" customWidth="1"/>
    <col min="10503" max="10506" width="9.140625" style="113" customWidth="1"/>
    <col min="10507" max="10507" width="9.140625" style="113"/>
    <col min="10508" max="10508" width="9.5703125" style="113" customWidth="1"/>
    <col min="10509" max="10509" width="10.5703125" style="113" customWidth="1"/>
    <col min="10510" max="10510" width="9.5703125" style="113" customWidth="1"/>
    <col min="10511" max="10516" width="0" style="113" hidden="1" customWidth="1"/>
    <col min="10517" max="10517" width="9.5703125" style="113" bestFit="1" customWidth="1"/>
    <col min="10518" max="10518" width="9.7109375" style="113" bestFit="1" customWidth="1"/>
    <col min="10519" max="10519" width="10.5703125" style="113" bestFit="1" customWidth="1"/>
    <col min="10520" max="10537" width="10.28515625" style="113" customWidth="1"/>
    <col min="10538" max="10538" width="10.42578125" style="113" bestFit="1" customWidth="1"/>
    <col min="10539" max="10753" width="9.140625" style="113"/>
    <col min="10754" max="10754" width="79" style="113" customWidth="1"/>
    <col min="10755" max="10755" width="21" style="113" customWidth="1"/>
    <col min="10756" max="10757" width="9.140625" style="113" customWidth="1"/>
    <col min="10758" max="10758" width="11" style="113" customWidth="1"/>
    <col min="10759" max="10762" width="9.140625" style="113" customWidth="1"/>
    <col min="10763" max="10763" width="9.140625" style="113"/>
    <col min="10764" max="10764" width="9.5703125" style="113" customWidth="1"/>
    <col min="10765" max="10765" width="10.5703125" style="113" customWidth="1"/>
    <col min="10766" max="10766" width="9.5703125" style="113" customWidth="1"/>
    <col min="10767" max="10772" width="0" style="113" hidden="1" customWidth="1"/>
    <col min="10773" max="10773" width="9.5703125" style="113" bestFit="1" customWidth="1"/>
    <col min="10774" max="10774" width="9.7109375" style="113" bestFit="1" customWidth="1"/>
    <col min="10775" max="10775" width="10.5703125" style="113" bestFit="1" customWidth="1"/>
    <col min="10776" max="10793" width="10.28515625" style="113" customWidth="1"/>
    <col min="10794" max="10794" width="10.42578125" style="113" bestFit="1" customWidth="1"/>
    <col min="10795" max="11009" width="9.140625" style="113"/>
    <col min="11010" max="11010" width="79" style="113" customWidth="1"/>
    <col min="11011" max="11011" width="21" style="113" customWidth="1"/>
    <col min="11012" max="11013" width="9.140625" style="113" customWidth="1"/>
    <col min="11014" max="11014" width="11" style="113" customWidth="1"/>
    <col min="11015" max="11018" width="9.140625" style="113" customWidth="1"/>
    <col min="11019" max="11019" width="9.140625" style="113"/>
    <col min="11020" max="11020" width="9.5703125" style="113" customWidth="1"/>
    <col min="11021" max="11021" width="10.5703125" style="113" customWidth="1"/>
    <col min="11022" max="11022" width="9.5703125" style="113" customWidth="1"/>
    <col min="11023" max="11028" width="0" style="113" hidden="1" customWidth="1"/>
    <col min="11029" max="11029" width="9.5703125" style="113" bestFit="1" customWidth="1"/>
    <col min="11030" max="11030" width="9.7109375" style="113" bestFit="1" customWidth="1"/>
    <col min="11031" max="11031" width="10.5703125" style="113" bestFit="1" customWidth="1"/>
    <col min="11032" max="11049" width="10.28515625" style="113" customWidth="1"/>
    <col min="11050" max="11050" width="10.42578125" style="113" bestFit="1" customWidth="1"/>
    <col min="11051" max="11265" width="9.140625" style="113"/>
    <col min="11266" max="11266" width="79" style="113" customWidth="1"/>
    <col min="11267" max="11267" width="21" style="113" customWidth="1"/>
    <col min="11268" max="11269" width="9.140625" style="113" customWidth="1"/>
    <col min="11270" max="11270" width="11" style="113" customWidth="1"/>
    <col min="11271" max="11274" width="9.140625" style="113" customWidth="1"/>
    <col min="11275" max="11275" width="9.140625" style="113"/>
    <col min="11276" max="11276" width="9.5703125" style="113" customWidth="1"/>
    <col min="11277" max="11277" width="10.5703125" style="113" customWidth="1"/>
    <col min="11278" max="11278" width="9.5703125" style="113" customWidth="1"/>
    <col min="11279" max="11284" width="0" style="113" hidden="1" customWidth="1"/>
    <col min="11285" max="11285" width="9.5703125" style="113" bestFit="1" customWidth="1"/>
    <col min="11286" max="11286" width="9.7109375" style="113" bestFit="1" customWidth="1"/>
    <col min="11287" max="11287" width="10.5703125" style="113" bestFit="1" customWidth="1"/>
    <col min="11288" max="11305" width="10.28515625" style="113" customWidth="1"/>
    <col min="11306" max="11306" width="10.42578125" style="113" bestFit="1" customWidth="1"/>
    <col min="11307" max="11521" width="9.140625" style="113"/>
    <col min="11522" max="11522" width="79" style="113" customWidth="1"/>
    <col min="11523" max="11523" width="21" style="113" customWidth="1"/>
    <col min="11524" max="11525" width="9.140625" style="113" customWidth="1"/>
    <col min="11526" max="11526" width="11" style="113" customWidth="1"/>
    <col min="11527" max="11530" width="9.140625" style="113" customWidth="1"/>
    <col min="11531" max="11531" width="9.140625" style="113"/>
    <col min="11532" max="11532" width="9.5703125" style="113" customWidth="1"/>
    <col min="11533" max="11533" width="10.5703125" style="113" customWidth="1"/>
    <col min="11534" max="11534" width="9.5703125" style="113" customWidth="1"/>
    <col min="11535" max="11540" width="0" style="113" hidden="1" customWidth="1"/>
    <col min="11541" max="11541" width="9.5703125" style="113" bestFit="1" customWidth="1"/>
    <col min="11542" max="11542" width="9.7109375" style="113" bestFit="1" customWidth="1"/>
    <col min="11543" max="11543" width="10.5703125" style="113" bestFit="1" customWidth="1"/>
    <col min="11544" max="11561" width="10.28515625" style="113" customWidth="1"/>
    <col min="11562" max="11562" width="10.42578125" style="113" bestFit="1" customWidth="1"/>
    <col min="11563" max="11777" width="9.140625" style="113"/>
    <col min="11778" max="11778" width="79" style="113" customWidth="1"/>
    <col min="11779" max="11779" width="21" style="113" customWidth="1"/>
    <col min="11780" max="11781" width="9.140625" style="113" customWidth="1"/>
    <col min="11782" max="11782" width="11" style="113" customWidth="1"/>
    <col min="11783" max="11786" width="9.140625" style="113" customWidth="1"/>
    <col min="11787" max="11787" width="9.140625" style="113"/>
    <col min="11788" max="11788" width="9.5703125" style="113" customWidth="1"/>
    <col min="11789" max="11789" width="10.5703125" style="113" customWidth="1"/>
    <col min="11790" max="11790" width="9.5703125" style="113" customWidth="1"/>
    <col min="11791" max="11796" width="0" style="113" hidden="1" customWidth="1"/>
    <col min="11797" max="11797" width="9.5703125" style="113" bestFit="1" customWidth="1"/>
    <col min="11798" max="11798" width="9.7109375" style="113" bestFit="1" customWidth="1"/>
    <col min="11799" max="11799" width="10.5703125" style="113" bestFit="1" customWidth="1"/>
    <col min="11800" max="11817" width="10.28515625" style="113" customWidth="1"/>
    <col min="11818" max="11818" width="10.42578125" style="113" bestFit="1" customWidth="1"/>
    <col min="11819" max="12033" width="9.140625" style="113"/>
    <col min="12034" max="12034" width="79" style="113" customWidth="1"/>
    <col min="12035" max="12035" width="21" style="113" customWidth="1"/>
    <col min="12036" max="12037" width="9.140625" style="113" customWidth="1"/>
    <col min="12038" max="12038" width="11" style="113" customWidth="1"/>
    <col min="12039" max="12042" width="9.140625" style="113" customWidth="1"/>
    <col min="12043" max="12043" width="9.140625" style="113"/>
    <col min="12044" max="12044" width="9.5703125" style="113" customWidth="1"/>
    <col min="12045" max="12045" width="10.5703125" style="113" customWidth="1"/>
    <col min="12046" max="12046" width="9.5703125" style="113" customWidth="1"/>
    <col min="12047" max="12052" width="0" style="113" hidden="1" customWidth="1"/>
    <col min="12053" max="12053" width="9.5703125" style="113" bestFit="1" customWidth="1"/>
    <col min="12054" max="12054" width="9.7109375" style="113" bestFit="1" customWidth="1"/>
    <col min="12055" max="12055" width="10.5703125" style="113" bestFit="1" customWidth="1"/>
    <col min="12056" max="12073" width="10.28515625" style="113" customWidth="1"/>
    <col min="12074" max="12074" width="10.42578125" style="113" bestFit="1" customWidth="1"/>
    <col min="12075" max="12289" width="9.140625" style="113"/>
    <col min="12290" max="12290" width="79" style="113" customWidth="1"/>
    <col min="12291" max="12291" width="21" style="113" customWidth="1"/>
    <col min="12292" max="12293" width="9.140625" style="113" customWidth="1"/>
    <col min="12294" max="12294" width="11" style="113" customWidth="1"/>
    <col min="12295" max="12298" width="9.140625" style="113" customWidth="1"/>
    <col min="12299" max="12299" width="9.140625" style="113"/>
    <col min="12300" max="12300" width="9.5703125" style="113" customWidth="1"/>
    <col min="12301" max="12301" width="10.5703125" style="113" customWidth="1"/>
    <col min="12302" max="12302" width="9.5703125" style="113" customWidth="1"/>
    <col min="12303" max="12308" width="0" style="113" hidden="1" customWidth="1"/>
    <col min="12309" max="12309" width="9.5703125" style="113" bestFit="1" customWidth="1"/>
    <col min="12310" max="12310" width="9.7109375" style="113" bestFit="1" customWidth="1"/>
    <col min="12311" max="12311" width="10.5703125" style="113" bestFit="1" customWidth="1"/>
    <col min="12312" max="12329" width="10.28515625" style="113" customWidth="1"/>
    <col min="12330" max="12330" width="10.42578125" style="113" bestFit="1" customWidth="1"/>
    <col min="12331" max="12545" width="9.140625" style="113"/>
    <col min="12546" max="12546" width="79" style="113" customWidth="1"/>
    <col min="12547" max="12547" width="21" style="113" customWidth="1"/>
    <col min="12548" max="12549" width="9.140625" style="113" customWidth="1"/>
    <col min="12550" max="12550" width="11" style="113" customWidth="1"/>
    <col min="12551" max="12554" width="9.140625" style="113" customWidth="1"/>
    <col min="12555" max="12555" width="9.140625" style="113"/>
    <col min="12556" max="12556" width="9.5703125" style="113" customWidth="1"/>
    <col min="12557" max="12557" width="10.5703125" style="113" customWidth="1"/>
    <col min="12558" max="12558" width="9.5703125" style="113" customWidth="1"/>
    <col min="12559" max="12564" width="0" style="113" hidden="1" customWidth="1"/>
    <col min="12565" max="12565" width="9.5703125" style="113" bestFit="1" customWidth="1"/>
    <col min="12566" max="12566" width="9.7109375" style="113" bestFit="1" customWidth="1"/>
    <col min="12567" max="12567" width="10.5703125" style="113" bestFit="1" customWidth="1"/>
    <col min="12568" max="12585" width="10.28515625" style="113" customWidth="1"/>
    <col min="12586" max="12586" width="10.42578125" style="113" bestFit="1" customWidth="1"/>
    <col min="12587" max="12801" width="9.140625" style="113"/>
    <col min="12802" max="12802" width="79" style="113" customWidth="1"/>
    <col min="12803" max="12803" width="21" style="113" customWidth="1"/>
    <col min="12804" max="12805" width="9.140625" style="113" customWidth="1"/>
    <col min="12806" max="12806" width="11" style="113" customWidth="1"/>
    <col min="12807" max="12810" width="9.140625" style="113" customWidth="1"/>
    <col min="12811" max="12811" width="9.140625" style="113"/>
    <col min="12812" max="12812" width="9.5703125" style="113" customWidth="1"/>
    <col min="12813" max="12813" width="10.5703125" style="113" customWidth="1"/>
    <col min="12814" max="12814" width="9.5703125" style="113" customWidth="1"/>
    <col min="12815" max="12820" width="0" style="113" hidden="1" customWidth="1"/>
    <col min="12821" max="12821" width="9.5703125" style="113" bestFit="1" customWidth="1"/>
    <col min="12822" max="12822" width="9.7109375" style="113" bestFit="1" customWidth="1"/>
    <col min="12823" max="12823" width="10.5703125" style="113" bestFit="1" customWidth="1"/>
    <col min="12824" max="12841" width="10.28515625" style="113" customWidth="1"/>
    <col min="12842" max="12842" width="10.42578125" style="113" bestFit="1" customWidth="1"/>
    <col min="12843" max="13057" width="9.140625" style="113"/>
    <col min="13058" max="13058" width="79" style="113" customWidth="1"/>
    <col min="13059" max="13059" width="21" style="113" customWidth="1"/>
    <col min="13060" max="13061" width="9.140625" style="113" customWidth="1"/>
    <col min="13062" max="13062" width="11" style="113" customWidth="1"/>
    <col min="13063" max="13066" width="9.140625" style="113" customWidth="1"/>
    <col min="13067" max="13067" width="9.140625" style="113"/>
    <col min="13068" max="13068" width="9.5703125" style="113" customWidth="1"/>
    <col min="13069" max="13069" width="10.5703125" style="113" customWidth="1"/>
    <col min="13070" max="13070" width="9.5703125" style="113" customWidth="1"/>
    <col min="13071" max="13076" width="0" style="113" hidden="1" customWidth="1"/>
    <col min="13077" max="13077" width="9.5703125" style="113" bestFit="1" customWidth="1"/>
    <col min="13078" max="13078" width="9.7109375" style="113" bestFit="1" customWidth="1"/>
    <col min="13079" max="13079" width="10.5703125" style="113" bestFit="1" customWidth="1"/>
    <col min="13080" max="13097" width="10.28515625" style="113" customWidth="1"/>
    <col min="13098" max="13098" width="10.42578125" style="113" bestFit="1" customWidth="1"/>
    <col min="13099" max="13313" width="9.140625" style="113"/>
    <col min="13314" max="13314" width="79" style="113" customWidth="1"/>
    <col min="13315" max="13315" width="21" style="113" customWidth="1"/>
    <col min="13316" max="13317" width="9.140625" style="113" customWidth="1"/>
    <col min="13318" max="13318" width="11" style="113" customWidth="1"/>
    <col min="13319" max="13322" width="9.140625" style="113" customWidth="1"/>
    <col min="13323" max="13323" width="9.140625" style="113"/>
    <col min="13324" max="13324" width="9.5703125" style="113" customWidth="1"/>
    <col min="13325" max="13325" width="10.5703125" style="113" customWidth="1"/>
    <col min="13326" max="13326" width="9.5703125" style="113" customWidth="1"/>
    <col min="13327" max="13332" width="0" style="113" hidden="1" customWidth="1"/>
    <col min="13333" max="13333" width="9.5703125" style="113" bestFit="1" customWidth="1"/>
    <col min="13334" max="13334" width="9.7109375" style="113" bestFit="1" customWidth="1"/>
    <col min="13335" max="13335" width="10.5703125" style="113" bestFit="1" customWidth="1"/>
    <col min="13336" max="13353" width="10.28515625" style="113" customWidth="1"/>
    <col min="13354" max="13354" width="10.42578125" style="113" bestFit="1" customWidth="1"/>
    <col min="13355" max="13569" width="9.140625" style="113"/>
    <col min="13570" max="13570" width="79" style="113" customWidth="1"/>
    <col min="13571" max="13571" width="21" style="113" customWidth="1"/>
    <col min="13572" max="13573" width="9.140625" style="113" customWidth="1"/>
    <col min="13574" max="13574" width="11" style="113" customWidth="1"/>
    <col min="13575" max="13578" width="9.140625" style="113" customWidth="1"/>
    <col min="13579" max="13579" width="9.140625" style="113"/>
    <col min="13580" max="13580" width="9.5703125" style="113" customWidth="1"/>
    <col min="13581" max="13581" width="10.5703125" style="113" customWidth="1"/>
    <col min="13582" max="13582" width="9.5703125" style="113" customWidth="1"/>
    <col min="13583" max="13588" width="0" style="113" hidden="1" customWidth="1"/>
    <col min="13589" max="13589" width="9.5703125" style="113" bestFit="1" customWidth="1"/>
    <col min="13590" max="13590" width="9.7109375" style="113" bestFit="1" customWidth="1"/>
    <col min="13591" max="13591" width="10.5703125" style="113" bestFit="1" customWidth="1"/>
    <col min="13592" max="13609" width="10.28515625" style="113" customWidth="1"/>
    <col min="13610" max="13610" width="10.42578125" style="113" bestFit="1" customWidth="1"/>
    <col min="13611" max="13825" width="9.140625" style="113"/>
    <col min="13826" max="13826" width="79" style="113" customWidth="1"/>
    <col min="13827" max="13827" width="21" style="113" customWidth="1"/>
    <col min="13828" max="13829" width="9.140625" style="113" customWidth="1"/>
    <col min="13830" max="13830" width="11" style="113" customWidth="1"/>
    <col min="13831" max="13834" width="9.140625" style="113" customWidth="1"/>
    <col min="13835" max="13835" width="9.140625" style="113"/>
    <col min="13836" max="13836" width="9.5703125" style="113" customWidth="1"/>
    <col min="13837" max="13837" width="10.5703125" style="113" customWidth="1"/>
    <col min="13838" max="13838" width="9.5703125" style="113" customWidth="1"/>
    <col min="13839" max="13844" width="0" style="113" hidden="1" customWidth="1"/>
    <col min="13845" max="13845" width="9.5703125" style="113" bestFit="1" customWidth="1"/>
    <col min="13846" max="13846" width="9.7109375" style="113" bestFit="1" customWidth="1"/>
    <col min="13847" max="13847" width="10.5703125" style="113" bestFit="1" customWidth="1"/>
    <col min="13848" max="13865" width="10.28515625" style="113" customWidth="1"/>
    <col min="13866" max="13866" width="10.42578125" style="113" bestFit="1" customWidth="1"/>
    <col min="13867" max="14081" width="9.140625" style="113"/>
    <col min="14082" max="14082" width="79" style="113" customWidth="1"/>
    <col min="14083" max="14083" width="21" style="113" customWidth="1"/>
    <col min="14084" max="14085" width="9.140625" style="113" customWidth="1"/>
    <col min="14086" max="14086" width="11" style="113" customWidth="1"/>
    <col min="14087" max="14090" width="9.140625" style="113" customWidth="1"/>
    <col min="14091" max="14091" width="9.140625" style="113"/>
    <col min="14092" max="14092" width="9.5703125" style="113" customWidth="1"/>
    <col min="14093" max="14093" width="10.5703125" style="113" customWidth="1"/>
    <col min="14094" max="14094" width="9.5703125" style="113" customWidth="1"/>
    <col min="14095" max="14100" width="0" style="113" hidden="1" customWidth="1"/>
    <col min="14101" max="14101" width="9.5703125" style="113" bestFit="1" customWidth="1"/>
    <col min="14102" max="14102" width="9.7109375" style="113" bestFit="1" customWidth="1"/>
    <col min="14103" max="14103" width="10.5703125" style="113" bestFit="1" customWidth="1"/>
    <col min="14104" max="14121" width="10.28515625" style="113" customWidth="1"/>
    <col min="14122" max="14122" width="10.42578125" style="113" bestFit="1" customWidth="1"/>
    <col min="14123" max="14337" width="9.140625" style="113"/>
    <col min="14338" max="14338" width="79" style="113" customWidth="1"/>
    <col min="14339" max="14339" width="21" style="113" customWidth="1"/>
    <col min="14340" max="14341" width="9.140625" style="113" customWidth="1"/>
    <col min="14342" max="14342" width="11" style="113" customWidth="1"/>
    <col min="14343" max="14346" width="9.140625" style="113" customWidth="1"/>
    <col min="14347" max="14347" width="9.140625" style="113"/>
    <col min="14348" max="14348" width="9.5703125" style="113" customWidth="1"/>
    <col min="14349" max="14349" width="10.5703125" style="113" customWidth="1"/>
    <col min="14350" max="14350" width="9.5703125" style="113" customWidth="1"/>
    <col min="14351" max="14356" width="0" style="113" hidden="1" customWidth="1"/>
    <col min="14357" max="14357" width="9.5703125" style="113" bestFit="1" customWidth="1"/>
    <col min="14358" max="14358" width="9.7109375" style="113" bestFit="1" customWidth="1"/>
    <col min="14359" max="14359" width="10.5703125" style="113" bestFit="1" customWidth="1"/>
    <col min="14360" max="14377" width="10.28515625" style="113" customWidth="1"/>
    <col min="14378" max="14378" width="10.42578125" style="113" bestFit="1" customWidth="1"/>
    <col min="14379" max="14593" width="9.140625" style="113"/>
    <col min="14594" max="14594" width="79" style="113" customWidth="1"/>
    <col min="14595" max="14595" width="21" style="113" customWidth="1"/>
    <col min="14596" max="14597" width="9.140625" style="113" customWidth="1"/>
    <col min="14598" max="14598" width="11" style="113" customWidth="1"/>
    <col min="14599" max="14602" width="9.140625" style="113" customWidth="1"/>
    <col min="14603" max="14603" width="9.140625" style="113"/>
    <col min="14604" max="14604" width="9.5703125" style="113" customWidth="1"/>
    <col min="14605" max="14605" width="10.5703125" style="113" customWidth="1"/>
    <col min="14606" max="14606" width="9.5703125" style="113" customWidth="1"/>
    <col min="14607" max="14612" width="0" style="113" hidden="1" customWidth="1"/>
    <col min="14613" max="14613" width="9.5703125" style="113" bestFit="1" customWidth="1"/>
    <col min="14614" max="14614" width="9.7109375" style="113" bestFit="1" customWidth="1"/>
    <col min="14615" max="14615" width="10.5703125" style="113" bestFit="1" customWidth="1"/>
    <col min="14616" max="14633" width="10.28515625" style="113" customWidth="1"/>
    <col min="14634" max="14634" width="10.42578125" style="113" bestFit="1" customWidth="1"/>
    <col min="14635" max="14849" width="9.140625" style="113"/>
    <col min="14850" max="14850" width="79" style="113" customWidth="1"/>
    <col min="14851" max="14851" width="21" style="113" customWidth="1"/>
    <col min="14852" max="14853" width="9.140625" style="113" customWidth="1"/>
    <col min="14854" max="14854" width="11" style="113" customWidth="1"/>
    <col min="14855" max="14858" width="9.140625" style="113" customWidth="1"/>
    <col min="14859" max="14859" width="9.140625" style="113"/>
    <col min="14860" max="14860" width="9.5703125" style="113" customWidth="1"/>
    <col min="14861" max="14861" width="10.5703125" style="113" customWidth="1"/>
    <col min="14862" max="14862" width="9.5703125" style="113" customWidth="1"/>
    <col min="14863" max="14868" width="0" style="113" hidden="1" customWidth="1"/>
    <col min="14869" max="14869" width="9.5703125" style="113" bestFit="1" customWidth="1"/>
    <col min="14870" max="14870" width="9.7109375" style="113" bestFit="1" customWidth="1"/>
    <col min="14871" max="14871" width="10.5703125" style="113" bestFit="1" customWidth="1"/>
    <col min="14872" max="14889" width="10.28515625" style="113" customWidth="1"/>
    <col min="14890" max="14890" width="10.42578125" style="113" bestFit="1" customWidth="1"/>
    <col min="14891" max="15105" width="9.140625" style="113"/>
    <col min="15106" max="15106" width="79" style="113" customWidth="1"/>
    <col min="15107" max="15107" width="21" style="113" customWidth="1"/>
    <col min="15108" max="15109" width="9.140625" style="113" customWidth="1"/>
    <col min="15110" max="15110" width="11" style="113" customWidth="1"/>
    <col min="15111" max="15114" width="9.140625" style="113" customWidth="1"/>
    <col min="15115" max="15115" width="9.140625" style="113"/>
    <col min="15116" max="15116" width="9.5703125" style="113" customWidth="1"/>
    <col min="15117" max="15117" width="10.5703125" style="113" customWidth="1"/>
    <col min="15118" max="15118" width="9.5703125" style="113" customWidth="1"/>
    <col min="15119" max="15124" width="0" style="113" hidden="1" customWidth="1"/>
    <col min="15125" max="15125" width="9.5703125" style="113" bestFit="1" customWidth="1"/>
    <col min="15126" max="15126" width="9.7109375" style="113" bestFit="1" customWidth="1"/>
    <col min="15127" max="15127" width="10.5703125" style="113" bestFit="1" customWidth="1"/>
    <col min="15128" max="15145" width="10.28515625" style="113" customWidth="1"/>
    <col min="15146" max="15146" width="10.42578125" style="113" bestFit="1" customWidth="1"/>
    <col min="15147" max="15361" width="9.140625" style="113"/>
    <col min="15362" max="15362" width="79" style="113" customWidth="1"/>
    <col min="15363" max="15363" width="21" style="113" customWidth="1"/>
    <col min="15364" max="15365" width="9.140625" style="113" customWidth="1"/>
    <col min="15366" max="15366" width="11" style="113" customWidth="1"/>
    <col min="15367" max="15370" width="9.140625" style="113" customWidth="1"/>
    <col min="15371" max="15371" width="9.140625" style="113"/>
    <col min="15372" max="15372" width="9.5703125" style="113" customWidth="1"/>
    <col min="15373" max="15373" width="10.5703125" style="113" customWidth="1"/>
    <col min="15374" max="15374" width="9.5703125" style="113" customWidth="1"/>
    <col min="15375" max="15380" width="0" style="113" hidden="1" customWidth="1"/>
    <col min="15381" max="15381" width="9.5703125" style="113" bestFit="1" customWidth="1"/>
    <col min="15382" max="15382" width="9.7109375" style="113" bestFit="1" customWidth="1"/>
    <col min="15383" max="15383" width="10.5703125" style="113" bestFit="1" customWidth="1"/>
    <col min="15384" max="15401" width="10.28515625" style="113" customWidth="1"/>
    <col min="15402" max="15402" width="10.42578125" style="113" bestFit="1" customWidth="1"/>
    <col min="15403" max="15617" width="9.140625" style="113"/>
    <col min="15618" max="15618" width="79" style="113" customWidth="1"/>
    <col min="15619" max="15619" width="21" style="113" customWidth="1"/>
    <col min="15620" max="15621" width="9.140625" style="113" customWidth="1"/>
    <col min="15622" max="15622" width="11" style="113" customWidth="1"/>
    <col min="15623" max="15626" width="9.140625" style="113" customWidth="1"/>
    <col min="15627" max="15627" width="9.140625" style="113"/>
    <col min="15628" max="15628" width="9.5703125" style="113" customWidth="1"/>
    <col min="15629" max="15629" width="10.5703125" style="113" customWidth="1"/>
    <col min="15630" max="15630" width="9.5703125" style="113" customWidth="1"/>
    <col min="15631" max="15636" width="0" style="113" hidden="1" customWidth="1"/>
    <col min="15637" max="15637" width="9.5703125" style="113" bestFit="1" customWidth="1"/>
    <col min="15638" max="15638" width="9.7109375" style="113" bestFit="1" customWidth="1"/>
    <col min="15639" max="15639" width="10.5703125" style="113" bestFit="1" customWidth="1"/>
    <col min="15640" max="15657" width="10.28515625" style="113" customWidth="1"/>
    <col min="15658" max="15658" width="10.42578125" style="113" bestFit="1" customWidth="1"/>
    <col min="15659" max="15873" width="9.140625" style="113"/>
    <col min="15874" max="15874" width="79" style="113" customWidth="1"/>
    <col min="15875" max="15875" width="21" style="113" customWidth="1"/>
    <col min="15876" max="15877" width="9.140625" style="113" customWidth="1"/>
    <col min="15878" max="15878" width="11" style="113" customWidth="1"/>
    <col min="15879" max="15882" width="9.140625" style="113" customWidth="1"/>
    <col min="15883" max="15883" width="9.140625" style="113"/>
    <col min="15884" max="15884" width="9.5703125" style="113" customWidth="1"/>
    <col min="15885" max="15885" width="10.5703125" style="113" customWidth="1"/>
    <col min="15886" max="15886" width="9.5703125" style="113" customWidth="1"/>
    <col min="15887" max="15892" width="0" style="113" hidden="1" customWidth="1"/>
    <col min="15893" max="15893" width="9.5703125" style="113" bestFit="1" customWidth="1"/>
    <col min="15894" max="15894" width="9.7109375" style="113" bestFit="1" customWidth="1"/>
    <col min="15895" max="15895" width="10.5703125" style="113" bestFit="1" customWidth="1"/>
    <col min="15896" max="15913" width="10.28515625" style="113" customWidth="1"/>
    <col min="15914" max="15914" width="10.42578125" style="113" bestFit="1" customWidth="1"/>
    <col min="15915" max="16129" width="9.140625" style="113"/>
    <col min="16130" max="16130" width="79" style="113" customWidth="1"/>
    <col min="16131" max="16131" width="21" style="113" customWidth="1"/>
    <col min="16132" max="16133" width="9.140625" style="113" customWidth="1"/>
    <col min="16134" max="16134" width="11" style="113" customWidth="1"/>
    <col min="16135" max="16138" width="9.140625" style="113" customWidth="1"/>
    <col min="16139" max="16139" width="9.140625" style="113"/>
    <col min="16140" max="16140" width="9.5703125" style="113" customWidth="1"/>
    <col min="16141" max="16141" width="10.5703125" style="113" customWidth="1"/>
    <col min="16142" max="16142" width="9.5703125" style="113" customWidth="1"/>
    <col min="16143" max="16148" width="0" style="113" hidden="1" customWidth="1"/>
    <col min="16149" max="16149" width="9.5703125" style="113" bestFit="1" customWidth="1"/>
    <col min="16150" max="16150" width="9.7109375" style="113" bestFit="1" customWidth="1"/>
    <col min="16151" max="16151" width="10.5703125" style="113" bestFit="1" customWidth="1"/>
    <col min="16152" max="16169" width="10.28515625" style="113" customWidth="1"/>
    <col min="16170" max="16170" width="10.42578125" style="113" bestFit="1" customWidth="1"/>
    <col min="16171" max="16384" width="9.140625" style="113"/>
  </cols>
  <sheetData>
    <row r="1" spans="1:42">
      <c r="A1" s="384" t="s">
        <v>5415</v>
      </c>
      <c r="B1" s="384"/>
      <c r="C1" s="384"/>
      <c r="D1" s="384"/>
      <c r="E1" s="384"/>
      <c r="F1" s="384"/>
      <c r="G1" s="384"/>
      <c r="H1" s="384"/>
      <c r="I1" s="384"/>
      <c r="J1" s="384"/>
      <c r="K1" s="384"/>
      <c r="L1" s="384"/>
      <c r="M1" s="384"/>
      <c r="N1" s="384"/>
      <c r="O1" s="384"/>
      <c r="P1" s="384"/>
      <c r="Q1" s="384"/>
      <c r="R1" s="384"/>
      <c r="S1" s="384"/>
      <c r="T1" s="384"/>
      <c r="U1" s="384"/>
      <c r="V1" s="384"/>
      <c r="W1" s="384"/>
      <c r="X1" s="384"/>
      <c r="Y1" s="384"/>
      <c r="Z1" s="384"/>
      <c r="AA1" s="384"/>
      <c r="AB1" s="384"/>
      <c r="AC1" s="384"/>
      <c r="AD1" s="384"/>
      <c r="AE1" s="384"/>
      <c r="AF1" s="384"/>
      <c r="AG1" s="384"/>
      <c r="AH1" s="384"/>
      <c r="AI1" s="384"/>
      <c r="AJ1" s="384"/>
      <c r="AK1" s="384"/>
      <c r="AL1" s="384"/>
      <c r="AM1" s="384"/>
      <c r="AN1" s="384"/>
      <c r="AO1" s="384"/>
      <c r="AP1" s="384"/>
    </row>
    <row r="2" spans="1:42" ht="72">
      <c r="A2" s="114" t="s">
        <v>5416</v>
      </c>
      <c r="B2" s="115" t="s">
        <v>5417</v>
      </c>
      <c r="C2" s="116" t="s">
        <v>5418</v>
      </c>
      <c r="D2" s="117" t="s">
        <v>5419</v>
      </c>
      <c r="E2" s="117" t="s">
        <v>5420</v>
      </c>
      <c r="F2" s="116" t="s">
        <v>5421</v>
      </c>
      <c r="G2" s="117" t="s">
        <v>5422</v>
      </c>
      <c r="H2" s="116" t="s">
        <v>5423</v>
      </c>
      <c r="I2" s="117" t="s">
        <v>5424</v>
      </c>
      <c r="J2" s="115" t="s">
        <v>5425</v>
      </c>
      <c r="K2" s="115" t="s">
        <v>1</v>
      </c>
      <c r="L2" s="118" t="s">
        <v>5426</v>
      </c>
      <c r="M2" s="118" t="s">
        <v>5427</v>
      </c>
      <c r="N2" s="118" t="s">
        <v>5428</v>
      </c>
      <c r="O2" s="119">
        <v>2553</v>
      </c>
      <c r="P2" s="119">
        <v>2554</v>
      </c>
      <c r="Q2" s="119">
        <v>2555</v>
      </c>
      <c r="R2" s="119">
        <v>2556</v>
      </c>
      <c r="S2" s="119">
        <v>2557</v>
      </c>
      <c r="T2" s="119">
        <v>2558</v>
      </c>
      <c r="U2" s="119">
        <v>2559</v>
      </c>
      <c r="V2" s="119">
        <v>2560</v>
      </c>
      <c r="W2" s="119">
        <v>2561</v>
      </c>
      <c r="X2" s="119">
        <v>2562</v>
      </c>
      <c r="Y2" s="119">
        <v>2563</v>
      </c>
      <c r="Z2" s="119">
        <v>2564</v>
      </c>
      <c r="AA2" s="119">
        <v>2565</v>
      </c>
      <c r="AB2" s="119">
        <v>2566</v>
      </c>
      <c r="AC2" s="119">
        <v>2567</v>
      </c>
      <c r="AD2" s="119">
        <v>2568</v>
      </c>
      <c r="AE2" s="119">
        <v>2569</v>
      </c>
      <c r="AF2" s="119">
        <v>2570</v>
      </c>
      <c r="AG2" s="119">
        <v>2571</v>
      </c>
      <c r="AH2" s="119">
        <v>2572</v>
      </c>
      <c r="AI2" s="119">
        <v>2573</v>
      </c>
      <c r="AJ2" s="119">
        <v>2574</v>
      </c>
      <c r="AK2" s="119">
        <v>2575</v>
      </c>
      <c r="AL2" s="119">
        <v>2576</v>
      </c>
      <c r="AM2" s="119">
        <v>2577</v>
      </c>
      <c r="AN2" s="119">
        <v>2578</v>
      </c>
      <c r="AO2" s="119">
        <v>2579</v>
      </c>
      <c r="AP2" s="119">
        <v>2580</v>
      </c>
    </row>
    <row r="3" spans="1:42">
      <c r="A3" s="118">
        <v>1</v>
      </c>
      <c r="B3" s="120" t="s">
        <v>5429</v>
      </c>
      <c r="C3" s="121" t="s">
        <v>5430</v>
      </c>
      <c r="D3" s="118" t="s">
        <v>5431</v>
      </c>
      <c r="E3" s="122">
        <v>20</v>
      </c>
      <c r="F3" s="123">
        <v>5690</v>
      </c>
      <c r="G3" s="124">
        <v>2750.07</v>
      </c>
      <c r="H3" s="123">
        <v>94.83</v>
      </c>
      <c r="I3" s="124">
        <v>2844.9</v>
      </c>
      <c r="J3" s="125">
        <v>2845.1</v>
      </c>
      <c r="K3" s="118">
        <v>2555</v>
      </c>
      <c r="L3" s="118">
        <v>6</v>
      </c>
      <c r="M3" s="118">
        <f>12-L3</f>
        <v>6</v>
      </c>
      <c r="N3" s="118">
        <f>L3+M3</f>
        <v>12</v>
      </c>
      <c r="O3" s="126"/>
      <c r="P3" s="127"/>
      <c r="Q3" s="127">
        <f>(F3/5)*L3/N3</f>
        <v>569</v>
      </c>
      <c r="R3" s="127">
        <f>$F$3/5</f>
        <v>1138</v>
      </c>
      <c r="S3" s="127">
        <f t="shared" ref="S3:U3" si="0">$F$3/5</f>
        <v>1138</v>
      </c>
      <c r="T3" s="127">
        <f t="shared" si="0"/>
        <v>1138</v>
      </c>
      <c r="U3" s="127">
        <f t="shared" si="0"/>
        <v>1138</v>
      </c>
      <c r="V3" s="127">
        <f>(F3/5)*M3/N3-1</f>
        <v>568</v>
      </c>
      <c r="W3" s="127"/>
      <c r="X3" s="127"/>
      <c r="Y3" s="127"/>
      <c r="Z3" s="127"/>
      <c r="AA3" s="127"/>
      <c r="AB3" s="127"/>
      <c r="AC3" s="127"/>
      <c r="AD3" s="127"/>
      <c r="AE3" s="127"/>
      <c r="AF3" s="127"/>
      <c r="AG3" s="127"/>
      <c r="AH3" s="127"/>
      <c r="AI3" s="127"/>
      <c r="AJ3" s="127"/>
      <c r="AK3" s="127"/>
      <c r="AL3" s="127"/>
      <c r="AM3" s="127"/>
      <c r="AN3" s="127"/>
      <c r="AO3" s="127"/>
      <c r="AP3" s="127"/>
    </row>
    <row r="4" spans="1:42" ht="36">
      <c r="A4" s="118">
        <v>2</v>
      </c>
      <c r="B4" s="120" t="s">
        <v>5432</v>
      </c>
      <c r="C4" s="121" t="s">
        <v>5433</v>
      </c>
      <c r="D4" s="118" t="s">
        <v>5434</v>
      </c>
      <c r="E4" s="122">
        <v>33.33</v>
      </c>
      <c r="F4" s="123">
        <v>15680</v>
      </c>
      <c r="G4" s="124">
        <v>3484.48</v>
      </c>
      <c r="H4" s="123">
        <v>435.56</v>
      </c>
      <c r="I4" s="124">
        <v>3920.04</v>
      </c>
      <c r="J4" s="125">
        <v>11759.96</v>
      </c>
      <c r="K4" s="118">
        <v>2557</v>
      </c>
      <c r="L4" s="118">
        <v>9</v>
      </c>
      <c r="M4" s="118">
        <f>12-L4</f>
        <v>3</v>
      </c>
      <c r="N4" s="118">
        <f t="shared" ref="N4:N67" si="1">L4+M4</f>
        <v>12</v>
      </c>
      <c r="O4" s="126"/>
      <c r="P4" s="127"/>
      <c r="Q4" s="127"/>
      <c r="R4" s="127"/>
      <c r="S4" s="127">
        <f>(F4/3)*L4/12</f>
        <v>3920</v>
      </c>
      <c r="T4" s="127">
        <f>F4/3</f>
        <v>5226.666666666667</v>
      </c>
      <c r="U4" s="127">
        <f>F4/3</f>
        <v>5226.666666666667</v>
      </c>
      <c r="V4" s="127">
        <f>(F4/3)*M4/N4-1</f>
        <v>1305.6666666666667</v>
      </c>
      <c r="W4" s="127"/>
      <c r="X4" s="127"/>
      <c r="Y4" s="127"/>
      <c r="Z4" s="127"/>
      <c r="AA4" s="127"/>
      <c r="AB4" s="127"/>
      <c r="AC4" s="127"/>
      <c r="AD4" s="127"/>
      <c r="AE4" s="127"/>
      <c r="AF4" s="127"/>
      <c r="AG4" s="127"/>
      <c r="AH4" s="127"/>
      <c r="AI4" s="127"/>
      <c r="AJ4" s="127"/>
      <c r="AK4" s="127"/>
      <c r="AL4" s="127"/>
      <c r="AM4" s="127"/>
      <c r="AN4" s="127"/>
      <c r="AO4" s="127"/>
      <c r="AP4" s="127"/>
    </row>
    <row r="5" spans="1:42" ht="36">
      <c r="A5" s="118">
        <v>3</v>
      </c>
      <c r="B5" s="120" t="s">
        <v>5435</v>
      </c>
      <c r="C5" s="121" t="s">
        <v>5436</v>
      </c>
      <c r="D5" s="118" t="s">
        <v>5434</v>
      </c>
      <c r="E5" s="122">
        <v>33.33</v>
      </c>
      <c r="F5" s="123">
        <v>12400</v>
      </c>
      <c r="G5" s="124">
        <v>2411.08</v>
      </c>
      <c r="H5" s="123">
        <v>344.44</v>
      </c>
      <c r="I5" s="124">
        <v>2755.52</v>
      </c>
      <c r="J5" s="125">
        <v>9644.48</v>
      </c>
      <c r="K5" s="118">
        <v>2557</v>
      </c>
      <c r="L5" s="118">
        <v>8</v>
      </c>
      <c r="M5" s="118">
        <f t="shared" ref="M5:M68" si="2">12-L5</f>
        <v>4</v>
      </c>
      <c r="N5" s="118">
        <f t="shared" si="1"/>
        <v>12</v>
      </c>
      <c r="O5" s="126"/>
      <c r="P5" s="127"/>
      <c r="Q5" s="127"/>
      <c r="R5" s="127"/>
      <c r="S5" s="127">
        <f t="shared" ref="S5:S8" si="3">(F5/3)*L5/12</f>
        <v>2755.5555555555552</v>
      </c>
      <c r="T5" s="127">
        <f t="shared" ref="T5:T8" si="4">F5/3</f>
        <v>4133.333333333333</v>
      </c>
      <c r="U5" s="127">
        <f t="shared" ref="U5:U8" si="5">F5/3</f>
        <v>4133.333333333333</v>
      </c>
      <c r="V5" s="127">
        <f t="shared" ref="V5:V8" si="6">(F5/3)*M5/N5-1</f>
        <v>1376.7777777777776</v>
      </c>
      <c r="W5" s="127"/>
      <c r="X5" s="127"/>
      <c r="Y5" s="127"/>
      <c r="Z5" s="127"/>
      <c r="AA5" s="127"/>
      <c r="AB5" s="127"/>
      <c r="AC5" s="127"/>
      <c r="AD5" s="127"/>
      <c r="AE5" s="127"/>
      <c r="AF5" s="127"/>
      <c r="AG5" s="127"/>
      <c r="AH5" s="127"/>
      <c r="AI5" s="127"/>
      <c r="AJ5" s="127"/>
      <c r="AK5" s="127"/>
      <c r="AL5" s="127"/>
      <c r="AM5" s="127"/>
      <c r="AN5" s="127"/>
      <c r="AO5" s="127"/>
      <c r="AP5" s="127"/>
    </row>
    <row r="6" spans="1:42">
      <c r="A6" s="118">
        <v>4</v>
      </c>
      <c r="B6" s="120" t="s">
        <v>5437</v>
      </c>
      <c r="C6" s="121" t="s">
        <v>5438</v>
      </c>
      <c r="D6" s="118" t="s">
        <v>5434</v>
      </c>
      <c r="E6" s="122">
        <v>33.33</v>
      </c>
      <c r="F6" s="123">
        <v>15350</v>
      </c>
      <c r="G6" s="124">
        <v>426.39</v>
      </c>
      <c r="H6" s="123">
        <v>426.39</v>
      </c>
      <c r="I6" s="124">
        <v>852.78</v>
      </c>
      <c r="J6" s="125">
        <v>14497.22</v>
      </c>
      <c r="K6" s="118">
        <v>2557</v>
      </c>
      <c r="L6" s="118">
        <v>2</v>
      </c>
      <c r="M6" s="118">
        <f t="shared" si="2"/>
        <v>10</v>
      </c>
      <c r="N6" s="118">
        <f t="shared" si="1"/>
        <v>12</v>
      </c>
      <c r="O6" s="126"/>
      <c r="P6" s="127"/>
      <c r="Q6" s="127"/>
      <c r="R6" s="127"/>
      <c r="S6" s="127">
        <f t="shared" si="3"/>
        <v>852.77777777777783</v>
      </c>
      <c r="T6" s="127">
        <f t="shared" si="4"/>
        <v>5116.666666666667</v>
      </c>
      <c r="U6" s="127">
        <f t="shared" si="5"/>
        <v>5116.666666666667</v>
      </c>
      <c r="V6" s="127">
        <f t="shared" si="6"/>
        <v>4262.8888888888896</v>
      </c>
      <c r="W6" s="127"/>
      <c r="X6" s="127"/>
      <c r="Y6" s="127"/>
      <c r="Z6" s="127"/>
      <c r="AA6" s="127"/>
      <c r="AB6" s="127"/>
      <c r="AC6" s="127"/>
      <c r="AD6" s="127"/>
      <c r="AE6" s="127"/>
      <c r="AF6" s="127"/>
      <c r="AG6" s="127"/>
      <c r="AH6" s="127"/>
      <c r="AI6" s="127"/>
      <c r="AJ6" s="127"/>
      <c r="AK6" s="127"/>
      <c r="AL6" s="127"/>
      <c r="AM6" s="127"/>
      <c r="AN6" s="127"/>
      <c r="AO6" s="127"/>
      <c r="AP6" s="127"/>
    </row>
    <row r="7" spans="1:42">
      <c r="A7" s="118">
        <v>5</v>
      </c>
      <c r="B7" s="120" t="s">
        <v>5439</v>
      </c>
      <c r="C7" s="121" t="s">
        <v>5440</v>
      </c>
      <c r="D7" s="118" t="s">
        <v>5434</v>
      </c>
      <c r="E7" s="122">
        <v>33.33</v>
      </c>
      <c r="F7" s="123">
        <v>4500</v>
      </c>
      <c r="G7" s="124">
        <v>0</v>
      </c>
      <c r="H7" s="123">
        <v>0</v>
      </c>
      <c r="I7" s="124">
        <v>0</v>
      </c>
      <c r="J7" s="125">
        <v>4500</v>
      </c>
      <c r="K7" s="118">
        <v>2557</v>
      </c>
      <c r="L7" s="118">
        <v>0</v>
      </c>
      <c r="M7" s="118">
        <f t="shared" si="2"/>
        <v>12</v>
      </c>
      <c r="N7" s="118">
        <f t="shared" si="1"/>
        <v>12</v>
      </c>
      <c r="O7" s="126"/>
      <c r="P7" s="127"/>
      <c r="Q7" s="127"/>
      <c r="R7" s="127"/>
      <c r="S7" s="127">
        <f t="shared" si="3"/>
        <v>0</v>
      </c>
      <c r="T7" s="127">
        <f t="shared" si="4"/>
        <v>1500</v>
      </c>
      <c r="U7" s="127">
        <f t="shared" si="5"/>
        <v>1500</v>
      </c>
      <c r="V7" s="127">
        <f t="shared" si="6"/>
        <v>1499</v>
      </c>
      <c r="W7" s="127"/>
      <c r="X7" s="127"/>
      <c r="Y7" s="127"/>
      <c r="Z7" s="127"/>
      <c r="AA7" s="127"/>
      <c r="AB7" s="127"/>
      <c r="AC7" s="127"/>
      <c r="AD7" s="127"/>
      <c r="AE7" s="127"/>
      <c r="AF7" s="127"/>
      <c r="AG7" s="127"/>
      <c r="AH7" s="127"/>
      <c r="AI7" s="127"/>
      <c r="AJ7" s="127"/>
      <c r="AK7" s="127"/>
      <c r="AL7" s="127"/>
      <c r="AM7" s="127"/>
      <c r="AN7" s="127"/>
      <c r="AO7" s="127"/>
      <c r="AP7" s="127"/>
    </row>
    <row r="8" spans="1:42" ht="36">
      <c r="A8" s="118">
        <v>6</v>
      </c>
      <c r="B8" s="120" t="s">
        <v>5441</v>
      </c>
      <c r="C8" s="121" t="s">
        <v>5440</v>
      </c>
      <c r="D8" s="118" t="s">
        <v>5434</v>
      </c>
      <c r="E8" s="122">
        <v>33.33</v>
      </c>
      <c r="F8" s="123">
        <v>5903</v>
      </c>
      <c r="G8" s="124">
        <v>0</v>
      </c>
      <c r="H8" s="123">
        <v>0</v>
      </c>
      <c r="I8" s="124">
        <v>0</v>
      </c>
      <c r="J8" s="125">
        <v>5903</v>
      </c>
      <c r="K8" s="118">
        <v>2557</v>
      </c>
      <c r="L8" s="118">
        <v>0</v>
      </c>
      <c r="M8" s="118">
        <f t="shared" si="2"/>
        <v>12</v>
      </c>
      <c r="N8" s="118">
        <f t="shared" si="1"/>
        <v>12</v>
      </c>
      <c r="O8" s="126"/>
      <c r="P8" s="127"/>
      <c r="Q8" s="127"/>
      <c r="R8" s="127"/>
      <c r="S8" s="127">
        <f t="shared" si="3"/>
        <v>0</v>
      </c>
      <c r="T8" s="127">
        <f t="shared" si="4"/>
        <v>1967.6666666666667</v>
      </c>
      <c r="U8" s="127">
        <f t="shared" si="5"/>
        <v>1967.6666666666667</v>
      </c>
      <c r="V8" s="127">
        <f t="shared" si="6"/>
        <v>1966.6666666666667</v>
      </c>
      <c r="W8" s="127"/>
      <c r="X8" s="127"/>
      <c r="Y8" s="127"/>
      <c r="Z8" s="127"/>
      <c r="AA8" s="127"/>
      <c r="AB8" s="127"/>
      <c r="AC8" s="127"/>
      <c r="AD8" s="127"/>
      <c r="AE8" s="127"/>
      <c r="AF8" s="127"/>
      <c r="AG8" s="127"/>
      <c r="AH8" s="127"/>
      <c r="AI8" s="127"/>
      <c r="AJ8" s="127"/>
      <c r="AK8" s="127"/>
      <c r="AL8" s="127"/>
      <c r="AM8" s="127"/>
      <c r="AN8" s="127"/>
      <c r="AO8" s="127"/>
      <c r="AP8" s="127"/>
    </row>
    <row r="9" spans="1:42">
      <c r="A9" s="118">
        <v>7</v>
      </c>
      <c r="B9" s="128" t="s">
        <v>5442</v>
      </c>
      <c r="C9" s="121" t="s">
        <v>5443</v>
      </c>
      <c r="D9" s="118" t="s">
        <v>5431</v>
      </c>
      <c r="E9" s="122">
        <v>20</v>
      </c>
      <c r="F9" s="123">
        <v>12100</v>
      </c>
      <c r="G9" s="124">
        <v>10285.17</v>
      </c>
      <c r="H9" s="123">
        <v>201.67</v>
      </c>
      <c r="I9" s="124">
        <v>10486.84</v>
      </c>
      <c r="J9" s="129">
        <v>1613.16</v>
      </c>
      <c r="K9" s="118">
        <v>2553</v>
      </c>
      <c r="L9" s="118">
        <v>4</v>
      </c>
      <c r="M9" s="118">
        <f t="shared" si="2"/>
        <v>8</v>
      </c>
      <c r="N9" s="118">
        <f t="shared" si="1"/>
        <v>12</v>
      </c>
      <c r="O9" s="126">
        <f>(F9/5)*L9/N9</f>
        <v>806.66666666666663</v>
      </c>
      <c r="P9" s="127">
        <f>$F$9/5</f>
        <v>2420</v>
      </c>
      <c r="Q9" s="127">
        <f t="shared" ref="Q9:S9" si="7">$F$9/5</f>
        <v>2420</v>
      </c>
      <c r="R9" s="127">
        <f t="shared" si="7"/>
        <v>2420</v>
      </c>
      <c r="S9" s="127">
        <f t="shared" si="7"/>
        <v>2420</v>
      </c>
      <c r="T9" s="127">
        <f>(F9/5)*M9/N9-1</f>
        <v>1612.3333333333333</v>
      </c>
      <c r="U9" s="127"/>
      <c r="V9" s="127"/>
      <c r="W9" s="127"/>
      <c r="X9" s="127"/>
      <c r="Y9" s="127"/>
      <c r="Z9" s="127"/>
      <c r="AA9" s="127"/>
      <c r="AB9" s="127"/>
      <c r="AC9" s="127"/>
      <c r="AD9" s="127"/>
      <c r="AE9" s="127"/>
      <c r="AF9" s="127"/>
      <c r="AG9" s="127"/>
      <c r="AH9" s="127"/>
      <c r="AI9" s="127"/>
      <c r="AJ9" s="127"/>
      <c r="AK9" s="127"/>
      <c r="AL9" s="127"/>
      <c r="AM9" s="127"/>
      <c r="AN9" s="127"/>
      <c r="AO9" s="127"/>
      <c r="AP9" s="127"/>
    </row>
    <row r="10" spans="1:42">
      <c r="A10" s="118">
        <v>8</v>
      </c>
      <c r="B10" s="120" t="s">
        <v>5444</v>
      </c>
      <c r="C10" s="121" t="s">
        <v>5445</v>
      </c>
      <c r="D10" s="118" t="s">
        <v>5431</v>
      </c>
      <c r="E10" s="122">
        <v>20</v>
      </c>
      <c r="F10" s="123">
        <v>32000</v>
      </c>
      <c r="G10" s="124">
        <v>25599.84</v>
      </c>
      <c r="H10" s="123">
        <v>533.33000000000004</v>
      </c>
      <c r="I10" s="124">
        <v>26133.17</v>
      </c>
      <c r="J10" s="125">
        <v>5866.83</v>
      </c>
      <c r="K10" s="118">
        <v>2553</v>
      </c>
      <c r="L10" s="118">
        <v>1</v>
      </c>
      <c r="M10" s="118">
        <f t="shared" si="2"/>
        <v>11</v>
      </c>
      <c r="N10" s="118">
        <f t="shared" si="1"/>
        <v>12</v>
      </c>
      <c r="O10" s="126">
        <f>(F10/5)*L10/N10</f>
        <v>533.33333333333337</v>
      </c>
      <c r="P10" s="127">
        <f>$F$10/5</f>
        <v>6400</v>
      </c>
      <c r="Q10" s="127">
        <f t="shared" ref="Q10:S10" si="8">$F$10/5</f>
        <v>6400</v>
      </c>
      <c r="R10" s="127">
        <f t="shared" si="8"/>
        <v>6400</v>
      </c>
      <c r="S10" s="127">
        <f t="shared" si="8"/>
        <v>6400</v>
      </c>
      <c r="T10" s="127">
        <f>(F10/5)*M10/N10-1</f>
        <v>5865.666666666667</v>
      </c>
      <c r="U10" s="127"/>
      <c r="V10" s="127"/>
      <c r="W10" s="127"/>
      <c r="X10" s="127"/>
      <c r="Y10" s="127"/>
      <c r="Z10" s="127"/>
      <c r="AA10" s="127"/>
      <c r="AB10" s="127"/>
      <c r="AC10" s="127"/>
      <c r="AD10" s="127"/>
      <c r="AE10" s="127"/>
      <c r="AF10" s="127"/>
      <c r="AG10" s="127"/>
      <c r="AH10" s="127"/>
      <c r="AI10" s="127"/>
      <c r="AJ10" s="127"/>
      <c r="AK10" s="127"/>
      <c r="AL10" s="127"/>
      <c r="AM10" s="127"/>
      <c r="AN10" s="127"/>
      <c r="AO10" s="127"/>
      <c r="AP10" s="127"/>
    </row>
    <row r="11" spans="1:42">
      <c r="A11" s="118">
        <v>9</v>
      </c>
      <c r="B11" s="128" t="s">
        <v>5446</v>
      </c>
      <c r="C11" s="121" t="s">
        <v>5445</v>
      </c>
      <c r="D11" s="118" t="s">
        <v>5431</v>
      </c>
      <c r="E11" s="122">
        <v>20</v>
      </c>
      <c r="F11" s="123">
        <v>16500</v>
      </c>
      <c r="G11" s="124">
        <v>13200</v>
      </c>
      <c r="H11" s="123">
        <v>275</v>
      </c>
      <c r="I11" s="124">
        <v>13475</v>
      </c>
      <c r="J11" s="129">
        <v>3025</v>
      </c>
      <c r="K11" s="118">
        <v>2553</v>
      </c>
      <c r="L11" s="118">
        <v>1</v>
      </c>
      <c r="M11" s="118">
        <f t="shared" si="2"/>
        <v>11</v>
      </c>
      <c r="N11" s="118">
        <f t="shared" si="1"/>
        <v>12</v>
      </c>
      <c r="O11" s="126">
        <f t="shared" ref="O11:O23" si="9">(F11/5)*L11/N11</f>
        <v>275</v>
      </c>
      <c r="P11" s="127">
        <f>$F$11/5</f>
        <v>3300</v>
      </c>
      <c r="Q11" s="127">
        <f>$F$11/5</f>
        <v>3300</v>
      </c>
      <c r="R11" s="127">
        <f t="shared" ref="R11:S11" si="10">$F$11/5</f>
        <v>3300</v>
      </c>
      <c r="S11" s="127">
        <f t="shared" si="10"/>
        <v>3300</v>
      </c>
      <c r="T11" s="127">
        <f t="shared" ref="T11:T23" si="11">(F11/5)*M11/N11-1</f>
        <v>3024</v>
      </c>
      <c r="U11" s="127"/>
      <c r="V11" s="127"/>
      <c r="W11" s="127"/>
      <c r="X11" s="127"/>
      <c r="Y11" s="127"/>
      <c r="Z11" s="127"/>
      <c r="AA11" s="127"/>
      <c r="AB11" s="127"/>
      <c r="AC11" s="127"/>
      <c r="AD11" s="127"/>
      <c r="AE11" s="127"/>
      <c r="AF11" s="127"/>
      <c r="AG11" s="127"/>
      <c r="AH11" s="127"/>
      <c r="AI11" s="127"/>
      <c r="AJ11" s="127"/>
      <c r="AK11" s="127"/>
      <c r="AL11" s="127"/>
      <c r="AM11" s="127"/>
      <c r="AN11" s="127"/>
      <c r="AO11" s="127"/>
      <c r="AP11" s="127"/>
    </row>
    <row r="12" spans="1:42">
      <c r="A12" s="118">
        <v>10</v>
      </c>
      <c r="B12" s="120" t="s">
        <v>5447</v>
      </c>
      <c r="C12" s="121" t="s">
        <v>5445</v>
      </c>
      <c r="D12" s="118" t="s">
        <v>5431</v>
      </c>
      <c r="E12" s="122">
        <v>20</v>
      </c>
      <c r="F12" s="123">
        <v>6000</v>
      </c>
      <c r="G12" s="124">
        <v>4800</v>
      </c>
      <c r="H12" s="123">
        <v>100</v>
      </c>
      <c r="I12" s="124">
        <v>4900</v>
      </c>
      <c r="J12" s="125">
        <v>1100</v>
      </c>
      <c r="K12" s="118">
        <v>2553</v>
      </c>
      <c r="L12" s="118">
        <v>1</v>
      </c>
      <c r="M12" s="118">
        <f t="shared" si="2"/>
        <v>11</v>
      </c>
      <c r="N12" s="118">
        <f t="shared" si="1"/>
        <v>12</v>
      </c>
      <c r="O12" s="126">
        <f t="shared" si="9"/>
        <v>100</v>
      </c>
      <c r="P12" s="127">
        <f>$F$12/5</f>
        <v>1200</v>
      </c>
      <c r="Q12" s="127">
        <f>$F$12/5</f>
        <v>1200</v>
      </c>
      <c r="R12" s="127">
        <f t="shared" ref="R12:S12" si="12">$F$12/5</f>
        <v>1200</v>
      </c>
      <c r="S12" s="127">
        <f t="shared" si="12"/>
        <v>1200</v>
      </c>
      <c r="T12" s="127">
        <f t="shared" si="11"/>
        <v>1099</v>
      </c>
      <c r="U12" s="127"/>
      <c r="V12" s="127"/>
      <c r="W12" s="127"/>
      <c r="X12" s="127"/>
      <c r="Y12" s="127"/>
      <c r="Z12" s="127"/>
      <c r="AA12" s="127"/>
      <c r="AB12" s="127"/>
      <c r="AC12" s="127"/>
      <c r="AD12" s="127"/>
      <c r="AE12" s="127"/>
      <c r="AF12" s="127"/>
      <c r="AG12" s="127"/>
      <c r="AH12" s="127"/>
      <c r="AI12" s="127"/>
      <c r="AJ12" s="127"/>
      <c r="AK12" s="127"/>
      <c r="AL12" s="127"/>
      <c r="AM12" s="127"/>
      <c r="AN12" s="127"/>
      <c r="AO12" s="127"/>
      <c r="AP12" s="127"/>
    </row>
    <row r="13" spans="1:42">
      <c r="A13" s="118">
        <v>11</v>
      </c>
      <c r="B13" s="120" t="s">
        <v>5447</v>
      </c>
      <c r="C13" s="121" t="s">
        <v>5445</v>
      </c>
      <c r="D13" s="118" t="s">
        <v>5431</v>
      </c>
      <c r="E13" s="122">
        <v>20</v>
      </c>
      <c r="F13" s="123">
        <v>6000</v>
      </c>
      <c r="G13" s="124">
        <v>4800</v>
      </c>
      <c r="H13" s="123">
        <v>100</v>
      </c>
      <c r="I13" s="124">
        <v>4900</v>
      </c>
      <c r="J13" s="125">
        <v>1100</v>
      </c>
      <c r="K13" s="118">
        <v>2553</v>
      </c>
      <c r="L13" s="118">
        <v>1</v>
      </c>
      <c r="M13" s="118">
        <f t="shared" si="2"/>
        <v>11</v>
      </c>
      <c r="N13" s="118">
        <f t="shared" si="1"/>
        <v>12</v>
      </c>
      <c r="O13" s="126">
        <f t="shared" si="9"/>
        <v>100</v>
      </c>
      <c r="P13" s="127">
        <f>$F$13/5</f>
        <v>1200</v>
      </c>
      <c r="Q13" s="127">
        <f t="shared" ref="Q13:S13" si="13">$F$13/5</f>
        <v>1200</v>
      </c>
      <c r="R13" s="127">
        <f t="shared" si="13"/>
        <v>1200</v>
      </c>
      <c r="S13" s="127">
        <f t="shared" si="13"/>
        <v>1200</v>
      </c>
      <c r="T13" s="127">
        <f t="shared" si="11"/>
        <v>1099</v>
      </c>
      <c r="U13" s="127"/>
      <c r="V13" s="127"/>
      <c r="W13" s="127"/>
      <c r="X13" s="127"/>
      <c r="Y13" s="127"/>
      <c r="Z13" s="127"/>
      <c r="AA13" s="127"/>
      <c r="AB13" s="127"/>
      <c r="AC13" s="127"/>
      <c r="AD13" s="127"/>
      <c r="AE13" s="127"/>
      <c r="AF13" s="127"/>
      <c r="AG13" s="127"/>
      <c r="AH13" s="127"/>
      <c r="AI13" s="127"/>
      <c r="AJ13" s="127"/>
      <c r="AK13" s="127"/>
      <c r="AL13" s="127"/>
      <c r="AM13" s="127"/>
      <c r="AN13" s="127"/>
      <c r="AO13" s="127"/>
      <c r="AP13" s="127"/>
    </row>
    <row r="14" spans="1:42">
      <c r="A14" s="118">
        <v>12</v>
      </c>
      <c r="B14" s="120" t="s">
        <v>5447</v>
      </c>
      <c r="C14" s="121" t="s">
        <v>5445</v>
      </c>
      <c r="D14" s="118" t="s">
        <v>5431</v>
      </c>
      <c r="E14" s="122">
        <v>20</v>
      </c>
      <c r="F14" s="123">
        <v>6000</v>
      </c>
      <c r="G14" s="124">
        <v>4800</v>
      </c>
      <c r="H14" s="123">
        <v>100</v>
      </c>
      <c r="I14" s="124">
        <v>4900</v>
      </c>
      <c r="J14" s="125">
        <v>1100</v>
      </c>
      <c r="K14" s="118">
        <v>2553</v>
      </c>
      <c r="L14" s="118">
        <v>1</v>
      </c>
      <c r="M14" s="118">
        <f t="shared" si="2"/>
        <v>11</v>
      </c>
      <c r="N14" s="118">
        <f t="shared" si="1"/>
        <v>12</v>
      </c>
      <c r="O14" s="126">
        <f t="shared" si="9"/>
        <v>100</v>
      </c>
      <c r="P14" s="127">
        <f>$F$14/5</f>
        <v>1200</v>
      </c>
      <c r="Q14" s="127">
        <f t="shared" ref="Q14:S14" si="14">$F$14/5</f>
        <v>1200</v>
      </c>
      <c r="R14" s="127">
        <f t="shared" si="14"/>
        <v>1200</v>
      </c>
      <c r="S14" s="127">
        <f t="shared" si="14"/>
        <v>1200</v>
      </c>
      <c r="T14" s="127">
        <f t="shared" si="11"/>
        <v>1099</v>
      </c>
      <c r="U14" s="127"/>
      <c r="V14" s="127"/>
      <c r="W14" s="127"/>
      <c r="X14" s="127"/>
      <c r="Y14" s="127"/>
      <c r="Z14" s="127"/>
      <c r="AA14" s="127"/>
      <c r="AB14" s="127"/>
      <c r="AC14" s="127"/>
      <c r="AD14" s="127"/>
      <c r="AE14" s="127"/>
      <c r="AF14" s="127"/>
      <c r="AG14" s="127"/>
      <c r="AH14" s="127"/>
      <c r="AI14" s="127"/>
      <c r="AJ14" s="127"/>
      <c r="AK14" s="127"/>
      <c r="AL14" s="127"/>
      <c r="AM14" s="127"/>
      <c r="AN14" s="127"/>
      <c r="AO14" s="127"/>
      <c r="AP14" s="127"/>
    </row>
    <row r="15" spans="1:42">
      <c r="A15" s="118">
        <v>13</v>
      </c>
      <c r="B15" s="120" t="s">
        <v>5447</v>
      </c>
      <c r="C15" s="121" t="s">
        <v>5445</v>
      </c>
      <c r="D15" s="118" t="s">
        <v>5431</v>
      </c>
      <c r="E15" s="122">
        <v>20</v>
      </c>
      <c r="F15" s="123">
        <v>6000</v>
      </c>
      <c r="G15" s="124">
        <v>4800</v>
      </c>
      <c r="H15" s="123">
        <v>100</v>
      </c>
      <c r="I15" s="124">
        <v>4900</v>
      </c>
      <c r="J15" s="125">
        <v>1100</v>
      </c>
      <c r="K15" s="118">
        <v>2553</v>
      </c>
      <c r="L15" s="118">
        <v>1</v>
      </c>
      <c r="M15" s="118">
        <f t="shared" si="2"/>
        <v>11</v>
      </c>
      <c r="N15" s="118">
        <f t="shared" si="1"/>
        <v>12</v>
      </c>
      <c r="O15" s="126">
        <f t="shared" si="9"/>
        <v>100</v>
      </c>
      <c r="P15" s="127">
        <f>$F$15/5</f>
        <v>1200</v>
      </c>
      <c r="Q15" s="127">
        <f t="shared" ref="Q15:S15" si="15">$F$15/5</f>
        <v>1200</v>
      </c>
      <c r="R15" s="127">
        <f t="shared" si="15"/>
        <v>1200</v>
      </c>
      <c r="S15" s="127">
        <f t="shared" si="15"/>
        <v>1200</v>
      </c>
      <c r="T15" s="127">
        <f t="shared" si="11"/>
        <v>1099</v>
      </c>
      <c r="U15" s="127"/>
      <c r="V15" s="127"/>
      <c r="W15" s="127"/>
      <c r="X15" s="127"/>
      <c r="Y15" s="127"/>
      <c r="Z15" s="127"/>
      <c r="AA15" s="127"/>
      <c r="AB15" s="127"/>
      <c r="AC15" s="127"/>
      <c r="AD15" s="127"/>
      <c r="AE15" s="127"/>
      <c r="AF15" s="127"/>
      <c r="AG15" s="127"/>
      <c r="AH15" s="127"/>
      <c r="AI15" s="127"/>
      <c r="AJ15" s="127"/>
      <c r="AK15" s="127"/>
      <c r="AL15" s="127"/>
      <c r="AM15" s="127"/>
      <c r="AN15" s="127"/>
      <c r="AO15" s="127"/>
      <c r="AP15" s="127"/>
    </row>
    <row r="16" spans="1:42">
      <c r="A16" s="118">
        <v>14</v>
      </c>
      <c r="B16" s="120" t="s">
        <v>5448</v>
      </c>
      <c r="C16" s="121" t="s">
        <v>5445</v>
      </c>
      <c r="D16" s="118" t="s">
        <v>5431</v>
      </c>
      <c r="E16" s="122">
        <v>20</v>
      </c>
      <c r="F16" s="123">
        <v>6000</v>
      </c>
      <c r="G16" s="124">
        <v>4800</v>
      </c>
      <c r="H16" s="123">
        <v>100</v>
      </c>
      <c r="I16" s="124">
        <v>4900</v>
      </c>
      <c r="J16" s="125">
        <v>1100</v>
      </c>
      <c r="K16" s="118">
        <v>2553</v>
      </c>
      <c r="L16" s="118">
        <v>1</v>
      </c>
      <c r="M16" s="118">
        <f t="shared" si="2"/>
        <v>11</v>
      </c>
      <c r="N16" s="118">
        <f t="shared" si="1"/>
        <v>12</v>
      </c>
      <c r="O16" s="126">
        <f t="shared" si="9"/>
        <v>100</v>
      </c>
      <c r="P16" s="127">
        <f>$F$16/5</f>
        <v>1200</v>
      </c>
      <c r="Q16" s="127">
        <f t="shared" ref="Q16:S16" si="16">$F$16/5</f>
        <v>1200</v>
      </c>
      <c r="R16" s="127">
        <f t="shared" si="16"/>
        <v>1200</v>
      </c>
      <c r="S16" s="127">
        <f t="shared" si="16"/>
        <v>1200</v>
      </c>
      <c r="T16" s="127">
        <f t="shared" si="11"/>
        <v>1099</v>
      </c>
      <c r="U16" s="127"/>
      <c r="V16" s="127"/>
      <c r="W16" s="127"/>
      <c r="X16" s="127"/>
      <c r="Y16" s="127"/>
      <c r="Z16" s="127"/>
      <c r="AA16" s="127"/>
      <c r="AB16" s="127"/>
      <c r="AC16" s="127"/>
      <c r="AD16" s="127"/>
      <c r="AE16" s="127"/>
      <c r="AF16" s="127"/>
      <c r="AG16" s="127"/>
      <c r="AH16" s="127"/>
      <c r="AI16" s="127"/>
      <c r="AJ16" s="127"/>
      <c r="AK16" s="127"/>
      <c r="AL16" s="127"/>
      <c r="AM16" s="127"/>
      <c r="AN16" s="127"/>
      <c r="AO16" s="127"/>
      <c r="AP16" s="127"/>
    </row>
    <row r="17" spans="1:42">
      <c r="A17" s="118">
        <v>15</v>
      </c>
      <c r="B17" s="120" t="s">
        <v>5448</v>
      </c>
      <c r="C17" s="121" t="s">
        <v>5445</v>
      </c>
      <c r="D17" s="118" t="s">
        <v>5431</v>
      </c>
      <c r="E17" s="122">
        <v>20</v>
      </c>
      <c r="F17" s="123">
        <v>6000</v>
      </c>
      <c r="G17" s="124">
        <v>4800</v>
      </c>
      <c r="H17" s="123">
        <v>100</v>
      </c>
      <c r="I17" s="124">
        <v>4900</v>
      </c>
      <c r="J17" s="125">
        <v>1100</v>
      </c>
      <c r="K17" s="118">
        <v>2553</v>
      </c>
      <c r="L17" s="118">
        <v>1</v>
      </c>
      <c r="M17" s="118">
        <f t="shared" si="2"/>
        <v>11</v>
      </c>
      <c r="N17" s="118">
        <f t="shared" si="1"/>
        <v>12</v>
      </c>
      <c r="O17" s="126">
        <f t="shared" si="9"/>
        <v>100</v>
      </c>
      <c r="P17" s="127">
        <f>$F$17/5</f>
        <v>1200</v>
      </c>
      <c r="Q17" s="127">
        <f t="shared" ref="Q17:S17" si="17">$F$17/5</f>
        <v>1200</v>
      </c>
      <c r="R17" s="127">
        <f t="shared" si="17"/>
        <v>1200</v>
      </c>
      <c r="S17" s="127">
        <f t="shared" si="17"/>
        <v>1200</v>
      </c>
      <c r="T17" s="127">
        <f t="shared" si="11"/>
        <v>1099</v>
      </c>
      <c r="U17" s="127"/>
      <c r="V17" s="127"/>
      <c r="W17" s="127"/>
      <c r="X17" s="127"/>
      <c r="Y17" s="127"/>
      <c r="Z17" s="127"/>
      <c r="AA17" s="127"/>
      <c r="AB17" s="127"/>
      <c r="AC17" s="127"/>
      <c r="AD17" s="127"/>
      <c r="AE17" s="127"/>
      <c r="AF17" s="127"/>
      <c r="AG17" s="127"/>
      <c r="AH17" s="127"/>
      <c r="AI17" s="127"/>
      <c r="AJ17" s="127"/>
      <c r="AK17" s="127"/>
      <c r="AL17" s="127"/>
      <c r="AM17" s="127"/>
      <c r="AN17" s="127"/>
      <c r="AO17" s="127"/>
      <c r="AP17" s="127"/>
    </row>
    <row r="18" spans="1:42">
      <c r="A18" s="118">
        <v>16</v>
      </c>
      <c r="B18" s="128" t="s">
        <v>5449</v>
      </c>
      <c r="C18" s="121" t="s">
        <v>5445</v>
      </c>
      <c r="D18" s="118" t="s">
        <v>5431</v>
      </c>
      <c r="E18" s="122">
        <v>20</v>
      </c>
      <c r="F18" s="123">
        <v>5000</v>
      </c>
      <c r="G18" s="124">
        <v>3999.84</v>
      </c>
      <c r="H18" s="123">
        <v>83.33</v>
      </c>
      <c r="I18" s="124">
        <v>4083.17</v>
      </c>
      <c r="J18" s="129">
        <v>916.83</v>
      </c>
      <c r="K18" s="118">
        <v>2553</v>
      </c>
      <c r="L18" s="118">
        <v>1</v>
      </c>
      <c r="M18" s="118">
        <f t="shared" si="2"/>
        <v>11</v>
      </c>
      <c r="N18" s="118">
        <f t="shared" si="1"/>
        <v>12</v>
      </c>
      <c r="O18" s="126">
        <f t="shared" si="9"/>
        <v>83.333333333333329</v>
      </c>
      <c r="P18" s="127">
        <f>$F$18/5</f>
        <v>1000</v>
      </c>
      <c r="Q18" s="127">
        <f t="shared" ref="Q18:S18" si="18">$F$18/5</f>
        <v>1000</v>
      </c>
      <c r="R18" s="127">
        <f t="shared" si="18"/>
        <v>1000</v>
      </c>
      <c r="S18" s="127">
        <f t="shared" si="18"/>
        <v>1000</v>
      </c>
      <c r="T18" s="127">
        <f t="shared" si="11"/>
        <v>915.66666666666663</v>
      </c>
      <c r="U18" s="127"/>
      <c r="V18" s="127"/>
      <c r="W18" s="127"/>
      <c r="X18" s="127"/>
      <c r="Y18" s="127"/>
      <c r="Z18" s="127"/>
      <c r="AA18" s="127"/>
      <c r="AB18" s="127"/>
      <c r="AC18" s="127"/>
      <c r="AD18" s="127"/>
      <c r="AE18" s="127"/>
      <c r="AF18" s="127"/>
      <c r="AG18" s="127"/>
      <c r="AH18" s="127"/>
      <c r="AI18" s="127"/>
      <c r="AJ18" s="127"/>
      <c r="AK18" s="127"/>
      <c r="AL18" s="127"/>
      <c r="AM18" s="127"/>
      <c r="AN18" s="127"/>
      <c r="AO18" s="127"/>
      <c r="AP18" s="127"/>
    </row>
    <row r="19" spans="1:42">
      <c r="A19" s="118">
        <v>17</v>
      </c>
      <c r="B19" s="128" t="s">
        <v>5449</v>
      </c>
      <c r="C19" s="121" t="s">
        <v>5445</v>
      </c>
      <c r="D19" s="118" t="s">
        <v>5431</v>
      </c>
      <c r="E19" s="122">
        <v>20</v>
      </c>
      <c r="F19" s="123">
        <v>5000</v>
      </c>
      <c r="G19" s="124">
        <v>3999.84</v>
      </c>
      <c r="H19" s="123">
        <v>83.33</v>
      </c>
      <c r="I19" s="124">
        <v>4083.17</v>
      </c>
      <c r="J19" s="129">
        <v>916.83</v>
      </c>
      <c r="K19" s="118">
        <v>2553</v>
      </c>
      <c r="L19" s="118">
        <v>1</v>
      </c>
      <c r="M19" s="118">
        <f t="shared" si="2"/>
        <v>11</v>
      </c>
      <c r="N19" s="118">
        <f t="shared" si="1"/>
        <v>12</v>
      </c>
      <c r="O19" s="126">
        <f t="shared" si="9"/>
        <v>83.333333333333329</v>
      </c>
      <c r="P19" s="127">
        <f>$F$19/5</f>
        <v>1000</v>
      </c>
      <c r="Q19" s="127">
        <f t="shared" ref="Q19:S19" si="19">$F$19/5</f>
        <v>1000</v>
      </c>
      <c r="R19" s="127">
        <f t="shared" si="19"/>
        <v>1000</v>
      </c>
      <c r="S19" s="127">
        <f t="shared" si="19"/>
        <v>1000</v>
      </c>
      <c r="T19" s="127">
        <f t="shared" si="11"/>
        <v>915.66666666666663</v>
      </c>
      <c r="U19" s="127"/>
      <c r="V19" s="127"/>
      <c r="W19" s="127"/>
      <c r="X19" s="127"/>
      <c r="Y19" s="127"/>
      <c r="Z19" s="127"/>
      <c r="AA19" s="127"/>
      <c r="AB19" s="127"/>
      <c r="AC19" s="127"/>
      <c r="AD19" s="127"/>
      <c r="AE19" s="127"/>
      <c r="AF19" s="127"/>
      <c r="AG19" s="127"/>
      <c r="AH19" s="127"/>
      <c r="AI19" s="127"/>
      <c r="AJ19" s="127"/>
      <c r="AK19" s="127"/>
      <c r="AL19" s="127"/>
      <c r="AM19" s="127"/>
      <c r="AN19" s="127"/>
      <c r="AO19" s="127"/>
      <c r="AP19" s="127"/>
    </row>
    <row r="20" spans="1:42">
      <c r="A20" s="118">
        <v>18</v>
      </c>
      <c r="B20" s="120" t="s">
        <v>5450</v>
      </c>
      <c r="C20" s="121" t="s">
        <v>5445</v>
      </c>
      <c r="D20" s="118" t="s">
        <v>5431</v>
      </c>
      <c r="E20" s="122">
        <v>20</v>
      </c>
      <c r="F20" s="123">
        <v>8925</v>
      </c>
      <c r="G20" s="124">
        <v>7140</v>
      </c>
      <c r="H20" s="123">
        <v>148.75</v>
      </c>
      <c r="I20" s="124">
        <v>7288.75</v>
      </c>
      <c r="J20" s="125">
        <v>1636.25</v>
      </c>
      <c r="K20" s="118">
        <v>2553</v>
      </c>
      <c r="L20" s="118">
        <v>1</v>
      </c>
      <c r="M20" s="118">
        <f t="shared" si="2"/>
        <v>11</v>
      </c>
      <c r="N20" s="118">
        <f t="shared" si="1"/>
        <v>12</v>
      </c>
      <c r="O20" s="126">
        <f t="shared" si="9"/>
        <v>148.75</v>
      </c>
      <c r="P20" s="127">
        <f>$F$20/5</f>
        <v>1785</v>
      </c>
      <c r="Q20" s="127">
        <f t="shared" ref="Q20:S20" si="20">$F$20/5</f>
        <v>1785</v>
      </c>
      <c r="R20" s="127">
        <f t="shared" si="20"/>
        <v>1785</v>
      </c>
      <c r="S20" s="127">
        <f t="shared" si="20"/>
        <v>1785</v>
      </c>
      <c r="T20" s="127">
        <f t="shared" si="11"/>
        <v>1635.25</v>
      </c>
      <c r="U20" s="127"/>
      <c r="V20" s="127"/>
      <c r="W20" s="127"/>
      <c r="X20" s="127"/>
      <c r="Y20" s="127"/>
      <c r="Z20" s="127"/>
      <c r="AA20" s="127"/>
      <c r="AB20" s="127"/>
      <c r="AC20" s="127"/>
      <c r="AD20" s="127"/>
      <c r="AE20" s="127"/>
      <c r="AF20" s="127"/>
      <c r="AG20" s="127"/>
      <c r="AH20" s="127"/>
      <c r="AI20" s="127"/>
      <c r="AJ20" s="127"/>
      <c r="AK20" s="127"/>
      <c r="AL20" s="127"/>
      <c r="AM20" s="127"/>
      <c r="AN20" s="127"/>
      <c r="AO20" s="127"/>
      <c r="AP20" s="127"/>
    </row>
    <row r="21" spans="1:42">
      <c r="A21" s="118">
        <v>19</v>
      </c>
      <c r="B21" s="120" t="s">
        <v>5450</v>
      </c>
      <c r="C21" s="121" t="s">
        <v>5445</v>
      </c>
      <c r="D21" s="118" t="s">
        <v>5431</v>
      </c>
      <c r="E21" s="122">
        <v>20</v>
      </c>
      <c r="F21" s="123">
        <v>8925</v>
      </c>
      <c r="G21" s="124">
        <v>7140</v>
      </c>
      <c r="H21" s="123">
        <v>148.75</v>
      </c>
      <c r="I21" s="124">
        <v>7288.75</v>
      </c>
      <c r="J21" s="125">
        <v>1636.25</v>
      </c>
      <c r="K21" s="118">
        <v>2553</v>
      </c>
      <c r="L21" s="118">
        <v>1</v>
      </c>
      <c r="M21" s="118">
        <f t="shared" si="2"/>
        <v>11</v>
      </c>
      <c r="N21" s="118">
        <f t="shared" si="1"/>
        <v>12</v>
      </c>
      <c r="O21" s="126">
        <f t="shared" si="9"/>
        <v>148.75</v>
      </c>
      <c r="P21" s="127">
        <f>$F$21/5</f>
        <v>1785</v>
      </c>
      <c r="Q21" s="127">
        <f t="shared" ref="Q21:S21" si="21">$F$21/5</f>
        <v>1785</v>
      </c>
      <c r="R21" s="127">
        <f t="shared" si="21"/>
        <v>1785</v>
      </c>
      <c r="S21" s="127">
        <f t="shared" si="21"/>
        <v>1785</v>
      </c>
      <c r="T21" s="127">
        <f t="shared" si="11"/>
        <v>1635.25</v>
      </c>
      <c r="U21" s="127"/>
      <c r="V21" s="127"/>
      <c r="W21" s="127"/>
      <c r="X21" s="127"/>
      <c r="Y21" s="127"/>
      <c r="Z21" s="127"/>
      <c r="AA21" s="127"/>
      <c r="AB21" s="127"/>
      <c r="AC21" s="127"/>
      <c r="AD21" s="127"/>
      <c r="AE21" s="127"/>
      <c r="AF21" s="127"/>
      <c r="AG21" s="127"/>
      <c r="AH21" s="127"/>
      <c r="AI21" s="127"/>
      <c r="AJ21" s="127"/>
      <c r="AK21" s="127"/>
      <c r="AL21" s="127"/>
      <c r="AM21" s="127"/>
      <c r="AN21" s="127"/>
      <c r="AO21" s="127"/>
      <c r="AP21" s="127"/>
    </row>
    <row r="22" spans="1:42">
      <c r="A22" s="118">
        <v>20</v>
      </c>
      <c r="B22" s="120" t="s">
        <v>5451</v>
      </c>
      <c r="C22" s="121" t="s">
        <v>5445</v>
      </c>
      <c r="D22" s="118" t="s">
        <v>5431</v>
      </c>
      <c r="E22" s="122">
        <v>20</v>
      </c>
      <c r="F22" s="123">
        <v>34000</v>
      </c>
      <c r="G22" s="124">
        <v>27200.16</v>
      </c>
      <c r="H22" s="123">
        <v>566.66999999999996</v>
      </c>
      <c r="I22" s="124">
        <v>27766.83</v>
      </c>
      <c r="J22" s="125">
        <v>6233.17</v>
      </c>
      <c r="K22" s="118">
        <v>2553</v>
      </c>
      <c r="L22" s="118">
        <v>1</v>
      </c>
      <c r="M22" s="118">
        <f t="shared" si="2"/>
        <v>11</v>
      </c>
      <c r="N22" s="118">
        <f t="shared" si="1"/>
        <v>12</v>
      </c>
      <c r="O22" s="126">
        <f t="shared" si="9"/>
        <v>566.66666666666663</v>
      </c>
      <c r="P22" s="127">
        <f>$F$22/5</f>
        <v>6800</v>
      </c>
      <c r="Q22" s="127">
        <f t="shared" ref="Q22:S22" si="22">$F$22/5</f>
        <v>6800</v>
      </c>
      <c r="R22" s="127">
        <f t="shared" si="22"/>
        <v>6800</v>
      </c>
      <c r="S22" s="127">
        <f t="shared" si="22"/>
        <v>6800</v>
      </c>
      <c r="T22" s="127">
        <f t="shared" si="11"/>
        <v>6232.333333333333</v>
      </c>
      <c r="U22" s="127"/>
      <c r="V22" s="127"/>
      <c r="W22" s="127"/>
      <c r="X22" s="127"/>
      <c r="Y22" s="127"/>
      <c r="Z22" s="127"/>
      <c r="AA22" s="127"/>
      <c r="AB22" s="127"/>
      <c r="AC22" s="127"/>
      <c r="AD22" s="127"/>
      <c r="AE22" s="127"/>
      <c r="AF22" s="127"/>
      <c r="AG22" s="127"/>
      <c r="AH22" s="127"/>
      <c r="AI22" s="127"/>
      <c r="AJ22" s="127"/>
      <c r="AK22" s="127"/>
      <c r="AL22" s="127"/>
      <c r="AM22" s="127"/>
      <c r="AN22" s="127"/>
      <c r="AO22" s="127"/>
      <c r="AP22" s="127"/>
    </row>
    <row r="23" spans="1:42">
      <c r="A23" s="118">
        <v>21</v>
      </c>
      <c r="B23" s="120" t="s">
        <v>5452</v>
      </c>
      <c r="C23" s="121" t="s">
        <v>5445</v>
      </c>
      <c r="D23" s="118" t="s">
        <v>5431</v>
      </c>
      <c r="E23" s="122">
        <v>20</v>
      </c>
      <c r="F23" s="123">
        <v>7000</v>
      </c>
      <c r="G23" s="124">
        <v>5600.16</v>
      </c>
      <c r="H23" s="123">
        <v>116.67</v>
      </c>
      <c r="I23" s="124">
        <v>5716.83</v>
      </c>
      <c r="J23" s="125">
        <v>1283.17</v>
      </c>
      <c r="K23" s="118">
        <v>2553</v>
      </c>
      <c r="L23" s="118">
        <v>1</v>
      </c>
      <c r="M23" s="118">
        <f t="shared" si="2"/>
        <v>11</v>
      </c>
      <c r="N23" s="118">
        <f t="shared" si="1"/>
        <v>12</v>
      </c>
      <c r="O23" s="126">
        <f t="shared" si="9"/>
        <v>116.66666666666667</v>
      </c>
      <c r="P23" s="127">
        <f>$F$23/5</f>
        <v>1400</v>
      </c>
      <c r="Q23" s="127">
        <f t="shared" ref="Q23:S23" si="23">$F$23/5</f>
        <v>1400</v>
      </c>
      <c r="R23" s="127">
        <f t="shared" si="23"/>
        <v>1400</v>
      </c>
      <c r="S23" s="127">
        <f t="shared" si="23"/>
        <v>1400</v>
      </c>
      <c r="T23" s="127">
        <f t="shared" si="11"/>
        <v>1282.3333333333333</v>
      </c>
      <c r="U23" s="127"/>
      <c r="V23" s="127"/>
      <c r="W23" s="127"/>
      <c r="X23" s="127"/>
      <c r="Y23" s="127"/>
      <c r="Z23" s="127"/>
      <c r="AA23" s="127"/>
      <c r="AB23" s="127"/>
      <c r="AC23" s="127"/>
      <c r="AD23" s="127"/>
      <c r="AE23" s="127"/>
      <c r="AF23" s="127"/>
      <c r="AG23" s="127"/>
      <c r="AH23" s="127"/>
      <c r="AI23" s="127"/>
      <c r="AJ23" s="127"/>
      <c r="AK23" s="127"/>
      <c r="AL23" s="127"/>
      <c r="AM23" s="127"/>
      <c r="AN23" s="127"/>
      <c r="AO23" s="127"/>
      <c r="AP23" s="127"/>
    </row>
    <row r="24" spans="1:42">
      <c r="A24" s="118">
        <v>22</v>
      </c>
      <c r="B24" s="120" t="s">
        <v>5453</v>
      </c>
      <c r="C24" s="121" t="s">
        <v>5454</v>
      </c>
      <c r="D24" s="118" t="s">
        <v>5431</v>
      </c>
      <c r="E24" s="122">
        <v>20</v>
      </c>
      <c r="F24" s="123">
        <v>149800</v>
      </c>
      <c r="G24" s="124">
        <v>117343.49</v>
      </c>
      <c r="H24" s="123">
        <v>2496.67</v>
      </c>
      <c r="I24" s="124">
        <v>119840.16</v>
      </c>
      <c r="J24" s="125">
        <v>29959.84</v>
      </c>
      <c r="K24" s="118">
        <v>2554</v>
      </c>
      <c r="L24" s="118">
        <v>0</v>
      </c>
      <c r="M24" s="118">
        <f t="shared" si="2"/>
        <v>12</v>
      </c>
      <c r="N24" s="118">
        <f t="shared" si="1"/>
        <v>12</v>
      </c>
      <c r="O24" s="126"/>
      <c r="P24" s="127">
        <f>(F24/5)*L24/N24</f>
        <v>0</v>
      </c>
      <c r="Q24" s="127">
        <f>$F$24/5</f>
        <v>29960</v>
      </c>
      <c r="R24" s="127">
        <f t="shared" ref="R24:T24" si="24">$F$24/5</f>
        <v>29960</v>
      </c>
      <c r="S24" s="127">
        <f t="shared" si="24"/>
        <v>29960</v>
      </c>
      <c r="T24" s="127">
        <f t="shared" si="24"/>
        <v>29960</v>
      </c>
      <c r="U24" s="127">
        <f>(F24/5)*M24/N24-1</f>
        <v>29959</v>
      </c>
      <c r="V24" s="127"/>
      <c r="W24" s="127"/>
      <c r="X24" s="127"/>
      <c r="Y24" s="127"/>
      <c r="Z24" s="127"/>
      <c r="AA24" s="127"/>
      <c r="AB24" s="127"/>
      <c r="AC24" s="127"/>
      <c r="AD24" s="127"/>
      <c r="AE24" s="127"/>
      <c r="AF24" s="127"/>
      <c r="AG24" s="127"/>
      <c r="AH24" s="127"/>
      <c r="AI24" s="127"/>
      <c r="AJ24" s="127"/>
      <c r="AK24" s="127"/>
      <c r="AL24" s="127"/>
      <c r="AM24" s="127"/>
      <c r="AN24" s="127"/>
      <c r="AO24" s="127"/>
      <c r="AP24" s="127"/>
    </row>
    <row r="25" spans="1:42">
      <c r="A25" s="118">
        <v>23</v>
      </c>
      <c r="B25" s="120" t="s">
        <v>5455</v>
      </c>
      <c r="C25" s="121" t="s">
        <v>5456</v>
      </c>
      <c r="D25" s="118" t="s">
        <v>5431</v>
      </c>
      <c r="E25" s="122">
        <v>20</v>
      </c>
      <c r="F25" s="123">
        <v>129150</v>
      </c>
      <c r="G25" s="124">
        <v>101167.5</v>
      </c>
      <c r="H25" s="123">
        <v>2152.5</v>
      </c>
      <c r="I25" s="124">
        <v>103320</v>
      </c>
      <c r="J25" s="125">
        <v>25830</v>
      </c>
      <c r="K25" s="118">
        <v>2554</v>
      </c>
      <c r="L25" s="118">
        <v>0</v>
      </c>
      <c r="M25" s="118">
        <f t="shared" si="2"/>
        <v>12</v>
      </c>
      <c r="N25" s="118">
        <f t="shared" si="1"/>
        <v>12</v>
      </c>
      <c r="O25" s="126"/>
      <c r="P25" s="127">
        <f t="shared" ref="P25:P38" si="25">(F25/5)*L25/N25</f>
        <v>0</v>
      </c>
      <c r="Q25" s="127">
        <f>$F$25/5</f>
        <v>25830</v>
      </c>
      <c r="R25" s="127">
        <f t="shared" ref="R25:T25" si="26">$F$25/5</f>
        <v>25830</v>
      </c>
      <c r="S25" s="127">
        <f t="shared" si="26"/>
        <v>25830</v>
      </c>
      <c r="T25" s="127">
        <f t="shared" si="26"/>
        <v>25830</v>
      </c>
      <c r="U25" s="127">
        <f t="shared" ref="U25:U38" si="27">(F25/5)*M25/N25-1</f>
        <v>25829</v>
      </c>
      <c r="V25" s="127"/>
      <c r="W25" s="127"/>
      <c r="X25" s="127"/>
      <c r="Y25" s="127"/>
      <c r="Z25" s="127"/>
      <c r="AA25" s="127"/>
      <c r="AB25" s="127"/>
      <c r="AC25" s="127"/>
      <c r="AD25" s="127"/>
      <c r="AE25" s="127"/>
      <c r="AF25" s="127"/>
      <c r="AG25" s="127"/>
      <c r="AH25" s="127"/>
      <c r="AI25" s="127"/>
      <c r="AJ25" s="127"/>
      <c r="AK25" s="127"/>
      <c r="AL25" s="127"/>
      <c r="AM25" s="127"/>
      <c r="AN25" s="127"/>
      <c r="AO25" s="127"/>
      <c r="AP25" s="127"/>
    </row>
    <row r="26" spans="1:42" ht="36">
      <c r="A26" s="118">
        <v>24</v>
      </c>
      <c r="B26" s="120" t="s">
        <v>5457</v>
      </c>
      <c r="C26" s="121" t="s">
        <v>5458</v>
      </c>
      <c r="D26" s="118" t="s">
        <v>5431</v>
      </c>
      <c r="E26" s="122">
        <v>20</v>
      </c>
      <c r="F26" s="123">
        <v>35500</v>
      </c>
      <c r="G26" s="124">
        <v>24258.47</v>
      </c>
      <c r="H26" s="123">
        <v>591.66999999999996</v>
      </c>
      <c r="I26" s="124">
        <v>24850.14</v>
      </c>
      <c r="J26" s="125">
        <v>10649.86</v>
      </c>
      <c r="K26" s="118">
        <v>2554</v>
      </c>
      <c r="L26" s="118">
        <v>5</v>
      </c>
      <c r="M26" s="118">
        <f t="shared" si="2"/>
        <v>7</v>
      </c>
      <c r="N26" s="118">
        <f t="shared" si="1"/>
        <v>12</v>
      </c>
      <c r="O26" s="126"/>
      <c r="P26" s="127">
        <f t="shared" si="25"/>
        <v>2958.3333333333335</v>
      </c>
      <c r="Q26" s="127">
        <f>$F$26/5</f>
        <v>7100</v>
      </c>
      <c r="R26" s="127">
        <f t="shared" ref="R26:T26" si="28">$F$26/5</f>
        <v>7100</v>
      </c>
      <c r="S26" s="127">
        <f t="shared" si="28"/>
        <v>7100</v>
      </c>
      <c r="T26" s="127">
        <f t="shared" si="28"/>
        <v>7100</v>
      </c>
      <c r="U26" s="127">
        <f t="shared" si="27"/>
        <v>4140.666666666667</v>
      </c>
      <c r="V26" s="127"/>
      <c r="W26" s="127"/>
      <c r="X26" s="127"/>
      <c r="Y26" s="127"/>
      <c r="Z26" s="127"/>
      <c r="AA26" s="127"/>
      <c r="AB26" s="127"/>
      <c r="AC26" s="127"/>
      <c r="AD26" s="127"/>
      <c r="AE26" s="127"/>
      <c r="AF26" s="127"/>
      <c r="AG26" s="127"/>
      <c r="AH26" s="127"/>
      <c r="AI26" s="127"/>
      <c r="AJ26" s="127"/>
      <c r="AK26" s="127"/>
      <c r="AL26" s="127"/>
      <c r="AM26" s="127"/>
      <c r="AN26" s="127"/>
      <c r="AO26" s="127"/>
      <c r="AP26" s="127"/>
    </row>
    <row r="27" spans="1:42">
      <c r="A27" s="118">
        <v>25</v>
      </c>
      <c r="B27" s="120" t="s">
        <v>5459</v>
      </c>
      <c r="C27" s="121" t="s">
        <v>5460</v>
      </c>
      <c r="D27" s="118" t="s">
        <v>5431</v>
      </c>
      <c r="E27" s="122">
        <v>20</v>
      </c>
      <c r="F27" s="123">
        <v>75000</v>
      </c>
      <c r="G27" s="124">
        <v>47500</v>
      </c>
      <c r="H27" s="123">
        <v>1250</v>
      </c>
      <c r="I27" s="124">
        <v>48750</v>
      </c>
      <c r="J27" s="125">
        <v>26250</v>
      </c>
      <c r="K27" s="118">
        <v>2554</v>
      </c>
      <c r="L27" s="118">
        <v>3</v>
      </c>
      <c r="M27" s="118">
        <f t="shared" si="2"/>
        <v>9</v>
      </c>
      <c r="N27" s="118">
        <f t="shared" si="1"/>
        <v>12</v>
      </c>
      <c r="O27" s="126"/>
      <c r="P27" s="127">
        <f t="shared" si="25"/>
        <v>3750</v>
      </c>
      <c r="Q27" s="127">
        <f>$F$27/5</f>
        <v>15000</v>
      </c>
      <c r="R27" s="127">
        <f t="shared" ref="R27:T27" si="29">$F$27/5</f>
        <v>15000</v>
      </c>
      <c r="S27" s="127">
        <f t="shared" si="29"/>
        <v>15000</v>
      </c>
      <c r="T27" s="127">
        <f t="shared" si="29"/>
        <v>15000</v>
      </c>
      <c r="U27" s="127">
        <f t="shared" si="27"/>
        <v>11249</v>
      </c>
      <c r="V27" s="127"/>
      <c r="W27" s="127"/>
      <c r="X27" s="127"/>
      <c r="Y27" s="127"/>
      <c r="Z27" s="127"/>
      <c r="AA27" s="127"/>
      <c r="AB27" s="127"/>
      <c r="AC27" s="127"/>
      <c r="AD27" s="127"/>
      <c r="AE27" s="127"/>
      <c r="AF27" s="127"/>
      <c r="AG27" s="127"/>
      <c r="AH27" s="127"/>
      <c r="AI27" s="127"/>
      <c r="AJ27" s="127"/>
      <c r="AK27" s="127"/>
      <c r="AL27" s="127"/>
      <c r="AM27" s="127"/>
      <c r="AN27" s="127"/>
      <c r="AO27" s="127"/>
      <c r="AP27" s="127"/>
    </row>
    <row r="28" spans="1:42">
      <c r="A28" s="118">
        <v>26</v>
      </c>
      <c r="B28" s="120" t="s">
        <v>5459</v>
      </c>
      <c r="C28" s="121" t="s">
        <v>5460</v>
      </c>
      <c r="D28" s="118" t="s">
        <v>5431</v>
      </c>
      <c r="E28" s="122">
        <v>20</v>
      </c>
      <c r="F28" s="123">
        <v>75000</v>
      </c>
      <c r="G28" s="124">
        <v>47500</v>
      </c>
      <c r="H28" s="123">
        <v>1250</v>
      </c>
      <c r="I28" s="124">
        <v>48750</v>
      </c>
      <c r="J28" s="125">
        <v>26250</v>
      </c>
      <c r="K28" s="118">
        <v>2554</v>
      </c>
      <c r="L28" s="118">
        <v>3</v>
      </c>
      <c r="M28" s="118">
        <f t="shared" si="2"/>
        <v>9</v>
      </c>
      <c r="N28" s="118">
        <f t="shared" si="1"/>
        <v>12</v>
      </c>
      <c r="O28" s="126"/>
      <c r="P28" s="127">
        <f t="shared" si="25"/>
        <v>3750</v>
      </c>
      <c r="Q28" s="127">
        <f>$F$28/5</f>
        <v>15000</v>
      </c>
      <c r="R28" s="127">
        <f t="shared" ref="R28:T28" si="30">$F$28/5</f>
        <v>15000</v>
      </c>
      <c r="S28" s="127">
        <f t="shared" si="30"/>
        <v>15000</v>
      </c>
      <c r="T28" s="127">
        <f t="shared" si="30"/>
        <v>15000</v>
      </c>
      <c r="U28" s="127">
        <f t="shared" si="27"/>
        <v>11249</v>
      </c>
      <c r="V28" s="127"/>
      <c r="W28" s="127"/>
      <c r="X28" s="127"/>
      <c r="Y28" s="127"/>
      <c r="Z28" s="127"/>
      <c r="AA28" s="127"/>
      <c r="AB28" s="127"/>
      <c r="AC28" s="127"/>
      <c r="AD28" s="127"/>
      <c r="AE28" s="127"/>
      <c r="AF28" s="127"/>
      <c r="AG28" s="127"/>
      <c r="AH28" s="127"/>
      <c r="AI28" s="127"/>
      <c r="AJ28" s="127"/>
      <c r="AK28" s="127"/>
      <c r="AL28" s="127"/>
      <c r="AM28" s="127"/>
      <c r="AN28" s="127"/>
      <c r="AO28" s="127"/>
      <c r="AP28" s="127"/>
    </row>
    <row r="29" spans="1:42">
      <c r="A29" s="118">
        <v>27</v>
      </c>
      <c r="B29" s="120" t="s">
        <v>5459</v>
      </c>
      <c r="C29" s="121" t="s">
        <v>5460</v>
      </c>
      <c r="D29" s="118" t="s">
        <v>5431</v>
      </c>
      <c r="E29" s="122">
        <v>20</v>
      </c>
      <c r="F29" s="123">
        <v>75000</v>
      </c>
      <c r="G29" s="124">
        <v>47500</v>
      </c>
      <c r="H29" s="123">
        <v>1250</v>
      </c>
      <c r="I29" s="124">
        <v>48750</v>
      </c>
      <c r="J29" s="125">
        <v>26250</v>
      </c>
      <c r="K29" s="118">
        <v>2554</v>
      </c>
      <c r="L29" s="118">
        <v>3</v>
      </c>
      <c r="M29" s="118">
        <f t="shared" si="2"/>
        <v>9</v>
      </c>
      <c r="N29" s="118">
        <f t="shared" si="1"/>
        <v>12</v>
      </c>
      <c r="O29" s="126"/>
      <c r="P29" s="127">
        <f t="shared" si="25"/>
        <v>3750</v>
      </c>
      <c r="Q29" s="127">
        <f>$F$29/5</f>
        <v>15000</v>
      </c>
      <c r="R29" s="127">
        <f t="shared" ref="R29:T29" si="31">$F$29/5</f>
        <v>15000</v>
      </c>
      <c r="S29" s="127">
        <f t="shared" si="31"/>
        <v>15000</v>
      </c>
      <c r="T29" s="127">
        <f t="shared" si="31"/>
        <v>15000</v>
      </c>
      <c r="U29" s="127">
        <f t="shared" si="27"/>
        <v>11249</v>
      </c>
      <c r="V29" s="127"/>
      <c r="W29" s="127"/>
      <c r="X29" s="127"/>
      <c r="Y29" s="127"/>
      <c r="Z29" s="127"/>
      <c r="AA29" s="127"/>
      <c r="AB29" s="127"/>
      <c r="AC29" s="127"/>
      <c r="AD29" s="127"/>
      <c r="AE29" s="127"/>
      <c r="AF29" s="127"/>
      <c r="AG29" s="127"/>
      <c r="AH29" s="127"/>
      <c r="AI29" s="127"/>
      <c r="AJ29" s="127"/>
      <c r="AK29" s="127"/>
      <c r="AL29" s="127"/>
      <c r="AM29" s="127"/>
      <c r="AN29" s="127"/>
      <c r="AO29" s="127"/>
      <c r="AP29" s="127"/>
    </row>
    <row r="30" spans="1:42">
      <c r="A30" s="118">
        <v>28</v>
      </c>
      <c r="B30" s="120" t="s">
        <v>5461</v>
      </c>
      <c r="C30" s="121" t="s">
        <v>5460</v>
      </c>
      <c r="D30" s="118" t="s">
        <v>5431</v>
      </c>
      <c r="E30" s="122">
        <v>20</v>
      </c>
      <c r="F30" s="123">
        <v>9950</v>
      </c>
      <c r="G30" s="124">
        <v>6301.54</v>
      </c>
      <c r="H30" s="123">
        <v>165.83</v>
      </c>
      <c r="I30" s="124">
        <v>6467.37</v>
      </c>
      <c r="J30" s="125">
        <v>3482.63</v>
      </c>
      <c r="K30" s="118">
        <v>2554</v>
      </c>
      <c r="L30" s="118">
        <v>3</v>
      </c>
      <c r="M30" s="118">
        <f t="shared" si="2"/>
        <v>9</v>
      </c>
      <c r="N30" s="118">
        <f t="shared" si="1"/>
        <v>12</v>
      </c>
      <c r="O30" s="126"/>
      <c r="P30" s="127">
        <f t="shared" si="25"/>
        <v>497.5</v>
      </c>
      <c r="Q30" s="127">
        <f>$F$30/5</f>
        <v>1990</v>
      </c>
      <c r="R30" s="127">
        <f t="shared" ref="R30:T30" si="32">$F$30/5</f>
        <v>1990</v>
      </c>
      <c r="S30" s="127">
        <f t="shared" si="32"/>
        <v>1990</v>
      </c>
      <c r="T30" s="127">
        <f t="shared" si="32"/>
        <v>1990</v>
      </c>
      <c r="U30" s="127">
        <f t="shared" si="27"/>
        <v>1491.5</v>
      </c>
      <c r="V30" s="127"/>
      <c r="W30" s="127"/>
      <c r="X30" s="127"/>
      <c r="Y30" s="127"/>
      <c r="Z30" s="127"/>
      <c r="AA30" s="127"/>
      <c r="AB30" s="127"/>
      <c r="AC30" s="127"/>
      <c r="AD30" s="127"/>
      <c r="AE30" s="127"/>
      <c r="AF30" s="127"/>
      <c r="AG30" s="127"/>
      <c r="AH30" s="127"/>
      <c r="AI30" s="127"/>
      <c r="AJ30" s="127"/>
      <c r="AK30" s="127"/>
      <c r="AL30" s="127"/>
      <c r="AM30" s="127"/>
      <c r="AN30" s="127"/>
      <c r="AO30" s="127"/>
      <c r="AP30" s="127"/>
    </row>
    <row r="31" spans="1:42">
      <c r="A31" s="118">
        <v>29</v>
      </c>
      <c r="B31" s="120" t="s">
        <v>5461</v>
      </c>
      <c r="C31" s="121" t="s">
        <v>5460</v>
      </c>
      <c r="D31" s="118" t="s">
        <v>5431</v>
      </c>
      <c r="E31" s="122">
        <v>20</v>
      </c>
      <c r="F31" s="123">
        <v>9950</v>
      </c>
      <c r="G31" s="124">
        <v>6301.54</v>
      </c>
      <c r="H31" s="123">
        <v>165.83</v>
      </c>
      <c r="I31" s="124">
        <v>6467.37</v>
      </c>
      <c r="J31" s="125">
        <v>3482.63</v>
      </c>
      <c r="K31" s="118">
        <v>2554</v>
      </c>
      <c r="L31" s="118">
        <v>3</v>
      </c>
      <c r="M31" s="118">
        <f t="shared" si="2"/>
        <v>9</v>
      </c>
      <c r="N31" s="118">
        <f t="shared" si="1"/>
        <v>12</v>
      </c>
      <c r="O31" s="126"/>
      <c r="P31" s="127">
        <f t="shared" si="25"/>
        <v>497.5</v>
      </c>
      <c r="Q31" s="127">
        <f>$F$31/5</f>
        <v>1990</v>
      </c>
      <c r="R31" s="127">
        <f t="shared" ref="R31:T31" si="33">$F$31/5</f>
        <v>1990</v>
      </c>
      <c r="S31" s="127">
        <f t="shared" si="33"/>
        <v>1990</v>
      </c>
      <c r="T31" s="127">
        <f t="shared" si="33"/>
        <v>1990</v>
      </c>
      <c r="U31" s="127">
        <f t="shared" si="27"/>
        <v>1491.5</v>
      </c>
      <c r="V31" s="127"/>
      <c r="W31" s="127"/>
      <c r="X31" s="127"/>
      <c r="Y31" s="127"/>
      <c r="Z31" s="127"/>
      <c r="AA31" s="127"/>
      <c r="AB31" s="127"/>
      <c r="AC31" s="127"/>
      <c r="AD31" s="127"/>
      <c r="AE31" s="127"/>
      <c r="AF31" s="127"/>
      <c r="AG31" s="127"/>
      <c r="AH31" s="127"/>
      <c r="AI31" s="127"/>
      <c r="AJ31" s="127"/>
      <c r="AK31" s="127"/>
      <c r="AL31" s="127"/>
      <c r="AM31" s="127"/>
      <c r="AN31" s="127"/>
      <c r="AO31" s="127"/>
      <c r="AP31" s="127"/>
    </row>
    <row r="32" spans="1:42">
      <c r="A32" s="118">
        <v>30</v>
      </c>
      <c r="B32" s="120" t="s">
        <v>5462</v>
      </c>
      <c r="C32" s="121" t="s">
        <v>5460</v>
      </c>
      <c r="D32" s="118" t="s">
        <v>5431</v>
      </c>
      <c r="E32" s="122">
        <v>20</v>
      </c>
      <c r="F32" s="123">
        <v>14000</v>
      </c>
      <c r="G32" s="124">
        <v>8866.5400000000009</v>
      </c>
      <c r="H32" s="123">
        <v>233.33</v>
      </c>
      <c r="I32" s="124">
        <v>9099.8700000000008</v>
      </c>
      <c r="J32" s="125">
        <v>4900.13</v>
      </c>
      <c r="K32" s="118">
        <v>2554</v>
      </c>
      <c r="L32" s="118">
        <v>3</v>
      </c>
      <c r="M32" s="118">
        <f t="shared" si="2"/>
        <v>9</v>
      </c>
      <c r="N32" s="118">
        <f t="shared" si="1"/>
        <v>12</v>
      </c>
      <c r="O32" s="126"/>
      <c r="P32" s="127">
        <f t="shared" si="25"/>
        <v>700</v>
      </c>
      <c r="Q32" s="127">
        <f>$F$32/5</f>
        <v>2800</v>
      </c>
      <c r="R32" s="127">
        <f t="shared" ref="R32:T32" si="34">$F$32/5</f>
        <v>2800</v>
      </c>
      <c r="S32" s="127">
        <f t="shared" si="34"/>
        <v>2800</v>
      </c>
      <c r="T32" s="127">
        <f t="shared" si="34"/>
        <v>2800</v>
      </c>
      <c r="U32" s="127">
        <f t="shared" si="27"/>
        <v>2099</v>
      </c>
      <c r="V32" s="127"/>
      <c r="W32" s="127"/>
      <c r="X32" s="127"/>
      <c r="Y32" s="127"/>
      <c r="Z32" s="127"/>
      <c r="AA32" s="127"/>
      <c r="AB32" s="127"/>
      <c r="AC32" s="127"/>
      <c r="AD32" s="127"/>
      <c r="AE32" s="127"/>
      <c r="AF32" s="127"/>
      <c r="AG32" s="127"/>
      <c r="AH32" s="127"/>
      <c r="AI32" s="127"/>
      <c r="AJ32" s="127"/>
      <c r="AK32" s="127"/>
      <c r="AL32" s="127"/>
      <c r="AM32" s="127"/>
      <c r="AN32" s="127"/>
      <c r="AO32" s="127"/>
      <c r="AP32" s="127"/>
    </row>
    <row r="33" spans="1:42" ht="54">
      <c r="A33" s="118">
        <v>31</v>
      </c>
      <c r="B33" s="120" t="s">
        <v>5463</v>
      </c>
      <c r="C33" s="121" t="s">
        <v>5464</v>
      </c>
      <c r="D33" s="118" t="s">
        <v>5431</v>
      </c>
      <c r="E33" s="122">
        <v>20</v>
      </c>
      <c r="F33" s="123">
        <v>11000</v>
      </c>
      <c r="G33" s="124">
        <v>6599.88</v>
      </c>
      <c r="H33" s="123">
        <v>183.33</v>
      </c>
      <c r="I33" s="124">
        <v>6783.21</v>
      </c>
      <c r="J33" s="125">
        <v>4216.79</v>
      </c>
      <c r="K33" s="118">
        <v>2554</v>
      </c>
      <c r="L33" s="118">
        <v>1</v>
      </c>
      <c r="M33" s="118">
        <f t="shared" si="2"/>
        <v>11</v>
      </c>
      <c r="N33" s="118">
        <f t="shared" si="1"/>
        <v>12</v>
      </c>
      <c r="O33" s="126"/>
      <c r="P33" s="127">
        <f t="shared" si="25"/>
        <v>183.33333333333334</v>
      </c>
      <c r="Q33" s="127">
        <f>$F$33/5</f>
        <v>2200</v>
      </c>
      <c r="R33" s="127">
        <f t="shared" ref="R33:T33" si="35">$F$33/5</f>
        <v>2200</v>
      </c>
      <c r="S33" s="127">
        <f t="shared" si="35"/>
        <v>2200</v>
      </c>
      <c r="T33" s="127">
        <f t="shared" si="35"/>
        <v>2200</v>
      </c>
      <c r="U33" s="127">
        <f t="shared" si="27"/>
        <v>2015.6666666666667</v>
      </c>
      <c r="V33" s="127"/>
      <c r="W33" s="127"/>
      <c r="X33" s="127"/>
      <c r="Y33" s="127"/>
      <c r="Z33" s="127"/>
      <c r="AA33" s="127"/>
      <c r="AB33" s="127"/>
      <c r="AC33" s="127"/>
      <c r="AD33" s="127"/>
      <c r="AE33" s="127"/>
      <c r="AF33" s="127"/>
      <c r="AG33" s="127"/>
      <c r="AH33" s="127"/>
      <c r="AI33" s="127"/>
      <c r="AJ33" s="127"/>
      <c r="AK33" s="127"/>
      <c r="AL33" s="127"/>
      <c r="AM33" s="127"/>
      <c r="AN33" s="127"/>
      <c r="AO33" s="127"/>
      <c r="AP33" s="127"/>
    </row>
    <row r="34" spans="1:42" ht="54">
      <c r="A34" s="118">
        <v>32</v>
      </c>
      <c r="B34" s="120" t="s">
        <v>5463</v>
      </c>
      <c r="C34" s="121" t="s">
        <v>5464</v>
      </c>
      <c r="D34" s="118" t="s">
        <v>5431</v>
      </c>
      <c r="E34" s="122">
        <v>20</v>
      </c>
      <c r="F34" s="123">
        <v>11000</v>
      </c>
      <c r="G34" s="124">
        <v>6599.88</v>
      </c>
      <c r="H34" s="123">
        <v>183.33</v>
      </c>
      <c r="I34" s="124">
        <v>6783.21</v>
      </c>
      <c r="J34" s="125">
        <v>4216.79</v>
      </c>
      <c r="K34" s="118">
        <v>2554</v>
      </c>
      <c r="L34" s="118">
        <v>1</v>
      </c>
      <c r="M34" s="118">
        <f t="shared" si="2"/>
        <v>11</v>
      </c>
      <c r="N34" s="118">
        <f t="shared" si="1"/>
        <v>12</v>
      </c>
      <c r="O34" s="126"/>
      <c r="P34" s="127">
        <f t="shared" si="25"/>
        <v>183.33333333333334</v>
      </c>
      <c r="Q34" s="127">
        <f>$F$34/5</f>
        <v>2200</v>
      </c>
      <c r="R34" s="127">
        <f t="shared" ref="R34:T34" si="36">$F$34/5</f>
        <v>2200</v>
      </c>
      <c r="S34" s="127">
        <f t="shared" si="36"/>
        <v>2200</v>
      </c>
      <c r="T34" s="127">
        <f t="shared" si="36"/>
        <v>2200</v>
      </c>
      <c r="U34" s="127">
        <f t="shared" si="27"/>
        <v>2015.6666666666667</v>
      </c>
      <c r="V34" s="127"/>
      <c r="W34" s="127"/>
      <c r="X34" s="127"/>
      <c r="Y34" s="127"/>
      <c r="Z34" s="127"/>
      <c r="AA34" s="127"/>
      <c r="AB34" s="127"/>
      <c r="AC34" s="127"/>
      <c r="AD34" s="127"/>
      <c r="AE34" s="127"/>
      <c r="AF34" s="127"/>
      <c r="AG34" s="127"/>
      <c r="AH34" s="127"/>
      <c r="AI34" s="127"/>
      <c r="AJ34" s="127"/>
      <c r="AK34" s="127"/>
      <c r="AL34" s="127"/>
      <c r="AM34" s="127"/>
      <c r="AN34" s="127"/>
      <c r="AO34" s="127"/>
      <c r="AP34" s="127"/>
    </row>
    <row r="35" spans="1:42">
      <c r="A35" s="118">
        <v>33</v>
      </c>
      <c r="B35" s="120" t="s">
        <v>5465</v>
      </c>
      <c r="C35" s="121" t="s">
        <v>5464</v>
      </c>
      <c r="D35" s="118" t="s">
        <v>5431</v>
      </c>
      <c r="E35" s="122">
        <v>20</v>
      </c>
      <c r="F35" s="123">
        <v>15000</v>
      </c>
      <c r="G35" s="124">
        <v>9000</v>
      </c>
      <c r="H35" s="123">
        <v>250</v>
      </c>
      <c r="I35" s="124">
        <v>9250</v>
      </c>
      <c r="J35" s="125">
        <v>5750</v>
      </c>
      <c r="K35" s="118">
        <v>2554</v>
      </c>
      <c r="L35" s="118">
        <v>1</v>
      </c>
      <c r="M35" s="118">
        <f t="shared" si="2"/>
        <v>11</v>
      </c>
      <c r="N35" s="118">
        <f t="shared" si="1"/>
        <v>12</v>
      </c>
      <c r="O35" s="126"/>
      <c r="P35" s="127">
        <f t="shared" si="25"/>
        <v>250</v>
      </c>
      <c r="Q35" s="127">
        <f>$F$35/5</f>
        <v>3000</v>
      </c>
      <c r="R35" s="127">
        <f t="shared" ref="R35:T35" si="37">$F$35/5</f>
        <v>3000</v>
      </c>
      <c r="S35" s="127">
        <f t="shared" si="37"/>
        <v>3000</v>
      </c>
      <c r="T35" s="127">
        <f t="shared" si="37"/>
        <v>3000</v>
      </c>
      <c r="U35" s="127">
        <f t="shared" si="27"/>
        <v>2749</v>
      </c>
      <c r="V35" s="127"/>
      <c r="W35" s="127"/>
      <c r="X35" s="127"/>
      <c r="Y35" s="127"/>
      <c r="Z35" s="127"/>
      <c r="AA35" s="127"/>
      <c r="AB35" s="127"/>
      <c r="AC35" s="127"/>
      <c r="AD35" s="127"/>
      <c r="AE35" s="127"/>
      <c r="AF35" s="127"/>
      <c r="AG35" s="127"/>
      <c r="AH35" s="127"/>
      <c r="AI35" s="127"/>
      <c r="AJ35" s="127"/>
      <c r="AK35" s="127"/>
      <c r="AL35" s="127"/>
      <c r="AM35" s="127"/>
      <c r="AN35" s="127"/>
      <c r="AO35" s="127"/>
      <c r="AP35" s="127"/>
    </row>
    <row r="36" spans="1:42">
      <c r="A36" s="118">
        <v>34</v>
      </c>
      <c r="B36" s="128" t="s">
        <v>5466</v>
      </c>
      <c r="C36" s="121" t="s">
        <v>5464</v>
      </c>
      <c r="D36" s="118" t="s">
        <v>5431</v>
      </c>
      <c r="E36" s="122">
        <v>20</v>
      </c>
      <c r="F36" s="123">
        <v>6500</v>
      </c>
      <c r="G36" s="124">
        <v>3899.88</v>
      </c>
      <c r="H36" s="123">
        <v>108.33</v>
      </c>
      <c r="I36" s="124">
        <v>4008.21</v>
      </c>
      <c r="J36" s="129">
        <v>2491.79</v>
      </c>
      <c r="K36" s="118">
        <v>2554</v>
      </c>
      <c r="L36" s="118">
        <v>1</v>
      </c>
      <c r="M36" s="118">
        <f t="shared" si="2"/>
        <v>11</v>
      </c>
      <c r="N36" s="118">
        <f t="shared" si="1"/>
        <v>12</v>
      </c>
      <c r="O36" s="126"/>
      <c r="P36" s="127">
        <f t="shared" si="25"/>
        <v>108.33333333333333</v>
      </c>
      <c r="Q36" s="127">
        <f>$F$36/5</f>
        <v>1300</v>
      </c>
      <c r="R36" s="127">
        <f t="shared" ref="R36:T36" si="38">$F$36/5</f>
        <v>1300</v>
      </c>
      <c r="S36" s="127">
        <f t="shared" si="38"/>
        <v>1300</v>
      </c>
      <c r="T36" s="127">
        <f t="shared" si="38"/>
        <v>1300</v>
      </c>
      <c r="U36" s="127">
        <f t="shared" si="27"/>
        <v>1190.6666666666667</v>
      </c>
      <c r="V36" s="127"/>
      <c r="W36" s="127"/>
      <c r="X36" s="127"/>
      <c r="Y36" s="127"/>
      <c r="Z36" s="127"/>
      <c r="AA36" s="127"/>
      <c r="AB36" s="127"/>
      <c r="AC36" s="127"/>
      <c r="AD36" s="127"/>
      <c r="AE36" s="127"/>
      <c r="AF36" s="127"/>
      <c r="AG36" s="127"/>
      <c r="AH36" s="127"/>
      <c r="AI36" s="127"/>
      <c r="AJ36" s="127"/>
      <c r="AK36" s="127"/>
      <c r="AL36" s="127"/>
      <c r="AM36" s="127"/>
      <c r="AN36" s="127"/>
      <c r="AO36" s="127"/>
      <c r="AP36" s="127"/>
    </row>
    <row r="37" spans="1:42">
      <c r="A37" s="118">
        <v>35</v>
      </c>
      <c r="B37" s="128" t="s">
        <v>5466</v>
      </c>
      <c r="C37" s="121" t="s">
        <v>5464</v>
      </c>
      <c r="D37" s="118" t="s">
        <v>5431</v>
      </c>
      <c r="E37" s="122">
        <v>20</v>
      </c>
      <c r="F37" s="123">
        <v>6500</v>
      </c>
      <c r="G37" s="124">
        <v>3899.88</v>
      </c>
      <c r="H37" s="123">
        <v>108.33</v>
      </c>
      <c r="I37" s="124">
        <v>4008.21</v>
      </c>
      <c r="J37" s="129">
        <v>2491.79</v>
      </c>
      <c r="K37" s="118">
        <v>2554</v>
      </c>
      <c r="L37" s="118">
        <v>1</v>
      </c>
      <c r="M37" s="118">
        <f t="shared" si="2"/>
        <v>11</v>
      </c>
      <c r="N37" s="118">
        <f t="shared" si="1"/>
        <v>12</v>
      </c>
      <c r="O37" s="126"/>
      <c r="P37" s="127">
        <f t="shared" si="25"/>
        <v>108.33333333333333</v>
      </c>
      <c r="Q37" s="127">
        <f>$F$37/5</f>
        <v>1300</v>
      </c>
      <c r="R37" s="127">
        <f t="shared" ref="R37:T37" si="39">$F$37/5</f>
        <v>1300</v>
      </c>
      <c r="S37" s="127">
        <f t="shared" si="39"/>
        <v>1300</v>
      </c>
      <c r="T37" s="127">
        <f t="shared" si="39"/>
        <v>1300</v>
      </c>
      <c r="U37" s="127">
        <f t="shared" si="27"/>
        <v>1190.6666666666667</v>
      </c>
      <c r="V37" s="127"/>
      <c r="W37" s="127"/>
      <c r="X37" s="127"/>
      <c r="Y37" s="127"/>
      <c r="Z37" s="127"/>
      <c r="AA37" s="127"/>
      <c r="AB37" s="127"/>
      <c r="AC37" s="127"/>
      <c r="AD37" s="127"/>
      <c r="AE37" s="127"/>
      <c r="AF37" s="127"/>
      <c r="AG37" s="127"/>
      <c r="AH37" s="127"/>
      <c r="AI37" s="127"/>
      <c r="AJ37" s="127"/>
      <c r="AK37" s="127"/>
      <c r="AL37" s="127"/>
      <c r="AM37" s="127"/>
      <c r="AN37" s="127"/>
      <c r="AO37" s="127"/>
      <c r="AP37" s="127"/>
    </row>
    <row r="38" spans="1:42">
      <c r="A38" s="118">
        <v>36</v>
      </c>
      <c r="B38" s="120" t="s">
        <v>5467</v>
      </c>
      <c r="C38" s="121" t="s">
        <v>5468</v>
      </c>
      <c r="D38" s="118" t="s">
        <v>5431</v>
      </c>
      <c r="E38" s="122">
        <v>20</v>
      </c>
      <c r="F38" s="123">
        <v>43500</v>
      </c>
      <c r="G38" s="124">
        <v>26100</v>
      </c>
      <c r="H38" s="123">
        <v>725</v>
      </c>
      <c r="I38" s="124">
        <v>26825</v>
      </c>
      <c r="J38" s="125">
        <v>16675</v>
      </c>
      <c r="K38" s="118">
        <v>2554</v>
      </c>
      <c r="L38" s="118">
        <v>1</v>
      </c>
      <c r="M38" s="118">
        <f t="shared" si="2"/>
        <v>11</v>
      </c>
      <c r="N38" s="118">
        <f t="shared" si="1"/>
        <v>12</v>
      </c>
      <c r="O38" s="126"/>
      <c r="P38" s="127">
        <f t="shared" si="25"/>
        <v>725</v>
      </c>
      <c r="Q38" s="127">
        <f>$F$38/5</f>
        <v>8700</v>
      </c>
      <c r="R38" s="127">
        <f t="shared" ref="R38:T38" si="40">$F$38/5</f>
        <v>8700</v>
      </c>
      <c r="S38" s="127">
        <f t="shared" si="40"/>
        <v>8700</v>
      </c>
      <c r="T38" s="127">
        <f t="shared" si="40"/>
        <v>8700</v>
      </c>
      <c r="U38" s="127">
        <f t="shared" si="27"/>
        <v>7974</v>
      </c>
      <c r="V38" s="127"/>
      <c r="W38" s="127"/>
      <c r="X38" s="127"/>
      <c r="Y38" s="127"/>
      <c r="Z38" s="127"/>
      <c r="AA38" s="127"/>
      <c r="AB38" s="127"/>
      <c r="AC38" s="127"/>
      <c r="AD38" s="127"/>
      <c r="AE38" s="127"/>
      <c r="AF38" s="127"/>
      <c r="AG38" s="127"/>
      <c r="AH38" s="127"/>
      <c r="AI38" s="127"/>
      <c r="AJ38" s="127"/>
      <c r="AK38" s="127"/>
      <c r="AL38" s="127"/>
      <c r="AM38" s="127"/>
      <c r="AN38" s="127"/>
      <c r="AO38" s="127"/>
      <c r="AP38" s="127"/>
    </row>
    <row r="39" spans="1:42">
      <c r="A39" s="118">
        <v>37</v>
      </c>
      <c r="B39" s="128" t="s">
        <v>5469</v>
      </c>
      <c r="C39" s="121" t="s">
        <v>5470</v>
      </c>
      <c r="D39" s="118" t="s">
        <v>5431</v>
      </c>
      <c r="E39" s="122">
        <v>20</v>
      </c>
      <c r="F39" s="123">
        <v>35000</v>
      </c>
      <c r="G39" s="124">
        <v>20416.55</v>
      </c>
      <c r="H39" s="123">
        <v>583.33000000000004</v>
      </c>
      <c r="I39" s="124">
        <v>20999.88</v>
      </c>
      <c r="J39" s="129">
        <v>14000.12</v>
      </c>
      <c r="K39" s="118">
        <v>2555</v>
      </c>
      <c r="L39" s="118">
        <v>0</v>
      </c>
      <c r="M39" s="118">
        <f t="shared" si="2"/>
        <v>12</v>
      </c>
      <c r="N39" s="118">
        <f t="shared" si="1"/>
        <v>12</v>
      </c>
      <c r="O39" s="126"/>
      <c r="P39" s="127"/>
      <c r="Q39" s="127">
        <f>(F39/5)*L39/N39</f>
        <v>0</v>
      </c>
      <c r="R39" s="127">
        <f>$F$39/5</f>
        <v>7000</v>
      </c>
      <c r="S39" s="127">
        <f t="shared" ref="S39:U39" si="41">$F$39/5</f>
        <v>7000</v>
      </c>
      <c r="T39" s="127">
        <f t="shared" si="41"/>
        <v>7000</v>
      </c>
      <c r="U39" s="127">
        <f t="shared" si="41"/>
        <v>7000</v>
      </c>
      <c r="V39" s="127">
        <f t="shared" ref="V39:V44" si="42">(F39/5)*M39/N39-1</f>
        <v>6999</v>
      </c>
      <c r="W39" s="127"/>
      <c r="X39" s="127"/>
      <c r="Y39" s="127"/>
      <c r="Z39" s="127"/>
      <c r="AA39" s="127"/>
      <c r="AB39" s="127"/>
      <c r="AC39" s="127"/>
      <c r="AD39" s="127"/>
      <c r="AE39" s="127"/>
      <c r="AF39" s="127"/>
      <c r="AG39" s="127"/>
      <c r="AH39" s="127"/>
      <c r="AI39" s="127"/>
      <c r="AJ39" s="127"/>
      <c r="AK39" s="127"/>
      <c r="AL39" s="127"/>
      <c r="AM39" s="127"/>
      <c r="AN39" s="127"/>
      <c r="AO39" s="127"/>
      <c r="AP39" s="127"/>
    </row>
    <row r="40" spans="1:42">
      <c r="A40" s="118">
        <v>38</v>
      </c>
      <c r="B40" s="120" t="s">
        <v>5471</v>
      </c>
      <c r="C40" s="121" t="s">
        <v>5472</v>
      </c>
      <c r="D40" s="118" t="s">
        <v>5431</v>
      </c>
      <c r="E40" s="122">
        <v>20</v>
      </c>
      <c r="F40" s="123">
        <v>37300</v>
      </c>
      <c r="G40" s="124">
        <v>16163.42</v>
      </c>
      <c r="H40" s="123">
        <v>621.66999999999996</v>
      </c>
      <c r="I40" s="124">
        <v>16785.09</v>
      </c>
      <c r="J40" s="125">
        <v>20514.91</v>
      </c>
      <c r="K40" s="118">
        <v>2555</v>
      </c>
      <c r="L40" s="118">
        <v>3</v>
      </c>
      <c r="M40" s="118">
        <f t="shared" si="2"/>
        <v>9</v>
      </c>
      <c r="N40" s="118">
        <f t="shared" si="1"/>
        <v>12</v>
      </c>
      <c r="O40" s="126"/>
      <c r="P40" s="127"/>
      <c r="Q40" s="127">
        <f t="shared" ref="Q40:Q44" si="43">(F40/5)*L40/N40</f>
        <v>1865</v>
      </c>
      <c r="R40" s="127">
        <f>$F$40/5</f>
        <v>7460</v>
      </c>
      <c r="S40" s="127">
        <f t="shared" ref="S40:U40" si="44">$F$40/5</f>
        <v>7460</v>
      </c>
      <c r="T40" s="127">
        <f t="shared" si="44"/>
        <v>7460</v>
      </c>
      <c r="U40" s="127">
        <f t="shared" si="44"/>
        <v>7460</v>
      </c>
      <c r="V40" s="127">
        <f t="shared" si="42"/>
        <v>5594</v>
      </c>
      <c r="W40" s="127"/>
      <c r="X40" s="127"/>
      <c r="Y40" s="127"/>
      <c r="Z40" s="127"/>
      <c r="AA40" s="127"/>
      <c r="AB40" s="127"/>
      <c r="AC40" s="127"/>
      <c r="AD40" s="127"/>
      <c r="AE40" s="127"/>
      <c r="AF40" s="127"/>
      <c r="AG40" s="127"/>
      <c r="AH40" s="127"/>
      <c r="AI40" s="127"/>
      <c r="AJ40" s="127"/>
      <c r="AK40" s="127"/>
      <c r="AL40" s="127"/>
      <c r="AM40" s="127"/>
      <c r="AN40" s="127"/>
      <c r="AO40" s="127"/>
      <c r="AP40" s="127"/>
    </row>
    <row r="41" spans="1:42">
      <c r="A41" s="118">
        <v>39</v>
      </c>
      <c r="B41" s="120" t="s">
        <v>5471</v>
      </c>
      <c r="C41" s="121" t="s">
        <v>5472</v>
      </c>
      <c r="D41" s="118" t="s">
        <v>5431</v>
      </c>
      <c r="E41" s="122">
        <v>20</v>
      </c>
      <c r="F41" s="123">
        <v>37300</v>
      </c>
      <c r="G41" s="124">
        <v>16163.42</v>
      </c>
      <c r="H41" s="123">
        <v>621.66999999999996</v>
      </c>
      <c r="I41" s="124">
        <v>16785.09</v>
      </c>
      <c r="J41" s="125">
        <v>20514.91</v>
      </c>
      <c r="K41" s="118">
        <v>2555</v>
      </c>
      <c r="L41" s="118">
        <v>3</v>
      </c>
      <c r="M41" s="118">
        <f t="shared" si="2"/>
        <v>9</v>
      </c>
      <c r="N41" s="118">
        <f t="shared" si="1"/>
        <v>12</v>
      </c>
      <c r="O41" s="126"/>
      <c r="P41" s="127"/>
      <c r="Q41" s="127">
        <f t="shared" si="43"/>
        <v>1865</v>
      </c>
      <c r="R41" s="127">
        <f>$F$41/5</f>
        <v>7460</v>
      </c>
      <c r="S41" s="127">
        <f t="shared" ref="S41:U41" si="45">$F$41/5</f>
        <v>7460</v>
      </c>
      <c r="T41" s="127">
        <f t="shared" si="45"/>
        <v>7460</v>
      </c>
      <c r="U41" s="127">
        <f t="shared" si="45"/>
        <v>7460</v>
      </c>
      <c r="V41" s="127">
        <f t="shared" si="42"/>
        <v>5594</v>
      </c>
      <c r="W41" s="127"/>
      <c r="X41" s="127"/>
      <c r="Y41" s="127"/>
      <c r="Z41" s="127"/>
      <c r="AA41" s="127"/>
      <c r="AB41" s="127"/>
      <c r="AC41" s="127"/>
      <c r="AD41" s="127"/>
      <c r="AE41" s="127"/>
      <c r="AF41" s="127"/>
      <c r="AG41" s="127"/>
      <c r="AH41" s="127"/>
      <c r="AI41" s="127"/>
      <c r="AJ41" s="127"/>
      <c r="AK41" s="127"/>
      <c r="AL41" s="127"/>
      <c r="AM41" s="127"/>
      <c r="AN41" s="127"/>
      <c r="AO41" s="127"/>
      <c r="AP41" s="127"/>
    </row>
    <row r="42" spans="1:42">
      <c r="A42" s="118">
        <v>40</v>
      </c>
      <c r="B42" s="120" t="s">
        <v>5471</v>
      </c>
      <c r="C42" s="121" t="s">
        <v>5472</v>
      </c>
      <c r="D42" s="118" t="s">
        <v>5431</v>
      </c>
      <c r="E42" s="122">
        <v>20</v>
      </c>
      <c r="F42" s="123">
        <v>37300</v>
      </c>
      <c r="G42" s="124">
        <v>16163.42</v>
      </c>
      <c r="H42" s="123">
        <v>621.66999999999996</v>
      </c>
      <c r="I42" s="124">
        <v>16785.09</v>
      </c>
      <c r="J42" s="125">
        <v>20514.91</v>
      </c>
      <c r="K42" s="118">
        <v>2555</v>
      </c>
      <c r="L42" s="118">
        <v>3</v>
      </c>
      <c r="M42" s="118">
        <f t="shared" si="2"/>
        <v>9</v>
      </c>
      <c r="N42" s="118">
        <f t="shared" si="1"/>
        <v>12</v>
      </c>
      <c r="O42" s="126"/>
      <c r="P42" s="127"/>
      <c r="Q42" s="127">
        <f t="shared" si="43"/>
        <v>1865</v>
      </c>
      <c r="R42" s="127">
        <f>$F$42/5</f>
        <v>7460</v>
      </c>
      <c r="S42" s="127">
        <f t="shared" ref="S42:U42" si="46">$F$42/5</f>
        <v>7460</v>
      </c>
      <c r="T42" s="127">
        <f t="shared" si="46"/>
        <v>7460</v>
      </c>
      <c r="U42" s="127">
        <f t="shared" si="46"/>
        <v>7460</v>
      </c>
      <c r="V42" s="127">
        <f t="shared" si="42"/>
        <v>5594</v>
      </c>
      <c r="W42" s="127"/>
      <c r="X42" s="127"/>
      <c r="Y42" s="127"/>
      <c r="Z42" s="127"/>
      <c r="AA42" s="127"/>
      <c r="AB42" s="127"/>
      <c r="AC42" s="127"/>
      <c r="AD42" s="127"/>
      <c r="AE42" s="127"/>
      <c r="AF42" s="127"/>
      <c r="AG42" s="127"/>
      <c r="AH42" s="127"/>
      <c r="AI42" s="127"/>
      <c r="AJ42" s="127"/>
      <c r="AK42" s="127"/>
      <c r="AL42" s="127"/>
      <c r="AM42" s="127"/>
      <c r="AN42" s="127"/>
      <c r="AO42" s="127"/>
      <c r="AP42" s="127"/>
    </row>
    <row r="43" spans="1:42">
      <c r="A43" s="118">
        <v>41</v>
      </c>
      <c r="B43" s="120" t="s">
        <v>5473</v>
      </c>
      <c r="C43" s="121" t="s">
        <v>5474</v>
      </c>
      <c r="D43" s="118" t="s">
        <v>5431</v>
      </c>
      <c r="E43" s="122">
        <v>20</v>
      </c>
      <c r="F43" s="123">
        <v>13910</v>
      </c>
      <c r="G43" s="124">
        <v>6027.58</v>
      </c>
      <c r="H43" s="123">
        <v>231.83</v>
      </c>
      <c r="I43" s="124">
        <v>6259.41</v>
      </c>
      <c r="J43" s="125">
        <v>7650.59</v>
      </c>
      <c r="K43" s="118">
        <v>2555</v>
      </c>
      <c r="L43" s="118">
        <v>3</v>
      </c>
      <c r="M43" s="118">
        <f t="shared" si="2"/>
        <v>9</v>
      </c>
      <c r="N43" s="118">
        <f t="shared" si="1"/>
        <v>12</v>
      </c>
      <c r="O43" s="126"/>
      <c r="P43" s="127"/>
      <c r="Q43" s="127">
        <f t="shared" si="43"/>
        <v>695.5</v>
      </c>
      <c r="R43" s="127">
        <f>$F$43/5</f>
        <v>2782</v>
      </c>
      <c r="S43" s="127">
        <f t="shared" ref="S43:U43" si="47">$F$43/5</f>
        <v>2782</v>
      </c>
      <c r="T43" s="127">
        <f t="shared" si="47"/>
        <v>2782</v>
      </c>
      <c r="U43" s="127">
        <f t="shared" si="47"/>
        <v>2782</v>
      </c>
      <c r="V43" s="127">
        <f t="shared" si="42"/>
        <v>2085.5</v>
      </c>
      <c r="W43" s="127"/>
      <c r="X43" s="127"/>
      <c r="Y43" s="127"/>
      <c r="Z43" s="127"/>
      <c r="AA43" s="127"/>
      <c r="AB43" s="127"/>
      <c r="AC43" s="127"/>
      <c r="AD43" s="127"/>
      <c r="AE43" s="127"/>
      <c r="AF43" s="127"/>
      <c r="AG43" s="127"/>
      <c r="AH43" s="127"/>
      <c r="AI43" s="127"/>
      <c r="AJ43" s="127"/>
      <c r="AK43" s="127"/>
      <c r="AL43" s="127"/>
      <c r="AM43" s="127"/>
      <c r="AN43" s="127"/>
      <c r="AO43" s="127"/>
      <c r="AP43" s="127"/>
    </row>
    <row r="44" spans="1:42">
      <c r="A44" s="118">
        <v>42</v>
      </c>
      <c r="B44" s="128" t="s">
        <v>5475</v>
      </c>
      <c r="C44" s="121" t="s">
        <v>5476</v>
      </c>
      <c r="D44" s="118" t="s">
        <v>5431</v>
      </c>
      <c r="E44" s="122">
        <v>20</v>
      </c>
      <c r="F44" s="123">
        <v>9389.25</v>
      </c>
      <c r="G44" s="124">
        <v>3912.25</v>
      </c>
      <c r="H44" s="123">
        <v>156.49</v>
      </c>
      <c r="I44" s="124">
        <v>4068.74</v>
      </c>
      <c r="J44" s="129">
        <v>5320.51</v>
      </c>
      <c r="K44" s="118">
        <v>2555</v>
      </c>
      <c r="L44" s="118">
        <v>1</v>
      </c>
      <c r="M44" s="118">
        <f t="shared" si="2"/>
        <v>11</v>
      </c>
      <c r="N44" s="118">
        <f t="shared" si="1"/>
        <v>12</v>
      </c>
      <c r="O44" s="126"/>
      <c r="P44" s="127"/>
      <c r="Q44" s="127">
        <f t="shared" si="43"/>
        <v>156.48749999999998</v>
      </c>
      <c r="R44" s="127">
        <f>$F$44/5</f>
        <v>1877.85</v>
      </c>
      <c r="S44" s="127">
        <f t="shared" ref="S44:U44" si="48">$F$44/5</f>
        <v>1877.85</v>
      </c>
      <c r="T44" s="127">
        <f t="shared" si="48"/>
        <v>1877.85</v>
      </c>
      <c r="U44" s="127">
        <f t="shared" si="48"/>
        <v>1877.85</v>
      </c>
      <c r="V44" s="127">
        <f t="shared" si="42"/>
        <v>1720.3625</v>
      </c>
      <c r="W44" s="127"/>
      <c r="X44" s="127"/>
      <c r="Y44" s="127"/>
      <c r="Z44" s="127"/>
      <c r="AA44" s="127"/>
      <c r="AB44" s="127"/>
      <c r="AC44" s="127"/>
      <c r="AD44" s="127"/>
      <c r="AE44" s="127"/>
      <c r="AF44" s="127"/>
      <c r="AG44" s="127"/>
      <c r="AH44" s="127"/>
      <c r="AI44" s="127"/>
      <c r="AJ44" s="127"/>
      <c r="AK44" s="127"/>
      <c r="AL44" s="127"/>
      <c r="AM44" s="127"/>
      <c r="AN44" s="127"/>
      <c r="AO44" s="127"/>
      <c r="AP44" s="127"/>
    </row>
    <row r="45" spans="1:42">
      <c r="A45" s="118">
        <v>43</v>
      </c>
      <c r="B45" s="120" t="s">
        <v>5477</v>
      </c>
      <c r="C45" s="121" t="s">
        <v>5478</v>
      </c>
      <c r="D45" s="118" t="s">
        <v>5431</v>
      </c>
      <c r="E45" s="122">
        <v>20</v>
      </c>
      <c r="F45" s="123">
        <v>7436.5</v>
      </c>
      <c r="G45" s="124">
        <v>2726.68</v>
      </c>
      <c r="H45" s="123">
        <v>123.94</v>
      </c>
      <c r="I45" s="124">
        <v>2850.62</v>
      </c>
      <c r="J45" s="125">
        <v>4585.88</v>
      </c>
      <c r="K45" s="118">
        <v>2556</v>
      </c>
      <c r="L45" s="118">
        <v>11</v>
      </c>
      <c r="M45" s="118">
        <f t="shared" si="2"/>
        <v>1</v>
      </c>
      <c r="N45" s="118">
        <f t="shared" si="1"/>
        <v>12</v>
      </c>
      <c r="O45" s="126"/>
      <c r="P45" s="127"/>
      <c r="Q45" s="127"/>
      <c r="R45" s="127">
        <f>(F45/5)*L45/N45</f>
        <v>1363.3583333333333</v>
      </c>
      <c r="S45" s="127">
        <f>F45/5</f>
        <v>1487.3</v>
      </c>
      <c r="T45" s="127">
        <f>F45/5</f>
        <v>1487.3</v>
      </c>
      <c r="U45" s="127">
        <f>F45/5</f>
        <v>1487.3</v>
      </c>
      <c r="V45" s="127">
        <f>F45/5</f>
        <v>1487.3</v>
      </c>
      <c r="W45" s="127">
        <f>(F45/5)*M45/N45-1</f>
        <v>122.94166666666666</v>
      </c>
      <c r="X45" s="127"/>
      <c r="Y45" s="127"/>
      <c r="Z45" s="127"/>
      <c r="AA45" s="127"/>
      <c r="AB45" s="127"/>
      <c r="AC45" s="127"/>
      <c r="AD45" s="127"/>
      <c r="AE45" s="127"/>
      <c r="AF45" s="127"/>
      <c r="AG45" s="127"/>
      <c r="AH45" s="127"/>
      <c r="AI45" s="127"/>
      <c r="AJ45" s="127"/>
      <c r="AK45" s="127"/>
      <c r="AL45" s="127"/>
      <c r="AM45" s="127"/>
      <c r="AN45" s="127"/>
      <c r="AO45" s="127"/>
      <c r="AP45" s="127"/>
    </row>
    <row r="46" spans="1:42">
      <c r="A46" s="118">
        <v>44</v>
      </c>
      <c r="B46" s="120" t="s">
        <v>5477</v>
      </c>
      <c r="C46" s="121" t="s">
        <v>5478</v>
      </c>
      <c r="D46" s="118" t="s">
        <v>5431</v>
      </c>
      <c r="E46" s="122">
        <v>20</v>
      </c>
      <c r="F46" s="123">
        <v>7436.5</v>
      </c>
      <c r="G46" s="124">
        <v>2726.68</v>
      </c>
      <c r="H46" s="123">
        <v>123.94</v>
      </c>
      <c r="I46" s="124">
        <v>2850.62</v>
      </c>
      <c r="J46" s="125">
        <v>4585.88</v>
      </c>
      <c r="K46" s="118">
        <v>2556</v>
      </c>
      <c r="L46" s="118">
        <v>11</v>
      </c>
      <c r="M46" s="118">
        <f t="shared" si="2"/>
        <v>1</v>
      </c>
      <c r="N46" s="118">
        <f t="shared" si="1"/>
        <v>12</v>
      </c>
      <c r="O46" s="126"/>
      <c r="P46" s="127"/>
      <c r="Q46" s="127"/>
      <c r="R46" s="127">
        <f t="shared" ref="R46:R60" si="49">(F46/5)*L46/N46</f>
        <v>1363.3583333333333</v>
      </c>
      <c r="S46" s="127">
        <f t="shared" ref="S46:S60" si="50">F46/5</f>
        <v>1487.3</v>
      </c>
      <c r="T46" s="127">
        <f t="shared" ref="T46:T60" si="51">F46/5</f>
        <v>1487.3</v>
      </c>
      <c r="U46" s="127">
        <f t="shared" ref="U46:U60" si="52">F46/5</f>
        <v>1487.3</v>
      </c>
      <c r="V46" s="127">
        <f t="shared" ref="V46:V60" si="53">F46/5</f>
        <v>1487.3</v>
      </c>
      <c r="W46" s="127">
        <f t="shared" ref="W46:W60" si="54">(F46/5)*M46/N46-1</f>
        <v>122.94166666666666</v>
      </c>
      <c r="X46" s="127"/>
      <c r="Y46" s="127"/>
      <c r="Z46" s="127"/>
      <c r="AA46" s="127"/>
      <c r="AB46" s="127"/>
      <c r="AC46" s="127"/>
      <c r="AD46" s="127"/>
      <c r="AE46" s="127"/>
      <c r="AF46" s="127"/>
      <c r="AG46" s="127"/>
      <c r="AH46" s="127"/>
      <c r="AI46" s="127"/>
      <c r="AJ46" s="127"/>
      <c r="AK46" s="127"/>
      <c r="AL46" s="127"/>
      <c r="AM46" s="127"/>
      <c r="AN46" s="127"/>
      <c r="AO46" s="127"/>
      <c r="AP46" s="127"/>
    </row>
    <row r="47" spans="1:42">
      <c r="A47" s="118">
        <v>45</v>
      </c>
      <c r="B47" s="120" t="s">
        <v>5477</v>
      </c>
      <c r="C47" s="121" t="s">
        <v>5478</v>
      </c>
      <c r="D47" s="118" t="s">
        <v>5431</v>
      </c>
      <c r="E47" s="122">
        <v>20</v>
      </c>
      <c r="F47" s="123">
        <v>7436.5</v>
      </c>
      <c r="G47" s="124">
        <v>2726.68</v>
      </c>
      <c r="H47" s="123">
        <v>123.94</v>
      </c>
      <c r="I47" s="124">
        <v>2850.62</v>
      </c>
      <c r="J47" s="125">
        <v>4585.88</v>
      </c>
      <c r="K47" s="118">
        <v>2556</v>
      </c>
      <c r="L47" s="118">
        <v>11</v>
      </c>
      <c r="M47" s="118">
        <f t="shared" si="2"/>
        <v>1</v>
      </c>
      <c r="N47" s="118">
        <f t="shared" si="1"/>
        <v>12</v>
      </c>
      <c r="O47" s="126"/>
      <c r="P47" s="127"/>
      <c r="Q47" s="127"/>
      <c r="R47" s="127">
        <f t="shared" si="49"/>
        <v>1363.3583333333333</v>
      </c>
      <c r="S47" s="127">
        <f t="shared" si="50"/>
        <v>1487.3</v>
      </c>
      <c r="T47" s="127">
        <f t="shared" si="51"/>
        <v>1487.3</v>
      </c>
      <c r="U47" s="127">
        <f t="shared" si="52"/>
        <v>1487.3</v>
      </c>
      <c r="V47" s="127">
        <f t="shared" si="53"/>
        <v>1487.3</v>
      </c>
      <c r="W47" s="127">
        <f t="shared" si="54"/>
        <v>122.94166666666666</v>
      </c>
      <c r="X47" s="127"/>
      <c r="Y47" s="127"/>
      <c r="Z47" s="127"/>
      <c r="AA47" s="127"/>
      <c r="AB47" s="127"/>
      <c r="AC47" s="127"/>
      <c r="AD47" s="127"/>
      <c r="AE47" s="127"/>
      <c r="AF47" s="127"/>
      <c r="AG47" s="127"/>
      <c r="AH47" s="127"/>
      <c r="AI47" s="127"/>
      <c r="AJ47" s="127"/>
      <c r="AK47" s="127"/>
      <c r="AL47" s="127"/>
      <c r="AM47" s="127"/>
      <c r="AN47" s="127"/>
      <c r="AO47" s="127"/>
      <c r="AP47" s="127"/>
    </row>
    <row r="48" spans="1:42">
      <c r="A48" s="118">
        <v>46</v>
      </c>
      <c r="B48" s="120" t="s">
        <v>5477</v>
      </c>
      <c r="C48" s="121" t="s">
        <v>5478</v>
      </c>
      <c r="D48" s="118" t="s">
        <v>5431</v>
      </c>
      <c r="E48" s="122">
        <v>20</v>
      </c>
      <c r="F48" s="123">
        <v>7436.5</v>
      </c>
      <c r="G48" s="124">
        <v>2726.68</v>
      </c>
      <c r="H48" s="123">
        <v>123.94</v>
      </c>
      <c r="I48" s="124">
        <v>2850.62</v>
      </c>
      <c r="J48" s="125">
        <v>4585.88</v>
      </c>
      <c r="K48" s="118">
        <v>2556</v>
      </c>
      <c r="L48" s="118">
        <v>11</v>
      </c>
      <c r="M48" s="118">
        <f t="shared" si="2"/>
        <v>1</v>
      </c>
      <c r="N48" s="118">
        <f t="shared" si="1"/>
        <v>12</v>
      </c>
      <c r="O48" s="126"/>
      <c r="P48" s="127"/>
      <c r="Q48" s="127"/>
      <c r="R48" s="127">
        <f t="shared" si="49"/>
        <v>1363.3583333333333</v>
      </c>
      <c r="S48" s="127">
        <f t="shared" si="50"/>
        <v>1487.3</v>
      </c>
      <c r="T48" s="127">
        <f t="shared" si="51"/>
        <v>1487.3</v>
      </c>
      <c r="U48" s="127">
        <f t="shared" si="52"/>
        <v>1487.3</v>
      </c>
      <c r="V48" s="127">
        <f t="shared" si="53"/>
        <v>1487.3</v>
      </c>
      <c r="W48" s="127">
        <f t="shared" si="54"/>
        <v>122.94166666666666</v>
      </c>
      <c r="X48" s="127"/>
      <c r="Y48" s="127"/>
      <c r="Z48" s="127"/>
      <c r="AA48" s="127"/>
      <c r="AB48" s="127"/>
      <c r="AC48" s="127"/>
      <c r="AD48" s="127"/>
      <c r="AE48" s="127"/>
      <c r="AF48" s="127"/>
      <c r="AG48" s="127"/>
      <c r="AH48" s="127"/>
      <c r="AI48" s="127"/>
      <c r="AJ48" s="127"/>
      <c r="AK48" s="127"/>
      <c r="AL48" s="127"/>
      <c r="AM48" s="127"/>
      <c r="AN48" s="127"/>
      <c r="AO48" s="127"/>
      <c r="AP48" s="127"/>
    </row>
    <row r="49" spans="1:42">
      <c r="A49" s="118">
        <v>47</v>
      </c>
      <c r="B49" s="120" t="s">
        <v>5477</v>
      </c>
      <c r="C49" s="121" t="s">
        <v>5478</v>
      </c>
      <c r="D49" s="118" t="s">
        <v>5431</v>
      </c>
      <c r="E49" s="122">
        <v>20</v>
      </c>
      <c r="F49" s="123">
        <v>7436.5</v>
      </c>
      <c r="G49" s="124">
        <v>2726.68</v>
      </c>
      <c r="H49" s="123">
        <v>123.94</v>
      </c>
      <c r="I49" s="124">
        <v>2850.62</v>
      </c>
      <c r="J49" s="125">
        <v>4585.88</v>
      </c>
      <c r="K49" s="118">
        <v>2556</v>
      </c>
      <c r="L49" s="118">
        <v>11</v>
      </c>
      <c r="M49" s="118">
        <f t="shared" si="2"/>
        <v>1</v>
      </c>
      <c r="N49" s="118">
        <f t="shared" si="1"/>
        <v>12</v>
      </c>
      <c r="O49" s="126"/>
      <c r="P49" s="127"/>
      <c r="Q49" s="127"/>
      <c r="R49" s="127">
        <f t="shared" si="49"/>
        <v>1363.3583333333333</v>
      </c>
      <c r="S49" s="127">
        <f t="shared" si="50"/>
        <v>1487.3</v>
      </c>
      <c r="T49" s="127">
        <f t="shared" si="51"/>
        <v>1487.3</v>
      </c>
      <c r="U49" s="127">
        <f t="shared" si="52"/>
        <v>1487.3</v>
      </c>
      <c r="V49" s="127">
        <f t="shared" si="53"/>
        <v>1487.3</v>
      </c>
      <c r="W49" s="127">
        <f t="shared" si="54"/>
        <v>122.94166666666666</v>
      </c>
      <c r="X49" s="127"/>
      <c r="Y49" s="127"/>
      <c r="Z49" s="127"/>
      <c r="AA49" s="127"/>
      <c r="AB49" s="127"/>
      <c r="AC49" s="127"/>
      <c r="AD49" s="127"/>
      <c r="AE49" s="127"/>
      <c r="AF49" s="127"/>
      <c r="AG49" s="127"/>
      <c r="AH49" s="127"/>
      <c r="AI49" s="127"/>
      <c r="AJ49" s="127"/>
      <c r="AK49" s="127"/>
      <c r="AL49" s="127"/>
      <c r="AM49" s="127"/>
      <c r="AN49" s="127"/>
      <c r="AO49" s="127"/>
      <c r="AP49" s="127"/>
    </row>
    <row r="50" spans="1:42">
      <c r="A50" s="118">
        <v>48</v>
      </c>
      <c r="B50" s="120" t="s">
        <v>5477</v>
      </c>
      <c r="C50" s="121" t="s">
        <v>5478</v>
      </c>
      <c r="D50" s="118" t="s">
        <v>5431</v>
      </c>
      <c r="E50" s="122">
        <v>20</v>
      </c>
      <c r="F50" s="123">
        <v>7436.5</v>
      </c>
      <c r="G50" s="124">
        <v>2726.68</v>
      </c>
      <c r="H50" s="123">
        <v>123.94</v>
      </c>
      <c r="I50" s="124">
        <v>2850.62</v>
      </c>
      <c r="J50" s="125">
        <v>4585.88</v>
      </c>
      <c r="K50" s="118">
        <v>2556</v>
      </c>
      <c r="L50" s="118">
        <v>11</v>
      </c>
      <c r="M50" s="118">
        <f t="shared" si="2"/>
        <v>1</v>
      </c>
      <c r="N50" s="118">
        <f t="shared" si="1"/>
        <v>12</v>
      </c>
      <c r="O50" s="126"/>
      <c r="P50" s="127"/>
      <c r="Q50" s="127"/>
      <c r="R50" s="127">
        <f t="shared" si="49"/>
        <v>1363.3583333333333</v>
      </c>
      <c r="S50" s="127">
        <f t="shared" si="50"/>
        <v>1487.3</v>
      </c>
      <c r="T50" s="127">
        <f t="shared" si="51"/>
        <v>1487.3</v>
      </c>
      <c r="U50" s="127">
        <f t="shared" si="52"/>
        <v>1487.3</v>
      </c>
      <c r="V50" s="127">
        <f t="shared" si="53"/>
        <v>1487.3</v>
      </c>
      <c r="W50" s="127">
        <f t="shared" si="54"/>
        <v>122.94166666666666</v>
      </c>
      <c r="X50" s="127"/>
      <c r="Y50" s="127"/>
      <c r="Z50" s="127"/>
      <c r="AA50" s="127"/>
      <c r="AB50" s="127"/>
      <c r="AC50" s="127"/>
      <c r="AD50" s="127"/>
      <c r="AE50" s="127"/>
      <c r="AF50" s="127"/>
      <c r="AG50" s="127"/>
      <c r="AH50" s="127"/>
      <c r="AI50" s="127"/>
      <c r="AJ50" s="127"/>
      <c r="AK50" s="127"/>
      <c r="AL50" s="127"/>
      <c r="AM50" s="127"/>
      <c r="AN50" s="127"/>
      <c r="AO50" s="127"/>
      <c r="AP50" s="127"/>
    </row>
    <row r="51" spans="1:42">
      <c r="A51" s="118">
        <v>49</v>
      </c>
      <c r="B51" s="120" t="s">
        <v>5477</v>
      </c>
      <c r="C51" s="121" t="s">
        <v>5478</v>
      </c>
      <c r="D51" s="118" t="s">
        <v>5431</v>
      </c>
      <c r="E51" s="122">
        <v>20</v>
      </c>
      <c r="F51" s="123">
        <v>7436.5</v>
      </c>
      <c r="G51" s="124">
        <v>2726.68</v>
      </c>
      <c r="H51" s="123">
        <v>123.94</v>
      </c>
      <c r="I51" s="124">
        <v>2850.62</v>
      </c>
      <c r="J51" s="125">
        <v>4585.88</v>
      </c>
      <c r="K51" s="118">
        <v>2556</v>
      </c>
      <c r="L51" s="118">
        <v>11</v>
      </c>
      <c r="M51" s="118">
        <f t="shared" si="2"/>
        <v>1</v>
      </c>
      <c r="N51" s="118">
        <f t="shared" si="1"/>
        <v>12</v>
      </c>
      <c r="O51" s="126"/>
      <c r="P51" s="127"/>
      <c r="Q51" s="127"/>
      <c r="R51" s="127">
        <f t="shared" si="49"/>
        <v>1363.3583333333333</v>
      </c>
      <c r="S51" s="127">
        <f t="shared" si="50"/>
        <v>1487.3</v>
      </c>
      <c r="T51" s="127">
        <f t="shared" si="51"/>
        <v>1487.3</v>
      </c>
      <c r="U51" s="127">
        <f t="shared" si="52"/>
        <v>1487.3</v>
      </c>
      <c r="V51" s="127">
        <f t="shared" si="53"/>
        <v>1487.3</v>
      </c>
      <c r="W51" s="127">
        <f t="shared" si="54"/>
        <v>122.94166666666666</v>
      </c>
      <c r="X51" s="127"/>
      <c r="Y51" s="127"/>
      <c r="Z51" s="127"/>
      <c r="AA51" s="127"/>
      <c r="AB51" s="127"/>
      <c r="AC51" s="127"/>
      <c r="AD51" s="127"/>
      <c r="AE51" s="127"/>
      <c r="AF51" s="127"/>
      <c r="AG51" s="127"/>
      <c r="AH51" s="127"/>
      <c r="AI51" s="127"/>
      <c r="AJ51" s="127"/>
      <c r="AK51" s="127"/>
      <c r="AL51" s="127"/>
      <c r="AM51" s="127"/>
      <c r="AN51" s="127"/>
      <c r="AO51" s="127"/>
      <c r="AP51" s="127"/>
    </row>
    <row r="52" spans="1:42">
      <c r="A52" s="118">
        <v>50</v>
      </c>
      <c r="B52" s="120" t="s">
        <v>5477</v>
      </c>
      <c r="C52" s="121" t="s">
        <v>5478</v>
      </c>
      <c r="D52" s="118" t="s">
        <v>5431</v>
      </c>
      <c r="E52" s="122">
        <v>20</v>
      </c>
      <c r="F52" s="123">
        <v>7436.5</v>
      </c>
      <c r="G52" s="124">
        <v>2726.68</v>
      </c>
      <c r="H52" s="123">
        <v>123.94</v>
      </c>
      <c r="I52" s="124">
        <v>2850.62</v>
      </c>
      <c r="J52" s="125">
        <v>4585.88</v>
      </c>
      <c r="K52" s="118">
        <v>2556</v>
      </c>
      <c r="L52" s="118">
        <v>11</v>
      </c>
      <c r="M52" s="118">
        <f t="shared" si="2"/>
        <v>1</v>
      </c>
      <c r="N52" s="118">
        <f t="shared" si="1"/>
        <v>12</v>
      </c>
      <c r="O52" s="126"/>
      <c r="P52" s="127"/>
      <c r="Q52" s="127"/>
      <c r="R52" s="127">
        <f t="shared" si="49"/>
        <v>1363.3583333333333</v>
      </c>
      <c r="S52" s="127">
        <f t="shared" si="50"/>
        <v>1487.3</v>
      </c>
      <c r="T52" s="127">
        <f t="shared" si="51"/>
        <v>1487.3</v>
      </c>
      <c r="U52" s="127">
        <f t="shared" si="52"/>
        <v>1487.3</v>
      </c>
      <c r="V52" s="127">
        <f t="shared" si="53"/>
        <v>1487.3</v>
      </c>
      <c r="W52" s="127">
        <f t="shared" si="54"/>
        <v>122.94166666666666</v>
      </c>
      <c r="X52" s="127"/>
      <c r="Y52" s="127"/>
      <c r="Z52" s="127"/>
      <c r="AA52" s="127"/>
      <c r="AB52" s="127"/>
      <c r="AC52" s="127"/>
      <c r="AD52" s="127"/>
      <c r="AE52" s="127"/>
      <c r="AF52" s="127"/>
      <c r="AG52" s="127"/>
      <c r="AH52" s="127"/>
      <c r="AI52" s="127"/>
      <c r="AJ52" s="127"/>
      <c r="AK52" s="127"/>
      <c r="AL52" s="127"/>
      <c r="AM52" s="127"/>
      <c r="AN52" s="127"/>
      <c r="AO52" s="127"/>
      <c r="AP52" s="127"/>
    </row>
    <row r="53" spans="1:42">
      <c r="A53" s="118">
        <v>51</v>
      </c>
      <c r="B53" s="120" t="s">
        <v>5477</v>
      </c>
      <c r="C53" s="121" t="s">
        <v>5478</v>
      </c>
      <c r="D53" s="118" t="s">
        <v>5431</v>
      </c>
      <c r="E53" s="122">
        <v>20</v>
      </c>
      <c r="F53" s="123">
        <v>7436.5</v>
      </c>
      <c r="G53" s="124">
        <v>2726.68</v>
      </c>
      <c r="H53" s="123">
        <v>123.94</v>
      </c>
      <c r="I53" s="124">
        <v>2850.62</v>
      </c>
      <c r="J53" s="125">
        <v>4585.88</v>
      </c>
      <c r="K53" s="118">
        <v>2556</v>
      </c>
      <c r="L53" s="118">
        <v>11</v>
      </c>
      <c r="M53" s="118">
        <f t="shared" si="2"/>
        <v>1</v>
      </c>
      <c r="N53" s="118">
        <f t="shared" si="1"/>
        <v>12</v>
      </c>
      <c r="O53" s="126"/>
      <c r="P53" s="127"/>
      <c r="Q53" s="127"/>
      <c r="R53" s="127">
        <f t="shared" si="49"/>
        <v>1363.3583333333333</v>
      </c>
      <c r="S53" s="127">
        <f t="shared" si="50"/>
        <v>1487.3</v>
      </c>
      <c r="T53" s="127">
        <f t="shared" si="51"/>
        <v>1487.3</v>
      </c>
      <c r="U53" s="127">
        <f t="shared" si="52"/>
        <v>1487.3</v>
      </c>
      <c r="V53" s="127">
        <f t="shared" si="53"/>
        <v>1487.3</v>
      </c>
      <c r="W53" s="127">
        <f t="shared" si="54"/>
        <v>122.94166666666666</v>
      </c>
      <c r="X53" s="127"/>
      <c r="Y53" s="127"/>
      <c r="Z53" s="127"/>
      <c r="AA53" s="127"/>
      <c r="AB53" s="127"/>
      <c r="AC53" s="127"/>
      <c r="AD53" s="127"/>
      <c r="AE53" s="127"/>
      <c r="AF53" s="127"/>
      <c r="AG53" s="127"/>
      <c r="AH53" s="127"/>
      <c r="AI53" s="127"/>
      <c r="AJ53" s="127"/>
      <c r="AK53" s="127"/>
      <c r="AL53" s="127"/>
      <c r="AM53" s="127"/>
      <c r="AN53" s="127"/>
      <c r="AO53" s="127"/>
      <c r="AP53" s="127"/>
    </row>
    <row r="54" spans="1:42">
      <c r="A54" s="118">
        <v>52</v>
      </c>
      <c r="B54" s="120" t="s">
        <v>5477</v>
      </c>
      <c r="C54" s="121" t="s">
        <v>5478</v>
      </c>
      <c r="D54" s="118" t="s">
        <v>5431</v>
      </c>
      <c r="E54" s="122">
        <v>20</v>
      </c>
      <c r="F54" s="123">
        <v>7436.5</v>
      </c>
      <c r="G54" s="124">
        <v>2726.68</v>
      </c>
      <c r="H54" s="123">
        <v>123.94</v>
      </c>
      <c r="I54" s="124">
        <v>2850.62</v>
      </c>
      <c r="J54" s="125">
        <v>4585.88</v>
      </c>
      <c r="K54" s="118">
        <v>2556</v>
      </c>
      <c r="L54" s="118">
        <v>11</v>
      </c>
      <c r="M54" s="118">
        <f t="shared" si="2"/>
        <v>1</v>
      </c>
      <c r="N54" s="118">
        <f t="shared" si="1"/>
        <v>12</v>
      </c>
      <c r="O54" s="126"/>
      <c r="P54" s="127"/>
      <c r="Q54" s="127"/>
      <c r="R54" s="127">
        <f t="shared" si="49"/>
        <v>1363.3583333333333</v>
      </c>
      <c r="S54" s="127">
        <f t="shared" si="50"/>
        <v>1487.3</v>
      </c>
      <c r="T54" s="127">
        <f t="shared" si="51"/>
        <v>1487.3</v>
      </c>
      <c r="U54" s="127">
        <f t="shared" si="52"/>
        <v>1487.3</v>
      </c>
      <c r="V54" s="127">
        <f t="shared" si="53"/>
        <v>1487.3</v>
      </c>
      <c r="W54" s="127">
        <f t="shared" si="54"/>
        <v>122.94166666666666</v>
      </c>
      <c r="X54" s="127"/>
      <c r="Y54" s="127"/>
      <c r="Z54" s="127"/>
      <c r="AA54" s="127"/>
      <c r="AB54" s="127"/>
      <c r="AC54" s="127"/>
      <c r="AD54" s="127"/>
      <c r="AE54" s="127"/>
      <c r="AF54" s="127"/>
      <c r="AG54" s="127"/>
      <c r="AH54" s="127"/>
      <c r="AI54" s="127"/>
      <c r="AJ54" s="127"/>
      <c r="AK54" s="127"/>
      <c r="AL54" s="127"/>
      <c r="AM54" s="127"/>
      <c r="AN54" s="127"/>
      <c r="AO54" s="127"/>
      <c r="AP54" s="127"/>
    </row>
    <row r="55" spans="1:42">
      <c r="A55" s="118">
        <v>53</v>
      </c>
      <c r="B55" s="120" t="s">
        <v>5477</v>
      </c>
      <c r="C55" s="121" t="s">
        <v>5478</v>
      </c>
      <c r="D55" s="118" t="s">
        <v>5431</v>
      </c>
      <c r="E55" s="122">
        <v>20</v>
      </c>
      <c r="F55" s="123">
        <v>7436.5</v>
      </c>
      <c r="G55" s="124">
        <v>2726.68</v>
      </c>
      <c r="H55" s="123">
        <v>123.94</v>
      </c>
      <c r="I55" s="124">
        <v>2850.62</v>
      </c>
      <c r="J55" s="125">
        <v>4585.88</v>
      </c>
      <c r="K55" s="118">
        <v>2556</v>
      </c>
      <c r="L55" s="118">
        <v>11</v>
      </c>
      <c r="M55" s="118">
        <f t="shared" si="2"/>
        <v>1</v>
      </c>
      <c r="N55" s="118">
        <f t="shared" si="1"/>
        <v>12</v>
      </c>
      <c r="O55" s="126"/>
      <c r="P55" s="127"/>
      <c r="Q55" s="127"/>
      <c r="R55" s="127">
        <f t="shared" si="49"/>
        <v>1363.3583333333333</v>
      </c>
      <c r="S55" s="127">
        <f t="shared" si="50"/>
        <v>1487.3</v>
      </c>
      <c r="T55" s="127">
        <f t="shared" si="51"/>
        <v>1487.3</v>
      </c>
      <c r="U55" s="127">
        <f t="shared" si="52"/>
        <v>1487.3</v>
      </c>
      <c r="V55" s="127">
        <f t="shared" si="53"/>
        <v>1487.3</v>
      </c>
      <c r="W55" s="127">
        <f t="shared" si="54"/>
        <v>122.94166666666666</v>
      </c>
      <c r="X55" s="127"/>
      <c r="Y55" s="127"/>
      <c r="Z55" s="127"/>
      <c r="AA55" s="127"/>
      <c r="AB55" s="127"/>
      <c r="AC55" s="127"/>
      <c r="AD55" s="127"/>
      <c r="AE55" s="127"/>
      <c r="AF55" s="127"/>
      <c r="AG55" s="127"/>
      <c r="AH55" s="127"/>
      <c r="AI55" s="127"/>
      <c r="AJ55" s="127"/>
      <c r="AK55" s="127"/>
      <c r="AL55" s="127"/>
      <c r="AM55" s="127"/>
      <c r="AN55" s="127"/>
      <c r="AO55" s="127"/>
      <c r="AP55" s="127"/>
    </row>
    <row r="56" spans="1:42">
      <c r="A56" s="118">
        <v>54</v>
      </c>
      <c r="B56" s="120" t="s">
        <v>5477</v>
      </c>
      <c r="C56" s="121" t="s">
        <v>5478</v>
      </c>
      <c r="D56" s="118" t="s">
        <v>5431</v>
      </c>
      <c r="E56" s="122">
        <v>20</v>
      </c>
      <c r="F56" s="123">
        <v>7436.5</v>
      </c>
      <c r="G56" s="124">
        <v>2726.68</v>
      </c>
      <c r="H56" s="123">
        <v>123.94</v>
      </c>
      <c r="I56" s="124">
        <v>2850.62</v>
      </c>
      <c r="J56" s="125">
        <v>4585.88</v>
      </c>
      <c r="K56" s="118">
        <v>2556</v>
      </c>
      <c r="L56" s="118">
        <v>11</v>
      </c>
      <c r="M56" s="118">
        <f t="shared" si="2"/>
        <v>1</v>
      </c>
      <c r="N56" s="118">
        <f t="shared" si="1"/>
        <v>12</v>
      </c>
      <c r="O56" s="126"/>
      <c r="P56" s="127"/>
      <c r="Q56" s="127"/>
      <c r="R56" s="127">
        <f t="shared" si="49"/>
        <v>1363.3583333333333</v>
      </c>
      <c r="S56" s="127">
        <f t="shared" si="50"/>
        <v>1487.3</v>
      </c>
      <c r="T56" s="127">
        <f t="shared" si="51"/>
        <v>1487.3</v>
      </c>
      <c r="U56" s="127">
        <f t="shared" si="52"/>
        <v>1487.3</v>
      </c>
      <c r="V56" s="127">
        <f t="shared" si="53"/>
        <v>1487.3</v>
      </c>
      <c r="W56" s="127">
        <f t="shared" si="54"/>
        <v>122.94166666666666</v>
      </c>
      <c r="X56" s="127"/>
      <c r="Y56" s="127"/>
      <c r="Z56" s="127"/>
      <c r="AA56" s="127"/>
      <c r="AB56" s="127"/>
      <c r="AC56" s="127"/>
      <c r="AD56" s="127"/>
      <c r="AE56" s="127"/>
      <c r="AF56" s="127"/>
      <c r="AG56" s="127"/>
      <c r="AH56" s="127"/>
      <c r="AI56" s="127"/>
      <c r="AJ56" s="127"/>
      <c r="AK56" s="127"/>
      <c r="AL56" s="127"/>
      <c r="AM56" s="127"/>
      <c r="AN56" s="127"/>
      <c r="AO56" s="127"/>
      <c r="AP56" s="127"/>
    </row>
    <row r="57" spans="1:42">
      <c r="A57" s="118">
        <v>55</v>
      </c>
      <c r="B57" s="120" t="s">
        <v>5477</v>
      </c>
      <c r="C57" s="121" t="s">
        <v>5478</v>
      </c>
      <c r="D57" s="118" t="s">
        <v>5431</v>
      </c>
      <c r="E57" s="122">
        <v>20</v>
      </c>
      <c r="F57" s="123">
        <v>7436.5</v>
      </c>
      <c r="G57" s="124">
        <v>2726.68</v>
      </c>
      <c r="H57" s="123">
        <v>123.94</v>
      </c>
      <c r="I57" s="124">
        <v>2850.62</v>
      </c>
      <c r="J57" s="125">
        <v>4585.88</v>
      </c>
      <c r="K57" s="118">
        <v>2556</v>
      </c>
      <c r="L57" s="118">
        <v>11</v>
      </c>
      <c r="M57" s="118">
        <f t="shared" si="2"/>
        <v>1</v>
      </c>
      <c r="N57" s="118">
        <f t="shared" si="1"/>
        <v>12</v>
      </c>
      <c r="O57" s="126"/>
      <c r="P57" s="127"/>
      <c r="Q57" s="127"/>
      <c r="R57" s="127">
        <f t="shared" si="49"/>
        <v>1363.3583333333333</v>
      </c>
      <c r="S57" s="127">
        <f t="shared" si="50"/>
        <v>1487.3</v>
      </c>
      <c r="T57" s="127">
        <f t="shared" si="51"/>
        <v>1487.3</v>
      </c>
      <c r="U57" s="127">
        <f t="shared" si="52"/>
        <v>1487.3</v>
      </c>
      <c r="V57" s="127">
        <f t="shared" si="53"/>
        <v>1487.3</v>
      </c>
      <c r="W57" s="127">
        <f t="shared" si="54"/>
        <v>122.94166666666666</v>
      </c>
      <c r="X57" s="127"/>
      <c r="Y57" s="127"/>
      <c r="Z57" s="127"/>
      <c r="AA57" s="127"/>
      <c r="AB57" s="127"/>
      <c r="AC57" s="127"/>
      <c r="AD57" s="127"/>
      <c r="AE57" s="127"/>
      <c r="AF57" s="127"/>
      <c r="AG57" s="127"/>
      <c r="AH57" s="127"/>
      <c r="AI57" s="127"/>
      <c r="AJ57" s="127"/>
      <c r="AK57" s="127"/>
      <c r="AL57" s="127"/>
      <c r="AM57" s="127"/>
      <c r="AN57" s="127"/>
      <c r="AO57" s="127"/>
      <c r="AP57" s="127"/>
    </row>
    <row r="58" spans="1:42">
      <c r="A58" s="118">
        <v>56</v>
      </c>
      <c r="B58" s="120" t="s">
        <v>5477</v>
      </c>
      <c r="C58" s="121" t="s">
        <v>5478</v>
      </c>
      <c r="D58" s="118" t="s">
        <v>5431</v>
      </c>
      <c r="E58" s="122">
        <v>20</v>
      </c>
      <c r="F58" s="123">
        <v>7436.5</v>
      </c>
      <c r="G58" s="124">
        <v>2726.68</v>
      </c>
      <c r="H58" s="123">
        <v>123.94</v>
      </c>
      <c r="I58" s="124">
        <v>2850.62</v>
      </c>
      <c r="J58" s="125">
        <v>4585.88</v>
      </c>
      <c r="K58" s="118">
        <v>2556</v>
      </c>
      <c r="L58" s="118">
        <v>11</v>
      </c>
      <c r="M58" s="118">
        <f t="shared" si="2"/>
        <v>1</v>
      </c>
      <c r="N58" s="118">
        <f t="shared" si="1"/>
        <v>12</v>
      </c>
      <c r="O58" s="126"/>
      <c r="P58" s="127"/>
      <c r="Q58" s="127"/>
      <c r="R58" s="127">
        <f t="shared" si="49"/>
        <v>1363.3583333333333</v>
      </c>
      <c r="S58" s="127">
        <f t="shared" si="50"/>
        <v>1487.3</v>
      </c>
      <c r="T58" s="127">
        <f t="shared" si="51"/>
        <v>1487.3</v>
      </c>
      <c r="U58" s="127">
        <f t="shared" si="52"/>
        <v>1487.3</v>
      </c>
      <c r="V58" s="127">
        <f t="shared" si="53"/>
        <v>1487.3</v>
      </c>
      <c r="W58" s="127">
        <f t="shared" si="54"/>
        <v>122.94166666666666</v>
      </c>
      <c r="X58" s="127"/>
      <c r="Y58" s="127"/>
      <c r="Z58" s="127"/>
      <c r="AA58" s="127"/>
      <c r="AB58" s="127"/>
      <c r="AC58" s="127"/>
      <c r="AD58" s="127"/>
      <c r="AE58" s="127"/>
      <c r="AF58" s="127"/>
      <c r="AG58" s="127"/>
      <c r="AH58" s="127"/>
      <c r="AI58" s="127"/>
      <c r="AJ58" s="127"/>
      <c r="AK58" s="127"/>
      <c r="AL58" s="127"/>
      <c r="AM58" s="127"/>
      <c r="AN58" s="127"/>
      <c r="AO58" s="127"/>
      <c r="AP58" s="127"/>
    </row>
    <row r="59" spans="1:42">
      <c r="A59" s="118">
        <v>57</v>
      </c>
      <c r="B59" s="120" t="s">
        <v>5479</v>
      </c>
      <c r="C59" s="121" t="s">
        <v>5480</v>
      </c>
      <c r="D59" s="118" t="s">
        <v>5431</v>
      </c>
      <c r="E59" s="122">
        <v>20</v>
      </c>
      <c r="F59" s="123">
        <v>24550</v>
      </c>
      <c r="G59" s="124">
        <v>8183.4</v>
      </c>
      <c r="H59" s="123">
        <v>409.17</v>
      </c>
      <c r="I59" s="124">
        <v>8592.57</v>
      </c>
      <c r="J59" s="125">
        <v>15957.43</v>
      </c>
      <c r="K59" s="118">
        <v>2556</v>
      </c>
      <c r="L59" s="118">
        <v>9</v>
      </c>
      <c r="M59" s="118">
        <f t="shared" si="2"/>
        <v>3</v>
      </c>
      <c r="N59" s="118">
        <f t="shared" si="1"/>
        <v>12</v>
      </c>
      <c r="O59" s="126"/>
      <c r="P59" s="127"/>
      <c r="Q59" s="127"/>
      <c r="R59" s="127">
        <f t="shared" si="49"/>
        <v>3682.5</v>
      </c>
      <c r="S59" s="127">
        <f t="shared" si="50"/>
        <v>4910</v>
      </c>
      <c r="T59" s="127">
        <f t="shared" si="51"/>
        <v>4910</v>
      </c>
      <c r="U59" s="127">
        <f t="shared" si="52"/>
        <v>4910</v>
      </c>
      <c r="V59" s="127">
        <f t="shared" si="53"/>
        <v>4910</v>
      </c>
      <c r="W59" s="127">
        <f t="shared" si="54"/>
        <v>1226.5</v>
      </c>
      <c r="X59" s="127"/>
      <c r="Y59" s="127"/>
      <c r="Z59" s="127"/>
      <c r="AA59" s="127"/>
      <c r="AB59" s="127"/>
      <c r="AC59" s="127"/>
      <c r="AD59" s="127"/>
      <c r="AE59" s="127"/>
      <c r="AF59" s="127"/>
      <c r="AG59" s="127"/>
      <c r="AH59" s="127"/>
      <c r="AI59" s="127"/>
      <c r="AJ59" s="127"/>
      <c r="AK59" s="127"/>
      <c r="AL59" s="127"/>
      <c r="AM59" s="127"/>
      <c r="AN59" s="127"/>
      <c r="AO59" s="127"/>
      <c r="AP59" s="127"/>
    </row>
    <row r="60" spans="1:42">
      <c r="A60" s="118">
        <v>58</v>
      </c>
      <c r="B60" s="120" t="s">
        <v>5481</v>
      </c>
      <c r="C60" s="121" t="s">
        <v>5482</v>
      </c>
      <c r="D60" s="118" t="s">
        <v>5431</v>
      </c>
      <c r="E60" s="122">
        <v>20</v>
      </c>
      <c r="F60" s="123">
        <v>6750</v>
      </c>
      <c r="G60" s="124">
        <v>1462.5</v>
      </c>
      <c r="H60" s="123">
        <v>112.5</v>
      </c>
      <c r="I60" s="124">
        <v>1575</v>
      </c>
      <c r="J60" s="125">
        <v>5175</v>
      </c>
      <c r="K60" s="118">
        <v>2556</v>
      </c>
      <c r="L60" s="118">
        <v>2</v>
      </c>
      <c r="M60" s="118">
        <f t="shared" si="2"/>
        <v>10</v>
      </c>
      <c r="N60" s="118">
        <f t="shared" si="1"/>
        <v>12</v>
      </c>
      <c r="O60" s="126"/>
      <c r="P60" s="127"/>
      <c r="Q60" s="127"/>
      <c r="R60" s="127">
        <f t="shared" si="49"/>
        <v>225</v>
      </c>
      <c r="S60" s="127">
        <f t="shared" si="50"/>
        <v>1350</v>
      </c>
      <c r="T60" s="127">
        <f t="shared" si="51"/>
        <v>1350</v>
      </c>
      <c r="U60" s="127">
        <f t="shared" si="52"/>
        <v>1350</v>
      </c>
      <c r="V60" s="127">
        <f t="shared" si="53"/>
        <v>1350</v>
      </c>
      <c r="W60" s="127">
        <f t="shared" si="54"/>
        <v>1124</v>
      </c>
      <c r="X60" s="127"/>
      <c r="Y60" s="127"/>
      <c r="Z60" s="127"/>
      <c r="AA60" s="127"/>
      <c r="AB60" s="127"/>
      <c r="AC60" s="127"/>
      <c r="AD60" s="127"/>
      <c r="AE60" s="127"/>
      <c r="AF60" s="127"/>
      <c r="AG60" s="127"/>
      <c r="AH60" s="127"/>
      <c r="AI60" s="127"/>
      <c r="AJ60" s="127"/>
      <c r="AK60" s="127"/>
      <c r="AL60" s="127"/>
      <c r="AM60" s="127"/>
      <c r="AN60" s="127"/>
      <c r="AO60" s="127"/>
      <c r="AP60" s="127"/>
    </row>
    <row r="61" spans="1:42">
      <c r="A61" s="118">
        <v>59</v>
      </c>
      <c r="B61" s="120" t="s">
        <v>5483</v>
      </c>
      <c r="C61" s="121" t="s">
        <v>5484</v>
      </c>
      <c r="D61" s="118" t="s">
        <v>5431</v>
      </c>
      <c r="E61" s="122">
        <v>20</v>
      </c>
      <c r="F61" s="123">
        <v>80000</v>
      </c>
      <c r="G61" s="124">
        <v>1333.33</v>
      </c>
      <c r="H61" s="123">
        <v>1333.33</v>
      </c>
      <c r="I61" s="124">
        <v>2666.66</v>
      </c>
      <c r="J61" s="125">
        <v>77333.34</v>
      </c>
      <c r="K61" s="118">
        <v>2557</v>
      </c>
      <c r="L61" s="118">
        <v>2</v>
      </c>
      <c r="M61" s="118">
        <f t="shared" si="2"/>
        <v>10</v>
      </c>
      <c r="N61" s="118">
        <f t="shared" si="1"/>
        <v>12</v>
      </c>
      <c r="O61" s="126"/>
      <c r="P61" s="127"/>
      <c r="Q61" s="127"/>
      <c r="R61" s="127"/>
      <c r="S61" s="127">
        <f>(F61/5)*L61/N61</f>
        <v>2666.6666666666665</v>
      </c>
      <c r="T61" s="127">
        <f>F61/5</f>
        <v>16000</v>
      </c>
      <c r="U61" s="127">
        <f>F61/5</f>
        <v>16000</v>
      </c>
      <c r="V61" s="127">
        <f>F61/5</f>
        <v>16000</v>
      </c>
      <c r="W61" s="127">
        <f>F61/5</f>
        <v>16000</v>
      </c>
      <c r="X61" s="127">
        <f>(F61/5)*M61/N61-1</f>
        <v>13332.333333333334</v>
      </c>
      <c r="Y61" s="127"/>
      <c r="Z61" s="127"/>
      <c r="AA61" s="127"/>
      <c r="AB61" s="127"/>
      <c r="AC61" s="127"/>
      <c r="AD61" s="127"/>
      <c r="AE61" s="127"/>
      <c r="AF61" s="127"/>
      <c r="AG61" s="127"/>
      <c r="AH61" s="127"/>
      <c r="AI61" s="127"/>
      <c r="AJ61" s="127"/>
      <c r="AK61" s="127"/>
      <c r="AL61" s="127"/>
      <c r="AM61" s="127"/>
      <c r="AN61" s="127"/>
      <c r="AO61" s="127"/>
      <c r="AP61" s="127"/>
    </row>
    <row r="62" spans="1:42">
      <c r="A62" s="118">
        <v>60</v>
      </c>
      <c r="B62" s="120" t="s">
        <v>5485</v>
      </c>
      <c r="C62" s="121" t="s">
        <v>5484</v>
      </c>
      <c r="D62" s="118" t="s">
        <v>5431</v>
      </c>
      <c r="E62" s="122">
        <v>20</v>
      </c>
      <c r="F62" s="123">
        <v>29400</v>
      </c>
      <c r="G62" s="124">
        <v>490</v>
      </c>
      <c r="H62" s="123">
        <v>490</v>
      </c>
      <c r="I62" s="124">
        <v>980</v>
      </c>
      <c r="J62" s="125">
        <v>28420</v>
      </c>
      <c r="K62" s="118">
        <v>2557</v>
      </c>
      <c r="L62" s="118">
        <v>2</v>
      </c>
      <c r="M62" s="118">
        <f t="shared" si="2"/>
        <v>10</v>
      </c>
      <c r="N62" s="118">
        <f t="shared" si="1"/>
        <v>12</v>
      </c>
      <c r="O62" s="126"/>
      <c r="P62" s="127"/>
      <c r="Q62" s="127"/>
      <c r="R62" s="127"/>
      <c r="S62" s="127">
        <f t="shared" ref="S62:S66" si="55">(F62/5)*L62/N62</f>
        <v>980</v>
      </c>
      <c r="T62" s="127">
        <f t="shared" ref="T62:T66" si="56">F62/5</f>
        <v>5880</v>
      </c>
      <c r="U62" s="127">
        <f t="shared" ref="U62:U66" si="57">F62/5</f>
        <v>5880</v>
      </c>
      <c r="V62" s="127">
        <f t="shared" ref="V62:V66" si="58">F62/5</f>
        <v>5880</v>
      </c>
      <c r="W62" s="127">
        <f t="shared" ref="W62:W66" si="59">F62/5</f>
        <v>5880</v>
      </c>
      <c r="X62" s="127">
        <f t="shared" ref="X62:X66" si="60">(F62/5)*M62/N62-1</f>
        <v>4899</v>
      </c>
      <c r="Y62" s="127"/>
      <c r="Z62" s="127"/>
      <c r="AA62" s="127"/>
      <c r="AB62" s="127"/>
      <c r="AC62" s="127"/>
      <c r="AD62" s="127"/>
      <c r="AE62" s="127"/>
      <c r="AF62" s="127"/>
      <c r="AG62" s="127"/>
      <c r="AH62" s="127"/>
      <c r="AI62" s="127"/>
      <c r="AJ62" s="127"/>
      <c r="AK62" s="127"/>
      <c r="AL62" s="127"/>
      <c r="AM62" s="127"/>
      <c r="AN62" s="127"/>
      <c r="AO62" s="127"/>
      <c r="AP62" s="127"/>
    </row>
    <row r="63" spans="1:42" ht="36">
      <c r="A63" s="118">
        <v>61</v>
      </c>
      <c r="B63" s="120" t="s">
        <v>5486</v>
      </c>
      <c r="C63" s="121" t="s">
        <v>5487</v>
      </c>
      <c r="D63" s="118" t="s">
        <v>5431</v>
      </c>
      <c r="E63" s="122">
        <v>20</v>
      </c>
      <c r="F63" s="123">
        <v>44000</v>
      </c>
      <c r="G63" s="124">
        <v>733.33</v>
      </c>
      <c r="H63" s="123">
        <v>733.33</v>
      </c>
      <c r="I63" s="124">
        <v>1466.66</v>
      </c>
      <c r="J63" s="125">
        <v>42533.34</v>
      </c>
      <c r="K63" s="118">
        <v>2557</v>
      </c>
      <c r="L63" s="118">
        <v>2</v>
      </c>
      <c r="M63" s="118">
        <f t="shared" si="2"/>
        <v>10</v>
      </c>
      <c r="N63" s="118">
        <f t="shared" si="1"/>
        <v>12</v>
      </c>
      <c r="O63" s="126"/>
      <c r="P63" s="127"/>
      <c r="Q63" s="127"/>
      <c r="R63" s="127"/>
      <c r="S63" s="127">
        <f t="shared" si="55"/>
        <v>1466.6666666666667</v>
      </c>
      <c r="T63" s="127">
        <f t="shared" si="56"/>
        <v>8800</v>
      </c>
      <c r="U63" s="127">
        <f t="shared" si="57"/>
        <v>8800</v>
      </c>
      <c r="V63" s="127">
        <f t="shared" si="58"/>
        <v>8800</v>
      </c>
      <c r="W63" s="127">
        <f t="shared" si="59"/>
        <v>8800</v>
      </c>
      <c r="X63" s="127">
        <f t="shared" si="60"/>
        <v>7332.333333333333</v>
      </c>
      <c r="Y63" s="127"/>
      <c r="Z63" s="127"/>
      <c r="AA63" s="127"/>
      <c r="AB63" s="127"/>
      <c r="AC63" s="127"/>
      <c r="AD63" s="127"/>
      <c r="AE63" s="127"/>
      <c r="AF63" s="127"/>
      <c r="AG63" s="127"/>
      <c r="AH63" s="127"/>
      <c r="AI63" s="127"/>
      <c r="AJ63" s="127"/>
      <c r="AK63" s="127"/>
      <c r="AL63" s="127"/>
      <c r="AM63" s="127"/>
      <c r="AN63" s="127"/>
      <c r="AO63" s="127"/>
      <c r="AP63" s="127"/>
    </row>
    <row r="64" spans="1:42" ht="36">
      <c r="A64" s="118">
        <v>62</v>
      </c>
      <c r="B64" s="120" t="s">
        <v>5488</v>
      </c>
      <c r="C64" s="121" t="s">
        <v>5489</v>
      </c>
      <c r="D64" s="118" t="s">
        <v>5431</v>
      </c>
      <c r="E64" s="122">
        <v>20</v>
      </c>
      <c r="F64" s="123">
        <v>33000</v>
      </c>
      <c r="G64" s="124">
        <v>0</v>
      </c>
      <c r="H64" s="123">
        <v>550</v>
      </c>
      <c r="I64" s="124">
        <v>550</v>
      </c>
      <c r="J64" s="125">
        <v>32450</v>
      </c>
      <c r="K64" s="118">
        <v>2557</v>
      </c>
      <c r="L64" s="118">
        <v>1</v>
      </c>
      <c r="M64" s="118">
        <f t="shared" si="2"/>
        <v>11</v>
      </c>
      <c r="N64" s="118">
        <f t="shared" si="1"/>
        <v>12</v>
      </c>
      <c r="O64" s="126"/>
      <c r="P64" s="127"/>
      <c r="Q64" s="127"/>
      <c r="R64" s="127"/>
      <c r="S64" s="127">
        <f t="shared" si="55"/>
        <v>550</v>
      </c>
      <c r="T64" s="127">
        <f t="shared" si="56"/>
        <v>6600</v>
      </c>
      <c r="U64" s="127">
        <f t="shared" si="57"/>
        <v>6600</v>
      </c>
      <c r="V64" s="127">
        <f t="shared" si="58"/>
        <v>6600</v>
      </c>
      <c r="W64" s="127">
        <f t="shared" si="59"/>
        <v>6600</v>
      </c>
      <c r="X64" s="127">
        <f t="shared" si="60"/>
        <v>6049</v>
      </c>
      <c r="Y64" s="127"/>
      <c r="Z64" s="127"/>
      <c r="AA64" s="127"/>
      <c r="AB64" s="127"/>
      <c r="AC64" s="127"/>
      <c r="AD64" s="127"/>
      <c r="AE64" s="127"/>
      <c r="AF64" s="127"/>
      <c r="AG64" s="127"/>
      <c r="AH64" s="127"/>
      <c r="AI64" s="127"/>
      <c r="AJ64" s="127"/>
      <c r="AK64" s="127"/>
      <c r="AL64" s="127"/>
      <c r="AM64" s="127"/>
      <c r="AN64" s="127"/>
      <c r="AO64" s="127"/>
      <c r="AP64" s="127"/>
    </row>
    <row r="65" spans="1:42" ht="36">
      <c r="A65" s="118">
        <v>63</v>
      </c>
      <c r="B65" s="120" t="s">
        <v>5488</v>
      </c>
      <c r="C65" s="121" t="s">
        <v>5489</v>
      </c>
      <c r="D65" s="118" t="s">
        <v>5431</v>
      </c>
      <c r="E65" s="122">
        <v>20</v>
      </c>
      <c r="F65" s="123">
        <v>33000</v>
      </c>
      <c r="G65" s="124">
        <v>0</v>
      </c>
      <c r="H65" s="123">
        <v>550</v>
      </c>
      <c r="I65" s="124">
        <v>550</v>
      </c>
      <c r="J65" s="125">
        <v>32450</v>
      </c>
      <c r="K65" s="118">
        <v>2557</v>
      </c>
      <c r="L65" s="118">
        <v>1</v>
      </c>
      <c r="M65" s="118">
        <f t="shared" si="2"/>
        <v>11</v>
      </c>
      <c r="N65" s="118">
        <f t="shared" si="1"/>
        <v>12</v>
      </c>
      <c r="O65" s="126"/>
      <c r="P65" s="127"/>
      <c r="Q65" s="127"/>
      <c r="R65" s="127"/>
      <c r="S65" s="127">
        <f t="shared" si="55"/>
        <v>550</v>
      </c>
      <c r="T65" s="127">
        <f t="shared" si="56"/>
        <v>6600</v>
      </c>
      <c r="U65" s="127">
        <f t="shared" si="57"/>
        <v>6600</v>
      </c>
      <c r="V65" s="127">
        <f t="shared" si="58"/>
        <v>6600</v>
      </c>
      <c r="W65" s="127">
        <f t="shared" si="59"/>
        <v>6600</v>
      </c>
      <c r="X65" s="127">
        <f t="shared" si="60"/>
        <v>6049</v>
      </c>
      <c r="Y65" s="127"/>
      <c r="Z65" s="127"/>
      <c r="AA65" s="127"/>
      <c r="AB65" s="127"/>
      <c r="AC65" s="127"/>
      <c r="AD65" s="127"/>
      <c r="AE65" s="127"/>
      <c r="AF65" s="127"/>
      <c r="AG65" s="127"/>
      <c r="AH65" s="127"/>
      <c r="AI65" s="127"/>
      <c r="AJ65" s="127"/>
      <c r="AK65" s="127"/>
      <c r="AL65" s="127"/>
      <c r="AM65" s="127"/>
      <c r="AN65" s="127"/>
      <c r="AO65" s="127"/>
      <c r="AP65" s="127"/>
    </row>
    <row r="66" spans="1:42">
      <c r="A66" s="118">
        <v>64</v>
      </c>
      <c r="B66" s="120" t="s">
        <v>5490</v>
      </c>
      <c r="C66" s="121" t="s">
        <v>5491</v>
      </c>
      <c r="D66" s="118" t="s">
        <v>5431</v>
      </c>
      <c r="E66" s="122">
        <v>20</v>
      </c>
      <c r="F66" s="123">
        <v>32100</v>
      </c>
      <c r="G66" s="124">
        <v>0</v>
      </c>
      <c r="H66" s="123">
        <v>535</v>
      </c>
      <c r="I66" s="124">
        <v>535</v>
      </c>
      <c r="J66" s="125">
        <v>31565</v>
      </c>
      <c r="K66" s="118">
        <v>2557</v>
      </c>
      <c r="L66" s="118">
        <v>1</v>
      </c>
      <c r="M66" s="118">
        <f t="shared" si="2"/>
        <v>11</v>
      </c>
      <c r="N66" s="118">
        <f t="shared" si="1"/>
        <v>12</v>
      </c>
      <c r="O66" s="126"/>
      <c r="P66" s="127"/>
      <c r="Q66" s="127"/>
      <c r="R66" s="127"/>
      <c r="S66" s="127">
        <f t="shared" si="55"/>
        <v>535</v>
      </c>
      <c r="T66" s="127">
        <f t="shared" si="56"/>
        <v>6420</v>
      </c>
      <c r="U66" s="127">
        <f t="shared" si="57"/>
        <v>6420</v>
      </c>
      <c r="V66" s="127">
        <f t="shared" si="58"/>
        <v>6420</v>
      </c>
      <c r="W66" s="127">
        <f t="shared" si="59"/>
        <v>6420</v>
      </c>
      <c r="X66" s="127">
        <f t="shared" si="60"/>
        <v>5884</v>
      </c>
      <c r="Y66" s="127"/>
      <c r="Z66" s="127"/>
      <c r="AA66" s="127"/>
      <c r="AB66" s="127"/>
      <c r="AC66" s="127"/>
      <c r="AD66" s="127"/>
      <c r="AE66" s="127"/>
      <c r="AF66" s="127"/>
      <c r="AG66" s="127"/>
      <c r="AH66" s="127"/>
      <c r="AI66" s="127"/>
      <c r="AJ66" s="127"/>
      <c r="AK66" s="127"/>
      <c r="AL66" s="127"/>
      <c r="AM66" s="127"/>
      <c r="AN66" s="127"/>
      <c r="AO66" s="127"/>
      <c r="AP66" s="127"/>
    </row>
    <row r="67" spans="1:42">
      <c r="A67" s="118">
        <v>65</v>
      </c>
      <c r="B67" s="120" t="s">
        <v>5492</v>
      </c>
      <c r="C67" s="121" t="s">
        <v>5493</v>
      </c>
      <c r="D67" s="118" t="s">
        <v>5431</v>
      </c>
      <c r="E67" s="122">
        <v>20</v>
      </c>
      <c r="F67" s="123">
        <v>9095</v>
      </c>
      <c r="G67" s="124">
        <v>3789.5</v>
      </c>
      <c r="H67" s="123">
        <v>151.58000000000001</v>
      </c>
      <c r="I67" s="124">
        <v>3941.08</v>
      </c>
      <c r="J67" s="125">
        <v>5153.92</v>
      </c>
      <c r="K67" s="118">
        <v>2555</v>
      </c>
      <c r="L67" s="118">
        <v>2</v>
      </c>
      <c r="M67" s="118">
        <f t="shared" si="2"/>
        <v>10</v>
      </c>
      <c r="N67" s="118">
        <f t="shared" si="1"/>
        <v>12</v>
      </c>
      <c r="O67" s="126"/>
      <c r="P67" s="127"/>
      <c r="Q67" s="127">
        <f>(F67/5)*L67/N67</f>
        <v>303.16666666666669</v>
      </c>
      <c r="R67" s="127">
        <f>$F$67/5</f>
        <v>1819</v>
      </c>
      <c r="S67" s="127">
        <f t="shared" ref="S67:U67" si="61">$F$67/5</f>
        <v>1819</v>
      </c>
      <c r="T67" s="127">
        <f t="shared" si="61"/>
        <v>1819</v>
      </c>
      <c r="U67" s="127">
        <f t="shared" si="61"/>
        <v>1819</v>
      </c>
      <c r="V67" s="127">
        <f>(F67/5)*M67/N67-1</f>
        <v>1514.8333333333333</v>
      </c>
      <c r="W67" s="127"/>
      <c r="X67" s="127"/>
      <c r="Y67" s="127"/>
      <c r="Z67" s="127"/>
      <c r="AA67" s="127"/>
      <c r="AB67" s="127"/>
      <c r="AC67" s="127"/>
      <c r="AD67" s="127"/>
      <c r="AE67" s="127"/>
      <c r="AF67" s="127"/>
      <c r="AG67" s="127"/>
      <c r="AH67" s="127"/>
      <c r="AI67" s="127"/>
      <c r="AJ67" s="127"/>
      <c r="AK67" s="127"/>
      <c r="AL67" s="127"/>
      <c r="AM67" s="127"/>
      <c r="AN67" s="127"/>
      <c r="AO67" s="127"/>
      <c r="AP67" s="127"/>
    </row>
    <row r="68" spans="1:42">
      <c r="A68" s="118">
        <v>66</v>
      </c>
      <c r="B68" s="120" t="s">
        <v>5494</v>
      </c>
      <c r="C68" s="121" t="s">
        <v>5460</v>
      </c>
      <c r="D68" s="118" t="s">
        <v>5431</v>
      </c>
      <c r="E68" s="122">
        <v>20</v>
      </c>
      <c r="F68" s="123">
        <v>112000</v>
      </c>
      <c r="G68" s="124">
        <v>70933.460000000006</v>
      </c>
      <c r="H68" s="123">
        <v>1866.67</v>
      </c>
      <c r="I68" s="124">
        <v>72800.13</v>
      </c>
      <c r="J68" s="125">
        <v>39199.870000000003</v>
      </c>
      <c r="K68" s="118">
        <v>2554</v>
      </c>
      <c r="L68" s="118">
        <v>3</v>
      </c>
      <c r="M68" s="118">
        <f t="shared" si="2"/>
        <v>9</v>
      </c>
      <c r="N68" s="118">
        <f t="shared" ref="N68:N131" si="62">L68+M68</f>
        <v>12</v>
      </c>
      <c r="O68" s="126"/>
      <c r="P68" s="127">
        <f t="shared" ref="P68:P72" si="63">(F68/5)*L68/N68</f>
        <v>5600</v>
      </c>
      <c r="Q68" s="127">
        <f>$F$68/5</f>
        <v>22400</v>
      </c>
      <c r="R68" s="127">
        <f t="shared" ref="R68:T68" si="64">$F$68/5</f>
        <v>22400</v>
      </c>
      <c r="S68" s="127">
        <f t="shared" si="64"/>
        <v>22400</v>
      </c>
      <c r="T68" s="127">
        <f t="shared" si="64"/>
        <v>22400</v>
      </c>
      <c r="U68" s="127">
        <f t="shared" ref="U68:U72" si="65">(F68/5)*M68/N68-1</f>
        <v>16799</v>
      </c>
      <c r="V68" s="127"/>
      <c r="W68" s="127"/>
      <c r="X68" s="127"/>
      <c r="Y68" s="127"/>
      <c r="Z68" s="127"/>
      <c r="AA68" s="127"/>
      <c r="AB68" s="127"/>
      <c r="AC68" s="127"/>
      <c r="AD68" s="127"/>
      <c r="AE68" s="127"/>
      <c r="AF68" s="127"/>
      <c r="AG68" s="127"/>
      <c r="AH68" s="127"/>
      <c r="AI68" s="127"/>
      <c r="AJ68" s="127"/>
      <c r="AK68" s="127"/>
      <c r="AL68" s="127"/>
      <c r="AM68" s="127"/>
      <c r="AN68" s="127"/>
      <c r="AO68" s="127"/>
      <c r="AP68" s="127"/>
    </row>
    <row r="69" spans="1:42">
      <c r="A69" s="118">
        <v>67</v>
      </c>
      <c r="B69" s="120" t="s">
        <v>5494</v>
      </c>
      <c r="C69" s="121" t="s">
        <v>5460</v>
      </c>
      <c r="D69" s="118" t="s">
        <v>5431</v>
      </c>
      <c r="E69" s="122">
        <v>20</v>
      </c>
      <c r="F69" s="123">
        <v>112000</v>
      </c>
      <c r="G69" s="124">
        <v>70933.460000000006</v>
      </c>
      <c r="H69" s="123">
        <v>1866.67</v>
      </c>
      <c r="I69" s="124">
        <v>72800.13</v>
      </c>
      <c r="J69" s="125">
        <v>39199.870000000003</v>
      </c>
      <c r="K69" s="118">
        <v>2554</v>
      </c>
      <c r="L69" s="118">
        <v>3</v>
      </c>
      <c r="M69" s="118">
        <f t="shared" ref="M69:M132" si="66">12-L69</f>
        <v>9</v>
      </c>
      <c r="N69" s="118">
        <f t="shared" si="62"/>
        <v>12</v>
      </c>
      <c r="O69" s="126"/>
      <c r="P69" s="127">
        <f t="shared" si="63"/>
        <v>5600</v>
      </c>
      <c r="Q69" s="127">
        <f>$F$69/5</f>
        <v>22400</v>
      </c>
      <c r="R69" s="127">
        <f t="shared" ref="R69:T69" si="67">$F$69/5</f>
        <v>22400</v>
      </c>
      <c r="S69" s="127">
        <f t="shared" si="67"/>
        <v>22400</v>
      </c>
      <c r="T69" s="127">
        <f t="shared" si="67"/>
        <v>22400</v>
      </c>
      <c r="U69" s="127">
        <f t="shared" si="65"/>
        <v>16799</v>
      </c>
      <c r="V69" s="127"/>
      <c r="W69" s="127"/>
      <c r="X69" s="127"/>
      <c r="Y69" s="127"/>
      <c r="Z69" s="127"/>
      <c r="AA69" s="127"/>
      <c r="AB69" s="127"/>
      <c r="AC69" s="127"/>
      <c r="AD69" s="127"/>
      <c r="AE69" s="127"/>
      <c r="AF69" s="127"/>
      <c r="AG69" s="127"/>
      <c r="AH69" s="127"/>
      <c r="AI69" s="127"/>
      <c r="AJ69" s="127"/>
      <c r="AK69" s="127"/>
      <c r="AL69" s="127"/>
      <c r="AM69" s="127"/>
      <c r="AN69" s="127"/>
      <c r="AO69" s="127"/>
      <c r="AP69" s="127"/>
    </row>
    <row r="70" spans="1:42">
      <c r="A70" s="118">
        <v>68</v>
      </c>
      <c r="B70" s="120" t="s">
        <v>5495</v>
      </c>
      <c r="C70" s="121" t="s">
        <v>5460</v>
      </c>
      <c r="D70" s="118" t="s">
        <v>5431</v>
      </c>
      <c r="E70" s="122">
        <v>20</v>
      </c>
      <c r="F70" s="123">
        <v>12300</v>
      </c>
      <c r="G70" s="124">
        <v>7790</v>
      </c>
      <c r="H70" s="123">
        <v>205</v>
      </c>
      <c r="I70" s="124">
        <v>7995</v>
      </c>
      <c r="J70" s="125">
        <v>4305</v>
      </c>
      <c r="K70" s="118">
        <v>2554</v>
      </c>
      <c r="L70" s="118">
        <v>3</v>
      </c>
      <c r="M70" s="118">
        <f t="shared" si="66"/>
        <v>9</v>
      </c>
      <c r="N70" s="118">
        <f t="shared" si="62"/>
        <v>12</v>
      </c>
      <c r="O70" s="126"/>
      <c r="P70" s="127">
        <f t="shared" si="63"/>
        <v>615</v>
      </c>
      <c r="Q70" s="127">
        <f>$F$70/5</f>
        <v>2460</v>
      </c>
      <c r="R70" s="127">
        <f t="shared" ref="R70:T70" si="68">$F$70/5</f>
        <v>2460</v>
      </c>
      <c r="S70" s="127">
        <f t="shared" si="68"/>
        <v>2460</v>
      </c>
      <c r="T70" s="127">
        <f t="shared" si="68"/>
        <v>2460</v>
      </c>
      <c r="U70" s="127">
        <f t="shared" si="65"/>
        <v>1844</v>
      </c>
      <c r="V70" s="127"/>
      <c r="W70" s="127"/>
      <c r="X70" s="127"/>
      <c r="Y70" s="127"/>
      <c r="Z70" s="127"/>
      <c r="AA70" s="127"/>
      <c r="AB70" s="127"/>
      <c r="AC70" s="127"/>
      <c r="AD70" s="127"/>
      <c r="AE70" s="127"/>
      <c r="AF70" s="127"/>
      <c r="AG70" s="127"/>
      <c r="AH70" s="127"/>
      <c r="AI70" s="127"/>
      <c r="AJ70" s="127"/>
      <c r="AK70" s="127"/>
      <c r="AL70" s="127"/>
      <c r="AM70" s="127"/>
      <c r="AN70" s="127"/>
      <c r="AO70" s="127"/>
      <c r="AP70" s="127"/>
    </row>
    <row r="71" spans="1:42" ht="36">
      <c r="A71" s="118">
        <v>69</v>
      </c>
      <c r="B71" s="120" t="s">
        <v>5496</v>
      </c>
      <c r="C71" s="121" t="s">
        <v>5460</v>
      </c>
      <c r="D71" s="118" t="s">
        <v>5431</v>
      </c>
      <c r="E71" s="122">
        <v>20</v>
      </c>
      <c r="F71" s="123">
        <v>10150</v>
      </c>
      <c r="G71" s="124">
        <v>6428.46</v>
      </c>
      <c r="H71" s="123">
        <v>169.17</v>
      </c>
      <c r="I71" s="124">
        <v>6597.63</v>
      </c>
      <c r="J71" s="125">
        <v>3552.37</v>
      </c>
      <c r="K71" s="118">
        <v>2554</v>
      </c>
      <c r="L71" s="118">
        <v>3</v>
      </c>
      <c r="M71" s="118">
        <f t="shared" si="66"/>
        <v>9</v>
      </c>
      <c r="N71" s="118">
        <f t="shared" si="62"/>
        <v>12</v>
      </c>
      <c r="O71" s="126"/>
      <c r="P71" s="127">
        <f t="shared" si="63"/>
        <v>507.5</v>
      </c>
      <c r="Q71" s="127">
        <f>$F$71/5</f>
        <v>2030</v>
      </c>
      <c r="R71" s="127">
        <f t="shared" ref="R71:T71" si="69">$F$71/5</f>
        <v>2030</v>
      </c>
      <c r="S71" s="127">
        <f t="shared" si="69"/>
        <v>2030</v>
      </c>
      <c r="T71" s="127">
        <f t="shared" si="69"/>
        <v>2030</v>
      </c>
      <c r="U71" s="127">
        <f t="shared" si="65"/>
        <v>1521.5</v>
      </c>
      <c r="V71" s="127"/>
      <c r="W71" s="127"/>
      <c r="X71" s="127"/>
      <c r="Y71" s="127"/>
      <c r="Z71" s="127"/>
      <c r="AA71" s="127"/>
      <c r="AB71" s="127"/>
      <c r="AC71" s="127"/>
      <c r="AD71" s="127"/>
      <c r="AE71" s="127"/>
      <c r="AF71" s="127"/>
      <c r="AG71" s="127"/>
      <c r="AH71" s="127"/>
      <c r="AI71" s="127"/>
      <c r="AJ71" s="127"/>
      <c r="AK71" s="127"/>
      <c r="AL71" s="127"/>
      <c r="AM71" s="127"/>
      <c r="AN71" s="127"/>
      <c r="AO71" s="127"/>
      <c r="AP71" s="127"/>
    </row>
    <row r="72" spans="1:42">
      <c r="A72" s="118">
        <v>70</v>
      </c>
      <c r="B72" s="120" t="s">
        <v>5497</v>
      </c>
      <c r="C72" s="121" t="s">
        <v>5460</v>
      </c>
      <c r="D72" s="118" t="s">
        <v>5431</v>
      </c>
      <c r="E72" s="122">
        <v>20</v>
      </c>
      <c r="F72" s="123">
        <v>34500</v>
      </c>
      <c r="G72" s="124">
        <v>21850</v>
      </c>
      <c r="H72" s="123">
        <v>575</v>
      </c>
      <c r="I72" s="124">
        <v>22425</v>
      </c>
      <c r="J72" s="125">
        <v>12075</v>
      </c>
      <c r="K72" s="118">
        <v>2554</v>
      </c>
      <c r="L72" s="118">
        <v>3</v>
      </c>
      <c r="M72" s="118">
        <f t="shared" si="66"/>
        <v>9</v>
      </c>
      <c r="N72" s="118">
        <f t="shared" si="62"/>
        <v>12</v>
      </c>
      <c r="O72" s="126"/>
      <c r="P72" s="127">
        <f t="shared" si="63"/>
        <v>1725</v>
      </c>
      <c r="Q72" s="127">
        <f>$F$72/5</f>
        <v>6900</v>
      </c>
      <c r="R72" s="127">
        <f t="shared" ref="R72:T72" si="70">$F$72/5</f>
        <v>6900</v>
      </c>
      <c r="S72" s="127">
        <f t="shared" si="70"/>
        <v>6900</v>
      </c>
      <c r="T72" s="127">
        <f t="shared" si="70"/>
        <v>6900</v>
      </c>
      <c r="U72" s="127">
        <f t="shared" si="65"/>
        <v>5174</v>
      </c>
      <c r="V72" s="127"/>
      <c r="W72" s="127"/>
      <c r="X72" s="127"/>
      <c r="Y72" s="127"/>
      <c r="Z72" s="127"/>
      <c r="AA72" s="127"/>
      <c r="AB72" s="127"/>
      <c r="AC72" s="127"/>
      <c r="AD72" s="127"/>
      <c r="AE72" s="127"/>
      <c r="AF72" s="127"/>
      <c r="AG72" s="127"/>
      <c r="AH72" s="127"/>
      <c r="AI72" s="127"/>
      <c r="AJ72" s="127"/>
      <c r="AK72" s="127"/>
      <c r="AL72" s="127"/>
      <c r="AM72" s="127"/>
      <c r="AN72" s="127"/>
      <c r="AO72" s="127"/>
      <c r="AP72" s="127"/>
    </row>
    <row r="73" spans="1:42">
      <c r="A73" s="118">
        <v>71</v>
      </c>
      <c r="B73" s="120" t="s">
        <v>5498</v>
      </c>
      <c r="C73" s="121" t="s">
        <v>5493</v>
      </c>
      <c r="D73" s="118" t="s">
        <v>5431</v>
      </c>
      <c r="E73" s="122">
        <v>20</v>
      </c>
      <c r="F73" s="123">
        <v>5136</v>
      </c>
      <c r="G73" s="124">
        <v>2140</v>
      </c>
      <c r="H73" s="123">
        <v>85.6</v>
      </c>
      <c r="I73" s="124">
        <v>2225.6</v>
      </c>
      <c r="J73" s="125">
        <v>2910.4</v>
      </c>
      <c r="K73" s="118">
        <v>2555</v>
      </c>
      <c r="L73" s="118">
        <v>2</v>
      </c>
      <c r="M73" s="118">
        <f t="shared" si="66"/>
        <v>10</v>
      </c>
      <c r="N73" s="118">
        <f t="shared" si="62"/>
        <v>12</v>
      </c>
      <c r="O73" s="126"/>
      <c r="P73" s="127"/>
      <c r="Q73" s="127">
        <f t="shared" ref="Q73:Q79" si="71">(F73/5)*L73/N73</f>
        <v>171.20000000000002</v>
      </c>
      <c r="R73" s="127">
        <f>$F$73/5</f>
        <v>1027.2</v>
      </c>
      <c r="S73" s="127">
        <f t="shared" ref="S73:U73" si="72">$F$73/5</f>
        <v>1027.2</v>
      </c>
      <c r="T73" s="127">
        <f t="shared" si="72"/>
        <v>1027.2</v>
      </c>
      <c r="U73" s="127">
        <f t="shared" si="72"/>
        <v>1027.2</v>
      </c>
      <c r="V73" s="127">
        <f t="shared" ref="V73:V79" si="73">(F73/5)*M73/N73-1</f>
        <v>855</v>
      </c>
      <c r="W73" s="127"/>
      <c r="X73" s="127"/>
      <c r="Y73" s="127"/>
      <c r="Z73" s="127"/>
      <c r="AA73" s="127"/>
      <c r="AB73" s="127"/>
      <c r="AC73" s="127"/>
      <c r="AD73" s="127"/>
      <c r="AE73" s="127"/>
      <c r="AF73" s="127"/>
      <c r="AG73" s="127"/>
      <c r="AH73" s="127"/>
      <c r="AI73" s="127"/>
      <c r="AJ73" s="127"/>
      <c r="AK73" s="127"/>
      <c r="AL73" s="127"/>
      <c r="AM73" s="127"/>
      <c r="AN73" s="127"/>
      <c r="AO73" s="127"/>
      <c r="AP73" s="127"/>
    </row>
    <row r="74" spans="1:42">
      <c r="A74" s="118">
        <v>72</v>
      </c>
      <c r="B74" s="120" t="s">
        <v>5498</v>
      </c>
      <c r="C74" s="121" t="s">
        <v>5493</v>
      </c>
      <c r="D74" s="118" t="s">
        <v>5431</v>
      </c>
      <c r="E74" s="122">
        <v>20</v>
      </c>
      <c r="F74" s="123">
        <v>5136</v>
      </c>
      <c r="G74" s="124">
        <v>2140</v>
      </c>
      <c r="H74" s="123">
        <v>85.6</v>
      </c>
      <c r="I74" s="124">
        <v>2225.6</v>
      </c>
      <c r="J74" s="125">
        <v>2910.4</v>
      </c>
      <c r="K74" s="118">
        <v>2555</v>
      </c>
      <c r="L74" s="118">
        <v>2</v>
      </c>
      <c r="M74" s="118">
        <f t="shared" si="66"/>
        <v>10</v>
      </c>
      <c r="N74" s="118">
        <f t="shared" si="62"/>
        <v>12</v>
      </c>
      <c r="O74" s="126"/>
      <c r="P74" s="127"/>
      <c r="Q74" s="127">
        <f t="shared" si="71"/>
        <v>171.20000000000002</v>
      </c>
      <c r="R74" s="127">
        <f>$F$74/5</f>
        <v>1027.2</v>
      </c>
      <c r="S74" s="127">
        <f t="shared" ref="S74:U74" si="74">$F$74/5</f>
        <v>1027.2</v>
      </c>
      <c r="T74" s="127">
        <f t="shared" si="74"/>
        <v>1027.2</v>
      </c>
      <c r="U74" s="127">
        <f t="shared" si="74"/>
        <v>1027.2</v>
      </c>
      <c r="V74" s="127">
        <f t="shared" si="73"/>
        <v>855</v>
      </c>
      <c r="W74" s="127"/>
      <c r="X74" s="127"/>
      <c r="Y74" s="127"/>
      <c r="Z74" s="127"/>
      <c r="AA74" s="127"/>
      <c r="AB74" s="127"/>
      <c r="AC74" s="127"/>
      <c r="AD74" s="127"/>
      <c r="AE74" s="127"/>
      <c r="AF74" s="127"/>
      <c r="AG74" s="127"/>
      <c r="AH74" s="127"/>
      <c r="AI74" s="127"/>
      <c r="AJ74" s="127"/>
      <c r="AK74" s="127"/>
      <c r="AL74" s="127"/>
      <c r="AM74" s="127"/>
      <c r="AN74" s="127"/>
      <c r="AO74" s="127"/>
      <c r="AP74" s="127"/>
    </row>
    <row r="75" spans="1:42">
      <c r="A75" s="118">
        <v>73</v>
      </c>
      <c r="B75" s="120" t="s">
        <v>5498</v>
      </c>
      <c r="C75" s="121" t="s">
        <v>5493</v>
      </c>
      <c r="D75" s="118" t="s">
        <v>5431</v>
      </c>
      <c r="E75" s="122">
        <v>20</v>
      </c>
      <c r="F75" s="123">
        <v>5136</v>
      </c>
      <c r="G75" s="124">
        <v>2140</v>
      </c>
      <c r="H75" s="123">
        <v>85.6</v>
      </c>
      <c r="I75" s="124">
        <v>2225.6</v>
      </c>
      <c r="J75" s="125">
        <v>2910.4</v>
      </c>
      <c r="K75" s="118">
        <v>2555</v>
      </c>
      <c r="L75" s="118">
        <v>2</v>
      </c>
      <c r="M75" s="118">
        <f t="shared" si="66"/>
        <v>10</v>
      </c>
      <c r="N75" s="118">
        <f t="shared" si="62"/>
        <v>12</v>
      </c>
      <c r="O75" s="126"/>
      <c r="P75" s="127"/>
      <c r="Q75" s="127">
        <f t="shared" si="71"/>
        <v>171.20000000000002</v>
      </c>
      <c r="R75" s="127">
        <f>$F$75/5</f>
        <v>1027.2</v>
      </c>
      <c r="S75" s="127">
        <f t="shared" ref="S75:U75" si="75">$F$75/5</f>
        <v>1027.2</v>
      </c>
      <c r="T75" s="127">
        <f t="shared" si="75"/>
        <v>1027.2</v>
      </c>
      <c r="U75" s="127">
        <f t="shared" si="75"/>
        <v>1027.2</v>
      </c>
      <c r="V75" s="127">
        <f t="shared" si="73"/>
        <v>855</v>
      </c>
      <c r="W75" s="127"/>
      <c r="X75" s="127"/>
      <c r="Y75" s="127"/>
      <c r="Z75" s="127"/>
      <c r="AA75" s="127"/>
      <c r="AB75" s="127"/>
      <c r="AC75" s="127"/>
      <c r="AD75" s="127"/>
      <c r="AE75" s="127"/>
      <c r="AF75" s="127"/>
      <c r="AG75" s="127"/>
      <c r="AH75" s="127"/>
      <c r="AI75" s="127"/>
      <c r="AJ75" s="127"/>
      <c r="AK75" s="127"/>
      <c r="AL75" s="127"/>
      <c r="AM75" s="127"/>
      <c r="AN75" s="127"/>
      <c r="AO75" s="127"/>
      <c r="AP75" s="127"/>
    </row>
    <row r="76" spans="1:42">
      <c r="A76" s="118">
        <v>74</v>
      </c>
      <c r="B76" s="120" t="s">
        <v>5498</v>
      </c>
      <c r="C76" s="121" t="s">
        <v>5493</v>
      </c>
      <c r="D76" s="118" t="s">
        <v>5431</v>
      </c>
      <c r="E76" s="122">
        <v>20</v>
      </c>
      <c r="F76" s="123">
        <v>5136</v>
      </c>
      <c r="G76" s="124">
        <v>2140</v>
      </c>
      <c r="H76" s="123">
        <v>85.6</v>
      </c>
      <c r="I76" s="124">
        <v>2225.6</v>
      </c>
      <c r="J76" s="125">
        <v>2910.4</v>
      </c>
      <c r="K76" s="118">
        <v>2555</v>
      </c>
      <c r="L76" s="118">
        <v>2</v>
      </c>
      <c r="M76" s="118">
        <f t="shared" si="66"/>
        <v>10</v>
      </c>
      <c r="N76" s="118">
        <f t="shared" si="62"/>
        <v>12</v>
      </c>
      <c r="O76" s="126"/>
      <c r="P76" s="127"/>
      <c r="Q76" s="127">
        <f t="shared" si="71"/>
        <v>171.20000000000002</v>
      </c>
      <c r="R76" s="127">
        <f>$F$76/5</f>
        <v>1027.2</v>
      </c>
      <c r="S76" s="127">
        <f t="shared" ref="S76:U76" si="76">$F$76/5</f>
        <v>1027.2</v>
      </c>
      <c r="T76" s="127">
        <f t="shared" si="76"/>
        <v>1027.2</v>
      </c>
      <c r="U76" s="127">
        <f t="shared" si="76"/>
        <v>1027.2</v>
      </c>
      <c r="V76" s="127">
        <f t="shared" si="73"/>
        <v>855</v>
      </c>
      <c r="W76" s="127"/>
      <c r="X76" s="127"/>
      <c r="Y76" s="127"/>
      <c r="Z76" s="127"/>
      <c r="AA76" s="127"/>
      <c r="AB76" s="127"/>
      <c r="AC76" s="127"/>
      <c r="AD76" s="127"/>
      <c r="AE76" s="127"/>
      <c r="AF76" s="127"/>
      <c r="AG76" s="127"/>
      <c r="AH76" s="127"/>
      <c r="AI76" s="127"/>
      <c r="AJ76" s="127"/>
      <c r="AK76" s="127"/>
      <c r="AL76" s="127"/>
      <c r="AM76" s="127"/>
      <c r="AN76" s="127"/>
      <c r="AO76" s="127"/>
      <c r="AP76" s="127"/>
    </row>
    <row r="77" spans="1:42">
      <c r="A77" s="118">
        <v>75</v>
      </c>
      <c r="B77" s="120" t="s">
        <v>5498</v>
      </c>
      <c r="C77" s="121" t="s">
        <v>5493</v>
      </c>
      <c r="D77" s="118" t="s">
        <v>5431</v>
      </c>
      <c r="E77" s="122">
        <v>20</v>
      </c>
      <c r="F77" s="123">
        <v>5136</v>
      </c>
      <c r="G77" s="124">
        <v>2140</v>
      </c>
      <c r="H77" s="123">
        <v>85.6</v>
      </c>
      <c r="I77" s="124">
        <v>2225.6</v>
      </c>
      <c r="J77" s="125">
        <v>2910.4</v>
      </c>
      <c r="K77" s="118">
        <v>2555</v>
      </c>
      <c r="L77" s="118">
        <v>2</v>
      </c>
      <c r="M77" s="118">
        <f t="shared" si="66"/>
        <v>10</v>
      </c>
      <c r="N77" s="118">
        <f t="shared" si="62"/>
        <v>12</v>
      </c>
      <c r="O77" s="126"/>
      <c r="P77" s="127"/>
      <c r="Q77" s="127">
        <f t="shared" si="71"/>
        <v>171.20000000000002</v>
      </c>
      <c r="R77" s="127">
        <f>$F$77/5</f>
        <v>1027.2</v>
      </c>
      <c r="S77" s="127">
        <f t="shared" ref="S77:U77" si="77">$F$77/5</f>
        <v>1027.2</v>
      </c>
      <c r="T77" s="127">
        <f t="shared" si="77"/>
        <v>1027.2</v>
      </c>
      <c r="U77" s="127">
        <f t="shared" si="77"/>
        <v>1027.2</v>
      </c>
      <c r="V77" s="127">
        <f t="shared" si="73"/>
        <v>855</v>
      </c>
      <c r="W77" s="127"/>
      <c r="X77" s="127"/>
      <c r="Y77" s="127"/>
      <c r="Z77" s="127"/>
      <c r="AA77" s="127"/>
      <c r="AB77" s="127"/>
      <c r="AC77" s="127"/>
      <c r="AD77" s="127"/>
      <c r="AE77" s="127"/>
      <c r="AF77" s="127"/>
      <c r="AG77" s="127"/>
      <c r="AH77" s="127"/>
      <c r="AI77" s="127"/>
      <c r="AJ77" s="127"/>
      <c r="AK77" s="127"/>
      <c r="AL77" s="127"/>
      <c r="AM77" s="127"/>
      <c r="AN77" s="127"/>
      <c r="AO77" s="127"/>
      <c r="AP77" s="127"/>
    </row>
    <row r="78" spans="1:42">
      <c r="A78" s="118">
        <v>76</v>
      </c>
      <c r="B78" s="120" t="s">
        <v>5499</v>
      </c>
      <c r="C78" s="121" t="s">
        <v>5493</v>
      </c>
      <c r="D78" s="118" t="s">
        <v>5431</v>
      </c>
      <c r="E78" s="122">
        <v>20</v>
      </c>
      <c r="F78" s="123">
        <v>12305</v>
      </c>
      <c r="G78" s="124">
        <v>5127</v>
      </c>
      <c r="H78" s="123">
        <v>205.08</v>
      </c>
      <c r="I78" s="124">
        <v>5332.08</v>
      </c>
      <c r="J78" s="125">
        <v>6972.92</v>
      </c>
      <c r="K78" s="118">
        <v>2555</v>
      </c>
      <c r="L78" s="118">
        <v>2</v>
      </c>
      <c r="M78" s="118">
        <f t="shared" si="66"/>
        <v>10</v>
      </c>
      <c r="N78" s="118">
        <f t="shared" si="62"/>
        <v>12</v>
      </c>
      <c r="O78" s="126"/>
      <c r="P78" s="127"/>
      <c r="Q78" s="127">
        <f t="shared" si="71"/>
        <v>410.16666666666669</v>
      </c>
      <c r="R78" s="127">
        <f>$F$78/5</f>
        <v>2461</v>
      </c>
      <c r="S78" s="127">
        <f t="shared" ref="S78:U78" si="78">$F$78/5</f>
        <v>2461</v>
      </c>
      <c r="T78" s="127">
        <f t="shared" si="78"/>
        <v>2461</v>
      </c>
      <c r="U78" s="127">
        <f t="shared" si="78"/>
        <v>2461</v>
      </c>
      <c r="V78" s="127">
        <f t="shared" si="73"/>
        <v>2049.8333333333335</v>
      </c>
      <c r="W78" s="127"/>
      <c r="X78" s="127"/>
      <c r="Y78" s="127"/>
      <c r="Z78" s="127"/>
      <c r="AA78" s="127"/>
      <c r="AB78" s="127"/>
      <c r="AC78" s="127"/>
      <c r="AD78" s="127"/>
      <c r="AE78" s="127"/>
      <c r="AF78" s="127"/>
      <c r="AG78" s="127"/>
      <c r="AH78" s="127"/>
      <c r="AI78" s="127"/>
      <c r="AJ78" s="127"/>
      <c r="AK78" s="127"/>
      <c r="AL78" s="127"/>
      <c r="AM78" s="127"/>
      <c r="AN78" s="127"/>
      <c r="AO78" s="127"/>
      <c r="AP78" s="127"/>
    </row>
    <row r="79" spans="1:42" ht="36">
      <c r="A79" s="118">
        <v>77</v>
      </c>
      <c r="B79" s="120" t="s">
        <v>5500</v>
      </c>
      <c r="C79" s="121" t="s">
        <v>5493</v>
      </c>
      <c r="D79" s="118" t="s">
        <v>5431</v>
      </c>
      <c r="E79" s="122">
        <v>20</v>
      </c>
      <c r="F79" s="123">
        <v>25145</v>
      </c>
      <c r="G79" s="124">
        <v>10477</v>
      </c>
      <c r="H79" s="123">
        <v>419.08</v>
      </c>
      <c r="I79" s="124">
        <v>10896.08</v>
      </c>
      <c r="J79" s="125">
        <v>14248.92</v>
      </c>
      <c r="K79" s="118">
        <v>2555</v>
      </c>
      <c r="L79" s="118">
        <v>2</v>
      </c>
      <c r="M79" s="118">
        <f t="shared" si="66"/>
        <v>10</v>
      </c>
      <c r="N79" s="118">
        <f t="shared" si="62"/>
        <v>12</v>
      </c>
      <c r="O79" s="126"/>
      <c r="P79" s="127"/>
      <c r="Q79" s="127">
        <f t="shared" si="71"/>
        <v>838.16666666666663</v>
      </c>
      <c r="R79" s="127">
        <f>$F$79/5</f>
        <v>5029</v>
      </c>
      <c r="S79" s="127">
        <f t="shared" ref="S79:U79" si="79">$F$79/5</f>
        <v>5029</v>
      </c>
      <c r="T79" s="127">
        <f t="shared" si="79"/>
        <v>5029</v>
      </c>
      <c r="U79" s="127">
        <f t="shared" si="79"/>
        <v>5029</v>
      </c>
      <c r="V79" s="127">
        <f t="shared" si="73"/>
        <v>4189.833333333333</v>
      </c>
      <c r="W79" s="127"/>
      <c r="X79" s="127"/>
      <c r="Y79" s="127"/>
      <c r="Z79" s="127"/>
      <c r="AA79" s="127"/>
      <c r="AB79" s="127"/>
      <c r="AC79" s="127"/>
      <c r="AD79" s="127"/>
      <c r="AE79" s="127"/>
      <c r="AF79" s="127"/>
      <c r="AG79" s="127"/>
      <c r="AH79" s="127"/>
      <c r="AI79" s="127"/>
      <c r="AJ79" s="127"/>
      <c r="AK79" s="127"/>
      <c r="AL79" s="127"/>
      <c r="AM79" s="127"/>
      <c r="AN79" s="127"/>
      <c r="AO79" s="127"/>
      <c r="AP79" s="127"/>
    </row>
    <row r="80" spans="1:42">
      <c r="A80" s="118">
        <v>78</v>
      </c>
      <c r="B80" s="120" t="s">
        <v>5501</v>
      </c>
      <c r="C80" s="121" t="s">
        <v>5502</v>
      </c>
      <c r="D80" s="118" t="s">
        <v>5431</v>
      </c>
      <c r="E80" s="122">
        <v>20</v>
      </c>
      <c r="F80" s="123">
        <v>15000</v>
      </c>
      <c r="G80" s="124">
        <v>5750</v>
      </c>
      <c r="H80" s="123">
        <v>250</v>
      </c>
      <c r="I80" s="124">
        <v>6000</v>
      </c>
      <c r="J80" s="125">
        <v>9000</v>
      </c>
      <c r="K80" s="118">
        <v>2556</v>
      </c>
      <c r="L80" s="118">
        <v>12</v>
      </c>
      <c r="M80" s="118">
        <f t="shared" si="66"/>
        <v>0</v>
      </c>
      <c r="N80" s="118">
        <f t="shared" si="62"/>
        <v>12</v>
      </c>
      <c r="O80" s="126"/>
      <c r="P80" s="127"/>
      <c r="Q80" s="127"/>
      <c r="R80" s="127">
        <f>(F80/5)*L80/N80</f>
        <v>3000</v>
      </c>
      <c r="S80" s="127">
        <f>F80/5</f>
        <v>3000</v>
      </c>
      <c r="T80" s="127">
        <f>F80/5</f>
        <v>3000</v>
      </c>
      <c r="U80" s="127">
        <f>F80/5</f>
        <v>3000</v>
      </c>
      <c r="V80" s="127">
        <f>F80/5</f>
        <v>3000</v>
      </c>
      <c r="W80" s="127">
        <f>(F80/5)*M80/N80-1</f>
        <v>-1</v>
      </c>
      <c r="X80" s="127"/>
      <c r="Y80" s="127"/>
      <c r="Z80" s="127"/>
      <c r="AA80" s="127"/>
      <c r="AB80" s="127"/>
      <c r="AC80" s="127"/>
      <c r="AD80" s="127"/>
      <c r="AE80" s="127"/>
      <c r="AF80" s="127"/>
      <c r="AG80" s="127"/>
      <c r="AH80" s="127"/>
      <c r="AI80" s="127"/>
      <c r="AJ80" s="127"/>
      <c r="AK80" s="127"/>
      <c r="AL80" s="127"/>
      <c r="AM80" s="127"/>
      <c r="AN80" s="127"/>
      <c r="AO80" s="127"/>
      <c r="AP80" s="127"/>
    </row>
    <row r="81" spans="1:42">
      <c r="A81" s="118">
        <v>79</v>
      </c>
      <c r="B81" s="120" t="s">
        <v>5503</v>
      </c>
      <c r="C81" s="121" t="s">
        <v>5504</v>
      </c>
      <c r="D81" s="118" t="s">
        <v>5431</v>
      </c>
      <c r="E81" s="122">
        <v>20</v>
      </c>
      <c r="F81" s="123">
        <v>10700</v>
      </c>
      <c r="G81" s="124">
        <v>0</v>
      </c>
      <c r="H81" s="123">
        <v>178.33</v>
      </c>
      <c r="I81" s="124">
        <v>178.33</v>
      </c>
      <c r="J81" s="125">
        <v>10521.67</v>
      </c>
      <c r="K81" s="118">
        <v>2557</v>
      </c>
      <c r="L81" s="118">
        <v>1</v>
      </c>
      <c r="M81" s="118">
        <f t="shared" si="66"/>
        <v>11</v>
      </c>
      <c r="N81" s="118">
        <f t="shared" si="62"/>
        <v>12</v>
      </c>
      <c r="O81" s="126"/>
      <c r="P81" s="127"/>
      <c r="Q81" s="127"/>
      <c r="R81" s="127"/>
      <c r="S81" s="127">
        <f t="shared" ref="S81:S83" si="80">(F81/5)*L81/N81</f>
        <v>178.33333333333334</v>
      </c>
      <c r="T81" s="127">
        <f t="shared" ref="T81:T83" si="81">F81/5</f>
        <v>2140</v>
      </c>
      <c r="U81" s="127">
        <f t="shared" ref="U81:U83" si="82">F81/5</f>
        <v>2140</v>
      </c>
      <c r="V81" s="127">
        <f t="shared" ref="V81:V83" si="83">F81/5</f>
        <v>2140</v>
      </c>
      <c r="W81" s="127">
        <f t="shared" ref="W81:W83" si="84">F81/5</f>
        <v>2140</v>
      </c>
      <c r="X81" s="127">
        <f t="shared" ref="X81:X83" si="85">(F81/5)*M81/N81-1</f>
        <v>1960.6666666666667</v>
      </c>
      <c r="Y81" s="127"/>
      <c r="Z81" s="127"/>
      <c r="AA81" s="127"/>
      <c r="AB81" s="127"/>
      <c r="AC81" s="127"/>
      <c r="AD81" s="127"/>
      <c r="AE81" s="127"/>
      <c r="AF81" s="127"/>
      <c r="AG81" s="127"/>
      <c r="AH81" s="127"/>
      <c r="AI81" s="127"/>
      <c r="AJ81" s="127"/>
      <c r="AK81" s="127"/>
      <c r="AL81" s="127"/>
      <c r="AM81" s="127"/>
      <c r="AN81" s="127"/>
      <c r="AO81" s="127"/>
      <c r="AP81" s="127"/>
    </row>
    <row r="82" spans="1:42">
      <c r="A82" s="118">
        <v>80</v>
      </c>
      <c r="B82" s="120" t="s">
        <v>5505</v>
      </c>
      <c r="C82" s="121" t="s">
        <v>5504</v>
      </c>
      <c r="D82" s="118" t="s">
        <v>5431</v>
      </c>
      <c r="E82" s="122">
        <v>20</v>
      </c>
      <c r="F82" s="123">
        <v>5350</v>
      </c>
      <c r="G82" s="124">
        <v>0</v>
      </c>
      <c r="H82" s="123">
        <v>89.17</v>
      </c>
      <c r="I82" s="124">
        <v>89.17</v>
      </c>
      <c r="J82" s="125">
        <v>5260.83</v>
      </c>
      <c r="K82" s="118">
        <v>2557</v>
      </c>
      <c r="L82" s="118">
        <v>1</v>
      </c>
      <c r="M82" s="118">
        <f t="shared" si="66"/>
        <v>11</v>
      </c>
      <c r="N82" s="118">
        <f t="shared" si="62"/>
        <v>12</v>
      </c>
      <c r="O82" s="126"/>
      <c r="P82" s="127"/>
      <c r="Q82" s="127"/>
      <c r="R82" s="127"/>
      <c r="S82" s="127">
        <f t="shared" si="80"/>
        <v>89.166666666666671</v>
      </c>
      <c r="T82" s="127">
        <f t="shared" si="81"/>
        <v>1070</v>
      </c>
      <c r="U82" s="127">
        <f t="shared" si="82"/>
        <v>1070</v>
      </c>
      <c r="V82" s="127">
        <f t="shared" si="83"/>
        <v>1070</v>
      </c>
      <c r="W82" s="127">
        <f t="shared" si="84"/>
        <v>1070</v>
      </c>
      <c r="X82" s="127">
        <f t="shared" si="85"/>
        <v>979.83333333333337</v>
      </c>
      <c r="Y82" s="127"/>
      <c r="Z82" s="127"/>
      <c r="AA82" s="127"/>
      <c r="AB82" s="127"/>
      <c r="AC82" s="127"/>
      <c r="AD82" s="127"/>
      <c r="AE82" s="127"/>
      <c r="AF82" s="127"/>
      <c r="AG82" s="127"/>
      <c r="AH82" s="127"/>
      <c r="AI82" s="127"/>
      <c r="AJ82" s="127"/>
      <c r="AK82" s="127"/>
      <c r="AL82" s="127"/>
      <c r="AM82" s="127"/>
      <c r="AN82" s="127"/>
      <c r="AO82" s="127"/>
      <c r="AP82" s="127"/>
    </row>
    <row r="83" spans="1:42">
      <c r="A83" s="118">
        <v>81</v>
      </c>
      <c r="B83" s="120" t="s">
        <v>5505</v>
      </c>
      <c r="C83" s="121" t="s">
        <v>5504</v>
      </c>
      <c r="D83" s="118" t="s">
        <v>5431</v>
      </c>
      <c r="E83" s="122">
        <v>20</v>
      </c>
      <c r="F83" s="123">
        <v>5350</v>
      </c>
      <c r="G83" s="124">
        <v>0</v>
      </c>
      <c r="H83" s="123">
        <v>89.17</v>
      </c>
      <c r="I83" s="124">
        <v>89.17</v>
      </c>
      <c r="J83" s="125">
        <v>5260.83</v>
      </c>
      <c r="K83" s="118">
        <v>2557</v>
      </c>
      <c r="L83" s="118">
        <v>1</v>
      </c>
      <c r="M83" s="118">
        <f t="shared" si="66"/>
        <v>11</v>
      </c>
      <c r="N83" s="118">
        <f t="shared" si="62"/>
        <v>12</v>
      </c>
      <c r="O83" s="126"/>
      <c r="P83" s="127"/>
      <c r="Q83" s="127"/>
      <c r="R83" s="127"/>
      <c r="S83" s="127">
        <f t="shared" si="80"/>
        <v>89.166666666666671</v>
      </c>
      <c r="T83" s="127">
        <f t="shared" si="81"/>
        <v>1070</v>
      </c>
      <c r="U83" s="127">
        <f t="shared" si="82"/>
        <v>1070</v>
      </c>
      <c r="V83" s="127">
        <f t="shared" si="83"/>
        <v>1070</v>
      </c>
      <c r="W83" s="127">
        <f t="shared" si="84"/>
        <v>1070</v>
      </c>
      <c r="X83" s="127">
        <f t="shared" si="85"/>
        <v>979.83333333333337</v>
      </c>
      <c r="Y83" s="127"/>
      <c r="Z83" s="127"/>
      <c r="AA83" s="127"/>
      <c r="AB83" s="127"/>
      <c r="AC83" s="127"/>
      <c r="AD83" s="127"/>
      <c r="AE83" s="127"/>
      <c r="AF83" s="127"/>
      <c r="AG83" s="127"/>
      <c r="AH83" s="127"/>
      <c r="AI83" s="127"/>
      <c r="AJ83" s="127"/>
      <c r="AK83" s="127"/>
      <c r="AL83" s="127"/>
      <c r="AM83" s="127"/>
      <c r="AN83" s="127"/>
      <c r="AO83" s="127"/>
      <c r="AP83" s="127"/>
    </row>
    <row r="84" spans="1:42">
      <c r="A84" s="118">
        <v>82</v>
      </c>
      <c r="B84" s="120" t="s">
        <v>5506</v>
      </c>
      <c r="C84" s="121" t="s">
        <v>5460</v>
      </c>
      <c r="D84" s="118" t="s">
        <v>5431</v>
      </c>
      <c r="E84" s="122">
        <v>20</v>
      </c>
      <c r="F84" s="123">
        <v>5500</v>
      </c>
      <c r="G84" s="124">
        <v>3483.46</v>
      </c>
      <c r="H84" s="123">
        <v>91.67</v>
      </c>
      <c r="I84" s="124">
        <v>3575.13</v>
      </c>
      <c r="J84" s="125">
        <v>1924.87</v>
      </c>
      <c r="K84" s="118">
        <v>2554</v>
      </c>
      <c r="L84" s="118">
        <v>3</v>
      </c>
      <c r="M84" s="118">
        <f t="shared" si="66"/>
        <v>9</v>
      </c>
      <c r="N84" s="118">
        <f t="shared" si="62"/>
        <v>12</v>
      </c>
      <c r="O84" s="126"/>
      <c r="P84" s="127">
        <f t="shared" ref="P84:P89" si="86">(F84/5)*L84/N84</f>
        <v>275</v>
      </c>
      <c r="Q84" s="127">
        <f>$F$84/5</f>
        <v>1100</v>
      </c>
      <c r="R84" s="127">
        <f t="shared" ref="R84:T84" si="87">$F$84/5</f>
        <v>1100</v>
      </c>
      <c r="S84" s="127">
        <f t="shared" si="87"/>
        <v>1100</v>
      </c>
      <c r="T84" s="127">
        <f t="shared" si="87"/>
        <v>1100</v>
      </c>
      <c r="U84" s="127">
        <f t="shared" ref="U84:U89" si="88">(F84/5)*M84/N84-1</f>
        <v>824</v>
      </c>
      <c r="V84" s="127"/>
      <c r="W84" s="127"/>
      <c r="X84" s="127"/>
      <c r="Y84" s="127"/>
      <c r="Z84" s="127"/>
      <c r="AA84" s="127"/>
      <c r="AB84" s="127"/>
      <c r="AC84" s="127"/>
      <c r="AD84" s="127"/>
      <c r="AE84" s="127"/>
      <c r="AF84" s="127"/>
      <c r="AG84" s="127"/>
      <c r="AH84" s="127"/>
      <c r="AI84" s="127"/>
      <c r="AJ84" s="127"/>
      <c r="AK84" s="127"/>
      <c r="AL84" s="127"/>
      <c r="AM84" s="127"/>
      <c r="AN84" s="127"/>
      <c r="AO84" s="127"/>
      <c r="AP84" s="127"/>
    </row>
    <row r="85" spans="1:42">
      <c r="A85" s="118">
        <v>83</v>
      </c>
      <c r="B85" s="120" t="s">
        <v>5507</v>
      </c>
      <c r="C85" s="121" t="s">
        <v>5460</v>
      </c>
      <c r="D85" s="118" t="s">
        <v>5431</v>
      </c>
      <c r="E85" s="122">
        <v>20</v>
      </c>
      <c r="F85" s="123">
        <v>9500</v>
      </c>
      <c r="G85" s="124">
        <v>6016.54</v>
      </c>
      <c r="H85" s="123">
        <v>158.33000000000001</v>
      </c>
      <c r="I85" s="124">
        <v>6174.87</v>
      </c>
      <c r="J85" s="125">
        <v>3325.13</v>
      </c>
      <c r="K85" s="118">
        <v>2554</v>
      </c>
      <c r="L85" s="118">
        <v>3</v>
      </c>
      <c r="M85" s="118">
        <f t="shared" si="66"/>
        <v>9</v>
      </c>
      <c r="N85" s="118">
        <f t="shared" si="62"/>
        <v>12</v>
      </c>
      <c r="O85" s="126"/>
      <c r="P85" s="127">
        <f t="shared" si="86"/>
        <v>475</v>
      </c>
      <c r="Q85" s="127">
        <f>$F$85/5</f>
        <v>1900</v>
      </c>
      <c r="R85" s="127">
        <f t="shared" ref="R85:T85" si="89">$F$85/5</f>
        <v>1900</v>
      </c>
      <c r="S85" s="127">
        <f t="shared" si="89"/>
        <v>1900</v>
      </c>
      <c r="T85" s="127">
        <f t="shared" si="89"/>
        <v>1900</v>
      </c>
      <c r="U85" s="127">
        <f t="shared" si="88"/>
        <v>1424</v>
      </c>
      <c r="V85" s="127"/>
      <c r="W85" s="127"/>
      <c r="X85" s="127"/>
      <c r="Y85" s="127"/>
      <c r="Z85" s="127"/>
      <c r="AA85" s="127"/>
      <c r="AB85" s="127"/>
      <c r="AC85" s="127"/>
      <c r="AD85" s="127"/>
      <c r="AE85" s="127"/>
      <c r="AF85" s="127"/>
      <c r="AG85" s="127"/>
      <c r="AH85" s="127"/>
      <c r="AI85" s="127"/>
      <c r="AJ85" s="127"/>
      <c r="AK85" s="127"/>
      <c r="AL85" s="127"/>
      <c r="AM85" s="127"/>
      <c r="AN85" s="127"/>
      <c r="AO85" s="127"/>
      <c r="AP85" s="127"/>
    </row>
    <row r="86" spans="1:42">
      <c r="A86" s="118">
        <v>84</v>
      </c>
      <c r="B86" s="120" t="s">
        <v>5508</v>
      </c>
      <c r="C86" s="121" t="s">
        <v>5509</v>
      </c>
      <c r="D86" s="118" t="s">
        <v>5431</v>
      </c>
      <c r="E86" s="122">
        <v>20</v>
      </c>
      <c r="F86" s="123">
        <v>9951</v>
      </c>
      <c r="G86" s="124">
        <v>5970.6</v>
      </c>
      <c r="H86" s="123">
        <v>165.85</v>
      </c>
      <c r="I86" s="124">
        <v>6136.45</v>
      </c>
      <c r="J86" s="125">
        <v>3814.55</v>
      </c>
      <c r="K86" s="118">
        <v>2554</v>
      </c>
      <c r="L86" s="118">
        <v>1</v>
      </c>
      <c r="M86" s="118">
        <f t="shared" si="66"/>
        <v>11</v>
      </c>
      <c r="N86" s="118">
        <f t="shared" si="62"/>
        <v>12</v>
      </c>
      <c r="O86" s="126"/>
      <c r="P86" s="127">
        <f t="shared" si="86"/>
        <v>165.85</v>
      </c>
      <c r="Q86" s="127">
        <f>$F$86/5</f>
        <v>1990.2</v>
      </c>
      <c r="R86" s="127">
        <f t="shared" ref="R86:T86" si="90">$F$86/5</f>
        <v>1990.2</v>
      </c>
      <c r="S86" s="127">
        <f t="shared" si="90"/>
        <v>1990.2</v>
      </c>
      <c r="T86" s="127">
        <f t="shared" si="90"/>
        <v>1990.2</v>
      </c>
      <c r="U86" s="127">
        <f t="shared" si="88"/>
        <v>1823.3500000000001</v>
      </c>
      <c r="V86" s="127"/>
      <c r="W86" s="127"/>
      <c r="X86" s="127"/>
      <c r="Y86" s="127"/>
      <c r="Z86" s="127"/>
      <c r="AA86" s="127"/>
      <c r="AB86" s="127"/>
      <c r="AC86" s="127"/>
      <c r="AD86" s="127"/>
      <c r="AE86" s="127"/>
      <c r="AF86" s="127"/>
      <c r="AG86" s="127"/>
      <c r="AH86" s="127"/>
      <c r="AI86" s="127"/>
      <c r="AJ86" s="127"/>
      <c r="AK86" s="127"/>
      <c r="AL86" s="127"/>
      <c r="AM86" s="127"/>
      <c r="AN86" s="127"/>
      <c r="AO86" s="127"/>
      <c r="AP86" s="127"/>
    </row>
    <row r="87" spans="1:42">
      <c r="A87" s="118">
        <v>85</v>
      </c>
      <c r="B87" s="120" t="s">
        <v>5510</v>
      </c>
      <c r="C87" s="121" t="s">
        <v>5511</v>
      </c>
      <c r="D87" s="118" t="s">
        <v>5431</v>
      </c>
      <c r="E87" s="122">
        <v>20</v>
      </c>
      <c r="F87" s="123">
        <v>36500</v>
      </c>
      <c r="G87" s="124">
        <v>21899.88</v>
      </c>
      <c r="H87" s="123">
        <v>608.33000000000004</v>
      </c>
      <c r="I87" s="124">
        <v>22508.21</v>
      </c>
      <c r="J87" s="125">
        <v>13991.79</v>
      </c>
      <c r="K87" s="118">
        <v>2554</v>
      </c>
      <c r="L87" s="118">
        <v>1</v>
      </c>
      <c r="M87" s="118">
        <f t="shared" si="66"/>
        <v>11</v>
      </c>
      <c r="N87" s="118">
        <f t="shared" si="62"/>
        <v>12</v>
      </c>
      <c r="O87" s="126"/>
      <c r="P87" s="127">
        <f t="shared" si="86"/>
        <v>608.33333333333337</v>
      </c>
      <c r="Q87" s="127">
        <f>$F$87/5</f>
        <v>7300</v>
      </c>
      <c r="R87" s="127">
        <f t="shared" ref="R87:T87" si="91">$F$87/5</f>
        <v>7300</v>
      </c>
      <c r="S87" s="127">
        <f t="shared" si="91"/>
        <v>7300</v>
      </c>
      <c r="T87" s="127">
        <f t="shared" si="91"/>
        <v>7300</v>
      </c>
      <c r="U87" s="127">
        <f t="shared" si="88"/>
        <v>6690.666666666667</v>
      </c>
      <c r="V87" s="127"/>
      <c r="W87" s="127"/>
      <c r="X87" s="127"/>
      <c r="Y87" s="127"/>
      <c r="Z87" s="127"/>
      <c r="AA87" s="127"/>
      <c r="AB87" s="127"/>
      <c r="AC87" s="127"/>
      <c r="AD87" s="127"/>
      <c r="AE87" s="127"/>
      <c r="AF87" s="127"/>
      <c r="AG87" s="127"/>
      <c r="AH87" s="127"/>
      <c r="AI87" s="127"/>
      <c r="AJ87" s="127"/>
      <c r="AK87" s="127"/>
      <c r="AL87" s="127"/>
      <c r="AM87" s="127"/>
      <c r="AN87" s="127"/>
      <c r="AO87" s="127"/>
      <c r="AP87" s="127"/>
    </row>
    <row r="88" spans="1:42">
      <c r="A88" s="118">
        <v>86</v>
      </c>
      <c r="B88" s="120" t="s">
        <v>5512</v>
      </c>
      <c r="C88" s="121" t="s">
        <v>5468</v>
      </c>
      <c r="D88" s="118" t="s">
        <v>5431</v>
      </c>
      <c r="E88" s="122">
        <v>20</v>
      </c>
      <c r="F88" s="123">
        <v>11730</v>
      </c>
      <c r="G88" s="124">
        <v>7038</v>
      </c>
      <c r="H88" s="123">
        <v>195.5</v>
      </c>
      <c r="I88" s="124">
        <v>7233.5</v>
      </c>
      <c r="J88" s="125">
        <v>4496.5</v>
      </c>
      <c r="K88" s="118">
        <v>2554</v>
      </c>
      <c r="L88" s="118">
        <v>1</v>
      </c>
      <c r="M88" s="118">
        <f t="shared" si="66"/>
        <v>11</v>
      </c>
      <c r="N88" s="118">
        <f t="shared" si="62"/>
        <v>12</v>
      </c>
      <c r="O88" s="126"/>
      <c r="P88" s="127">
        <f t="shared" si="86"/>
        <v>195.5</v>
      </c>
      <c r="Q88" s="127">
        <f>$F$88/5</f>
        <v>2346</v>
      </c>
      <c r="R88" s="127">
        <f t="shared" ref="R88:T88" si="92">$F$88/5</f>
        <v>2346</v>
      </c>
      <c r="S88" s="127">
        <f t="shared" si="92"/>
        <v>2346</v>
      </c>
      <c r="T88" s="127">
        <f t="shared" si="92"/>
        <v>2346</v>
      </c>
      <c r="U88" s="127">
        <f t="shared" si="88"/>
        <v>2149.5</v>
      </c>
      <c r="V88" s="127"/>
      <c r="W88" s="127"/>
      <c r="X88" s="127"/>
      <c r="Y88" s="127"/>
      <c r="Z88" s="127"/>
      <c r="AA88" s="127"/>
      <c r="AB88" s="127"/>
      <c r="AC88" s="127"/>
      <c r="AD88" s="127"/>
      <c r="AE88" s="127"/>
      <c r="AF88" s="127"/>
      <c r="AG88" s="127"/>
      <c r="AH88" s="127"/>
      <c r="AI88" s="127"/>
      <c r="AJ88" s="127"/>
      <c r="AK88" s="127"/>
      <c r="AL88" s="127"/>
      <c r="AM88" s="127"/>
      <c r="AN88" s="127"/>
      <c r="AO88" s="127"/>
      <c r="AP88" s="127"/>
    </row>
    <row r="89" spans="1:42">
      <c r="A89" s="118">
        <v>87</v>
      </c>
      <c r="B89" s="120" t="s">
        <v>5512</v>
      </c>
      <c r="C89" s="121" t="s">
        <v>5468</v>
      </c>
      <c r="D89" s="118" t="s">
        <v>5431</v>
      </c>
      <c r="E89" s="122">
        <v>20</v>
      </c>
      <c r="F89" s="123">
        <v>11730</v>
      </c>
      <c r="G89" s="124">
        <v>7038</v>
      </c>
      <c r="H89" s="123">
        <v>195.5</v>
      </c>
      <c r="I89" s="124">
        <v>7233.5</v>
      </c>
      <c r="J89" s="125">
        <v>4496.5</v>
      </c>
      <c r="K89" s="118">
        <v>2554</v>
      </c>
      <c r="L89" s="118">
        <v>1</v>
      </c>
      <c r="M89" s="118">
        <f t="shared" si="66"/>
        <v>11</v>
      </c>
      <c r="N89" s="118">
        <f t="shared" si="62"/>
        <v>12</v>
      </c>
      <c r="O89" s="126"/>
      <c r="P89" s="127">
        <f t="shared" si="86"/>
        <v>195.5</v>
      </c>
      <c r="Q89" s="127">
        <f>$F$89/5</f>
        <v>2346</v>
      </c>
      <c r="R89" s="127">
        <f t="shared" ref="R89:T89" si="93">$F$89/5</f>
        <v>2346</v>
      </c>
      <c r="S89" s="127">
        <f t="shared" si="93"/>
        <v>2346</v>
      </c>
      <c r="T89" s="127">
        <f t="shared" si="93"/>
        <v>2346</v>
      </c>
      <c r="U89" s="127">
        <f t="shared" si="88"/>
        <v>2149.5</v>
      </c>
      <c r="V89" s="127"/>
      <c r="W89" s="127"/>
      <c r="X89" s="127"/>
      <c r="Y89" s="127"/>
      <c r="Z89" s="127"/>
      <c r="AA89" s="127"/>
      <c r="AB89" s="127"/>
      <c r="AC89" s="127"/>
      <c r="AD89" s="127"/>
      <c r="AE89" s="127"/>
      <c r="AF89" s="127"/>
      <c r="AG89" s="127"/>
      <c r="AH89" s="127"/>
      <c r="AI89" s="127"/>
      <c r="AJ89" s="127"/>
      <c r="AK89" s="127"/>
      <c r="AL89" s="127"/>
      <c r="AM89" s="127"/>
      <c r="AN89" s="127"/>
      <c r="AO89" s="127"/>
      <c r="AP89" s="127"/>
    </row>
    <row r="90" spans="1:42" ht="36">
      <c r="A90" s="118">
        <v>88</v>
      </c>
      <c r="B90" s="120" t="s">
        <v>5513</v>
      </c>
      <c r="C90" s="121" t="s">
        <v>5514</v>
      </c>
      <c r="D90" s="118" t="s">
        <v>5431</v>
      </c>
      <c r="E90" s="122">
        <v>20</v>
      </c>
      <c r="F90" s="123">
        <v>26750</v>
      </c>
      <c r="G90" s="124">
        <v>12037.41</v>
      </c>
      <c r="H90" s="123">
        <v>445.83</v>
      </c>
      <c r="I90" s="124">
        <v>12483.24</v>
      </c>
      <c r="J90" s="125">
        <v>14266.76</v>
      </c>
      <c r="K90" s="118">
        <v>2555</v>
      </c>
      <c r="L90" s="118">
        <v>4</v>
      </c>
      <c r="M90" s="118">
        <f t="shared" si="66"/>
        <v>8</v>
      </c>
      <c r="N90" s="118">
        <f t="shared" si="62"/>
        <v>12</v>
      </c>
      <c r="O90" s="126"/>
      <c r="P90" s="127"/>
      <c r="Q90" s="127">
        <f t="shared" ref="Q90:Q99" si="94">(F90/5)*L90/N90</f>
        <v>1783.3333333333333</v>
      </c>
      <c r="R90" s="127">
        <f>$F$90/5</f>
        <v>5350</v>
      </c>
      <c r="S90" s="127">
        <f t="shared" ref="S90:U90" si="95">$F$90/5</f>
        <v>5350</v>
      </c>
      <c r="T90" s="127">
        <f t="shared" si="95"/>
        <v>5350</v>
      </c>
      <c r="U90" s="127">
        <f t="shared" si="95"/>
        <v>5350</v>
      </c>
      <c r="V90" s="127">
        <f t="shared" ref="V90:V99" si="96">(F90/5)*M90/N90-1</f>
        <v>3565.6666666666665</v>
      </c>
      <c r="W90" s="127"/>
      <c r="X90" s="127"/>
      <c r="Y90" s="127"/>
      <c r="Z90" s="127"/>
      <c r="AA90" s="127"/>
      <c r="AB90" s="127"/>
      <c r="AC90" s="127"/>
      <c r="AD90" s="127"/>
      <c r="AE90" s="127"/>
      <c r="AF90" s="127"/>
      <c r="AG90" s="127"/>
      <c r="AH90" s="127"/>
      <c r="AI90" s="127"/>
      <c r="AJ90" s="127"/>
      <c r="AK90" s="127"/>
      <c r="AL90" s="127"/>
      <c r="AM90" s="127"/>
      <c r="AN90" s="127"/>
      <c r="AO90" s="127"/>
      <c r="AP90" s="127"/>
    </row>
    <row r="91" spans="1:42" ht="36">
      <c r="A91" s="118">
        <v>89</v>
      </c>
      <c r="B91" s="120" t="s">
        <v>5515</v>
      </c>
      <c r="C91" s="121" t="s">
        <v>5493</v>
      </c>
      <c r="D91" s="118" t="s">
        <v>5431</v>
      </c>
      <c r="E91" s="122">
        <v>20</v>
      </c>
      <c r="F91" s="123">
        <v>11235</v>
      </c>
      <c r="G91" s="124">
        <v>4681.25</v>
      </c>
      <c r="H91" s="123">
        <v>187.25</v>
      </c>
      <c r="I91" s="124">
        <v>4868.5</v>
      </c>
      <c r="J91" s="125">
        <v>6366.5</v>
      </c>
      <c r="K91" s="118">
        <v>2555</v>
      </c>
      <c r="L91" s="118">
        <v>2</v>
      </c>
      <c r="M91" s="118">
        <f t="shared" si="66"/>
        <v>10</v>
      </c>
      <c r="N91" s="118">
        <f t="shared" si="62"/>
        <v>12</v>
      </c>
      <c r="O91" s="126"/>
      <c r="P91" s="127"/>
      <c r="Q91" s="127">
        <f t="shared" si="94"/>
        <v>374.5</v>
      </c>
      <c r="R91" s="127">
        <f>$F$91/5</f>
        <v>2247</v>
      </c>
      <c r="S91" s="127">
        <f t="shared" ref="S91:U91" si="97">$F$91/5</f>
        <v>2247</v>
      </c>
      <c r="T91" s="127">
        <f t="shared" si="97"/>
        <v>2247</v>
      </c>
      <c r="U91" s="127">
        <f t="shared" si="97"/>
        <v>2247</v>
      </c>
      <c r="V91" s="127">
        <f t="shared" si="96"/>
        <v>1871.5</v>
      </c>
      <c r="W91" s="127"/>
      <c r="X91" s="127"/>
      <c r="Y91" s="127"/>
      <c r="Z91" s="127"/>
      <c r="AA91" s="127"/>
      <c r="AB91" s="127"/>
      <c r="AC91" s="127"/>
      <c r="AD91" s="127"/>
      <c r="AE91" s="127"/>
      <c r="AF91" s="127"/>
      <c r="AG91" s="127"/>
      <c r="AH91" s="127"/>
      <c r="AI91" s="127"/>
      <c r="AJ91" s="127"/>
      <c r="AK91" s="127"/>
      <c r="AL91" s="127"/>
      <c r="AM91" s="127"/>
      <c r="AN91" s="127"/>
      <c r="AO91" s="127"/>
      <c r="AP91" s="127"/>
    </row>
    <row r="92" spans="1:42" ht="36">
      <c r="A92" s="118">
        <v>90</v>
      </c>
      <c r="B92" s="120" t="s">
        <v>5515</v>
      </c>
      <c r="C92" s="121" t="s">
        <v>5493</v>
      </c>
      <c r="D92" s="118" t="s">
        <v>5431</v>
      </c>
      <c r="E92" s="122">
        <v>20</v>
      </c>
      <c r="F92" s="123">
        <v>11235</v>
      </c>
      <c r="G92" s="124">
        <v>4681.25</v>
      </c>
      <c r="H92" s="123">
        <v>187.25</v>
      </c>
      <c r="I92" s="124">
        <v>4868.5</v>
      </c>
      <c r="J92" s="125">
        <v>6366.5</v>
      </c>
      <c r="K92" s="118">
        <v>2555</v>
      </c>
      <c r="L92" s="118">
        <v>2</v>
      </c>
      <c r="M92" s="118">
        <f t="shared" si="66"/>
        <v>10</v>
      </c>
      <c r="N92" s="118">
        <f t="shared" si="62"/>
        <v>12</v>
      </c>
      <c r="O92" s="126"/>
      <c r="P92" s="127"/>
      <c r="Q92" s="127">
        <f t="shared" si="94"/>
        <v>374.5</v>
      </c>
      <c r="R92" s="127">
        <f>$F$92/5</f>
        <v>2247</v>
      </c>
      <c r="S92" s="127">
        <f t="shared" ref="S92:U92" si="98">$F$92/5</f>
        <v>2247</v>
      </c>
      <c r="T92" s="127">
        <f t="shared" si="98"/>
        <v>2247</v>
      </c>
      <c r="U92" s="127">
        <f t="shared" si="98"/>
        <v>2247</v>
      </c>
      <c r="V92" s="127">
        <f t="shared" si="96"/>
        <v>1871.5</v>
      </c>
      <c r="W92" s="127"/>
      <c r="X92" s="127"/>
      <c r="Y92" s="127"/>
      <c r="Z92" s="127"/>
      <c r="AA92" s="127"/>
      <c r="AB92" s="127"/>
      <c r="AC92" s="127"/>
      <c r="AD92" s="127"/>
      <c r="AE92" s="127"/>
      <c r="AF92" s="127"/>
      <c r="AG92" s="127"/>
      <c r="AH92" s="127"/>
      <c r="AI92" s="127"/>
      <c r="AJ92" s="127"/>
      <c r="AK92" s="127"/>
      <c r="AL92" s="127"/>
      <c r="AM92" s="127"/>
      <c r="AN92" s="127"/>
      <c r="AO92" s="127"/>
      <c r="AP92" s="127"/>
    </row>
    <row r="93" spans="1:42" ht="36">
      <c r="A93" s="118">
        <v>91</v>
      </c>
      <c r="B93" s="120" t="s">
        <v>5515</v>
      </c>
      <c r="C93" s="121" t="s">
        <v>5493</v>
      </c>
      <c r="D93" s="118" t="s">
        <v>5431</v>
      </c>
      <c r="E93" s="122">
        <v>20</v>
      </c>
      <c r="F93" s="123">
        <v>11235</v>
      </c>
      <c r="G93" s="124">
        <v>4681.25</v>
      </c>
      <c r="H93" s="123">
        <v>187.25</v>
      </c>
      <c r="I93" s="124">
        <v>4868.5</v>
      </c>
      <c r="J93" s="125">
        <v>6366.5</v>
      </c>
      <c r="K93" s="118">
        <v>2555</v>
      </c>
      <c r="L93" s="118">
        <v>2</v>
      </c>
      <c r="M93" s="118">
        <f t="shared" si="66"/>
        <v>10</v>
      </c>
      <c r="N93" s="118">
        <f t="shared" si="62"/>
        <v>12</v>
      </c>
      <c r="O93" s="126"/>
      <c r="P93" s="127"/>
      <c r="Q93" s="127">
        <f t="shared" si="94"/>
        <v>374.5</v>
      </c>
      <c r="R93" s="127">
        <f>$F$93/5</f>
        <v>2247</v>
      </c>
      <c r="S93" s="127">
        <f t="shared" ref="S93:U93" si="99">$F$93/5</f>
        <v>2247</v>
      </c>
      <c r="T93" s="127">
        <f t="shared" si="99"/>
        <v>2247</v>
      </c>
      <c r="U93" s="127">
        <f t="shared" si="99"/>
        <v>2247</v>
      </c>
      <c r="V93" s="127">
        <f t="shared" si="96"/>
        <v>1871.5</v>
      </c>
      <c r="W93" s="127"/>
      <c r="X93" s="127"/>
      <c r="Y93" s="127"/>
      <c r="Z93" s="127"/>
      <c r="AA93" s="127"/>
      <c r="AB93" s="127"/>
      <c r="AC93" s="127"/>
      <c r="AD93" s="127"/>
      <c r="AE93" s="127"/>
      <c r="AF93" s="127"/>
      <c r="AG93" s="127"/>
      <c r="AH93" s="127"/>
      <c r="AI93" s="127"/>
      <c r="AJ93" s="127"/>
      <c r="AK93" s="127"/>
      <c r="AL93" s="127"/>
      <c r="AM93" s="127"/>
      <c r="AN93" s="127"/>
      <c r="AO93" s="127"/>
      <c r="AP93" s="127"/>
    </row>
    <row r="94" spans="1:42" ht="36">
      <c r="A94" s="118">
        <v>92</v>
      </c>
      <c r="B94" s="120" t="s">
        <v>5515</v>
      </c>
      <c r="C94" s="121" t="s">
        <v>5493</v>
      </c>
      <c r="D94" s="118" t="s">
        <v>5431</v>
      </c>
      <c r="E94" s="122">
        <v>20</v>
      </c>
      <c r="F94" s="123">
        <v>11235</v>
      </c>
      <c r="G94" s="124">
        <v>4681.25</v>
      </c>
      <c r="H94" s="123">
        <v>187.25</v>
      </c>
      <c r="I94" s="124">
        <v>4868.5</v>
      </c>
      <c r="J94" s="125">
        <v>6366.5</v>
      </c>
      <c r="K94" s="118">
        <v>2555</v>
      </c>
      <c r="L94" s="118">
        <v>2</v>
      </c>
      <c r="M94" s="118">
        <f t="shared" si="66"/>
        <v>10</v>
      </c>
      <c r="N94" s="118">
        <f t="shared" si="62"/>
        <v>12</v>
      </c>
      <c r="O94" s="126"/>
      <c r="P94" s="127"/>
      <c r="Q94" s="127">
        <f t="shared" si="94"/>
        <v>374.5</v>
      </c>
      <c r="R94" s="127">
        <f>$F$94/5</f>
        <v>2247</v>
      </c>
      <c r="S94" s="127">
        <f t="shared" ref="S94:U94" si="100">$F$94/5</f>
        <v>2247</v>
      </c>
      <c r="T94" s="127">
        <f t="shared" si="100"/>
        <v>2247</v>
      </c>
      <c r="U94" s="127">
        <f t="shared" si="100"/>
        <v>2247</v>
      </c>
      <c r="V94" s="127">
        <f t="shared" si="96"/>
        <v>1871.5</v>
      </c>
      <c r="W94" s="127"/>
      <c r="X94" s="127"/>
      <c r="Y94" s="127"/>
      <c r="Z94" s="127"/>
      <c r="AA94" s="127"/>
      <c r="AB94" s="127"/>
      <c r="AC94" s="127"/>
      <c r="AD94" s="127"/>
      <c r="AE94" s="127"/>
      <c r="AF94" s="127"/>
      <c r="AG94" s="127"/>
      <c r="AH94" s="127"/>
      <c r="AI94" s="127"/>
      <c r="AJ94" s="127"/>
      <c r="AK94" s="127"/>
      <c r="AL94" s="127"/>
      <c r="AM94" s="127"/>
      <c r="AN94" s="127"/>
      <c r="AO94" s="127"/>
      <c r="AP94" s="127"/>
    </row>
    <row r="95" spans="1:42" ht="54">
      <c r="A95" s="118">
        <v>93</v>
      </c>
      <c r="B95" s="120" t="s">
        <v>5516</v>
      </c>
      <c r="C95" s="121" t="s">
        <v>5493</v>
      </c>
      <c r="D95" s="118" t="s">
        <v>5431</v>
      </c>
      <c r="E95" s="122">
        <v>20</v>
      </c>
      <c r="F95" s="123">
        <v>38520</v>
      </c>
      <c r="G95" s="124">
        <v>16050</v>
      </c>
      <c r="H95" s="123">
        <v>642</v>
      </c>
      <c r="I95" s="124">
        <v>16692</v>
      </c>
      <c r="J95" s="125">
        <v>21828</v>
      </c>
      <c r="K95" s="118">
        <v>2555</v>
      </c>
      <c r="L95" s="118">
        <v>2</v>
      </c>
      <c r="M95" s="118">
        <f t="shared" si="66"/>
        <v>10</v>
      </c>
      <c r="N95" s="118">
        <f t="shared" si="62"/>
        <v>12</v>
      </c>
      <c r="O95" s="126"/>
      <c r="P95" s="127"/>
      <c r="Q95" s="127">
        <f t="shared" si="94"/>
        <v>1284</v>
      </c>
      <c r="R95" s="127">
        <f>$F$95/5</f>
        <v>7704</v>
      </c>
      <c r="S95" s="127">
        <f t="shared" ref="S95:U95" si="101">$F$95/5</f>
        <v>7704</v>
      </c>
      <c r="T95" s="127">
        <f t="shared" si="101"/>
        <v>7704</v>
      </c>
      <c r="U95" s="127">
        <f t="shared" si="101"/>
        <v>7704</v>
      </c>
      <c r="V95" s="127">
        <f t="shared" si="96"/>
        <v>6419</v>
      </c>
      <c r="W95" s="127"/>
      <c r="X95" s="127"/>
      <c r="Y95" s="127"/>
      <c r="Z95" s="127"/>
      <c r="AA95" s="127"/>
      <c r="AB95" s="127"/>
      <c r="AC95" s="127"/>
      <c r="AD95" s="127"/>
      <c r="AE95" s="127"/>
      <c r="AF95" s="127"/>
      <c r="AG95" s="127"/>
      <c r="AH95" s="127"/>
      <c r="AI95" s="127"/>
      <c r="AJ95" s="127"/>
      <c r="AK95" s="127"/>
      <c r="AL95" s="127"/>
      <c r="AM95" s="127"/>
      <c r="AN95" s="127"/>
      <c r="AO95" s="127"/>
      <c r="AP95" s="127"/>
    </row>
    <row r="96" spans="1:42" ht="36">
      <c r="A96" s="118">
        <v>94</v>
      </c>
      <c r="B96" s="120" t="s">
        <v>5517</v>
      </c>
      <c r="C96" s="121" t="s">
        <v>5493</v>
      </c>
      <c r="D96" s="118" t="s">
        <v>5431</v>
      </c>
      <c r="E96" s="122">
        <v>20</v>
      </c>
      <c r="F96" s="123">
        <v>8025</v>
      </c>
      <c r="G96" s="124">
        <v>3343.75</v>
      </c>
      <c r="H96" s="123">
        <v>133.75</v>
      </c>
      <c r="I96" s="124">
        <v>3477.5</v>
      </c>
      <c r="J96" s="125">
        <v>4547.5</v>
      </c>
      <c r="K96" s="118">
        <v>2555</v>
      </c>
      <c r="L96" s="118">
        <v>2</v>
      </c>
      <c r="M96" s="118">
        <f t="shared" si="66"/>
        <v>10</v>
      </c>
      <c r="N96" s="118">
        <f t="shared" si="62"/>
        <v>12</v>
      </c>
      <c r="O96" s="126"/>
      <c r="P96" s="127"/>
      <c r="Q96" s="127">
        <f t="shared" si="94"/>
        <v>267.5</v>
      </c>
      <c r="R96" s="127">
        <f>$F$96/5</f>
        <v>1605</v>
      </c>
      <c r="S96" s="127">
        <f t="shared" ref="S96:U96" si="102">$F$96/5</f>
        <v>1605</v>
      </c>
      <c r="T96" s="127">
        <f t="shared" si="102"/>
        <v>1605</v>
      </c>
      <c r="U96" s="127">
        <f t="shared" si="102"/>
        <v>1605</v>
      </c>
      <c r="V96" s="127">
        <f t="shared" si="96"/>
        <v>1336.5</v>
      </c>
      <c r="W96" s="127"/>
      <c r="X96" s="127"/>
      <c r="Y96" s="127"/>
      <c r="Z96" s="127"/>
      <c r="AA96" s="127"/>
      <c r="AB96" s="127"/>
      <c r="AC96" s="127"/>
      <c r="AD96" s="127"/>
      <c r="AE96" s="127"/>
      <c r="AF96" s="127"/>
      <c r="AG96" s="127"/>
      <c r="AH96" s="127"/>
      <c r="AI96" s="127"/>
      <c r="AJ96" s="127"/>
      <c r="AK96" s="127"/>
      <c r="AL96" s="127"/>
      <c r="AM96" s="127"/>
      <c r="AN96" s="127"/>
      <c r="AO96" s="127"/>
      <c r="AP96" s="127"/>
    </row>
    <row r="97" spans="1:42" ht="36">
      <c r="A97" s="118">
        <v>95</v>
      </c>
      <c r="B97" s="120" t="s">
        <v>5517</v>
      </c>
      <c r="C97" s="121" t="s">
        <v>5493</v>
      </c>
      <c r="D97" s="118" t="s">
        <v>5431</v>
      </c>
      <c r="E97" s="122">
        <v>20</v>
      </c>
      <c r="F97" s="123">
        <v>8025</v>
      </c>
      <c r="G97" s="124">
        <v>3343.75</v>
      </c>
      <c r="H97" s="123">
        <v>133.75</v>
      </c>
      <c r="I97" s="124">
        <v>3477.5</v>
      </c>
      <c r="J97" s="125">
        <v>4547.5</v>
      </c>
      <c r="K97" s="118">
        <v>2555</v>
      </c>
      <c r="L97" s="118">
        <v>2</v>
      </c>
      <c r="M97" s="118">
        <f t="shared" si="66"/>
        <v>10</v>
      </c>
      <c r="N97" s="118">
        <f t="shared" si="62"/>
        <v>12</v>
      </c>
      <c r="O97" s="126"/>
      <c r="P97" s="127"/>
      <c r="Q97" s="127">
        <f t="shared" si="94"/>
        <v>267.5</v>
      </c>
      <c r="R97" s="127">
        <f>$F$97/5</f>
        <v>1605</v>
      </c>
      <c r="S97" s="127">
        <f t="shared" ref="S97:U97" si="103">$F$97/5</f>
        <v>1605</v>
      </c>
      <c r="T97" s="127">
        <f t="shared" si="103"/>
        <v>1605</v>
      </c>
      <c r="U97" s="127">
        <f t="shared" si="103"/>
        <v>1605</v>
      </c>
      <c r="V97" s="127">
        <f t="shared" si="96"/>
        <v>1336.5</v>
      </c>
      <c r="W97" s="127"/>
      <c r="X97" s="127"/>
      <c r="Y97" s="127"/>
      <c r="Z97" s="127"/>
      <c r="AA97" s="127"/>
      <c r="AB97" s="127"/>
      <c r="AC97" s="127"/>
      <c r="AD97" s="127"/>
      <c r="AE97" s="127"/>
      <c r="AF97" s="127"/>
      <c r="AG97" s="127"/>
      <c r="AH97" s="127"/>
      <c r="AI97" s="127"/>
      <c r="AJ97" s="127"/>
      <c r="AK97" s="127"/>
      <c r="AL97" s="127"/>
      <c r="AM97" s="127"/>
      <c r="AN97" s="127"/>
      <c r="AO97" s="127"/>
      <c r="AP97" s="127"/>
    </row>
    <row r="98" spans="1:42" ht="36">
      <c r="A98" s="118">
        <v>96</v>
      </c>
      <c r="B98" s="120" t="s">
        <v>5517</v>
      </c>
      <c r="C98" s="121" t="s">
        <v>5493</v>
      </c>
      <c r="D98" s="118" t="s">
        <v>5431</v>
      </c>
      <c r="E98" s="122">
        <v>20</v>
      </c>
      <c r="F98" s="123">
        <v>8025</v>
      </c>
      <c r="G98" s="124">
        <v>3343.75</v>
      </c>
      <c r="H98" s="123">
        <v>133.75</v>
      </c>
      <c r="I98" s="124">
        <v>3477.5</v>
      </c>
      <c r="J98" s="125">
        <v>4547.5</v>
      </c>
      <c r="K98" s="118">
        <v>2555</v>
      </c>
      <c r="L98" s="118">
        <v>2</v>
      </c>
      <c r="M98" s="118">
        <f t="shared" si="66"/>
        <v>10</v>
      </c>
      <c r="N98" s="118">
        <f t="shared" si="62"/>
        <v>12</v>
      </c>
      <c r="O98" s="126"/>
      <c r="P98" s="127"/>
      <c r="Q98" s="127">
        <f t="shared" si="94"/>
        <v>267.5</v>
      </c>
      <c r="R98" s="127">
        <f>$F$98/5</f>
        <v>1605</v>
      </c>
      <c r="S98" s="127">
        <f t="shared" ref="S98:U98" si="104">$F$98/5</f>
        <v>1605</v>
      </c>
      <c r="T98" s="127">
        <f t="shared" si="104"/>
        <v>1605</v>
      </c>
      <c r="U98" s="127">
        <f t="shared" si="104"/>
        <v>1605</v>
      </c>
      <c r="V98" s="127">
        <f t="shared" si="96"/>
        <v>1336.5</v>
      </c>
      <c r="W98" s="127"/>
      <c r="X98" s="127"/>
      <c r="Y98" s="127"/>
      <c r="Z98" s="127"/>
      <c r="AA98" s="127"/>
      <c r="AB98" s="127"/>
      <c r="AC98" s="127"/>
      <c r="AD98" s="127"/>
      <c r="AE98" s="127"/>
      <c r="AF98" s="127"/>
      <c r="AG98" s="127"/>
      <c r="AH98" s="127"/>
      <c r="AI98" s="127"/>
      <c r="AJ98" s="127"/>
      <c r="AK98" s="127"/>
      <c r="AL98" s="127"/>
      <c r="AM98" s="127"/>
      <c r="AN98" s="127"/>
      <c r="AO98" s="127"/>
      <c r="AP98" s="127"/>
    </row>
    <row r="99" spans="1:42" ht="36">
      <c r="A99" s="118">
        <v>97</v>
      </c>
      <c r="B99" s="120" t="s">
        <v>5517</v>
      </c>
      <c r="C99" s="121" t="s">
        <v>5493</v>
      </c>
      <c r="D99" s="118" t="s">
        <v>5431</v>
      </c>
      <c r="E99" s="122">
        <v>20</v>
      </c>
      <c r="F99" s="123">
        <v>8025</v>
      </c>
      <c r="G99" s="124">
        <v>3343.75</v>
      </c>
      <c r="H99" s="123">
        <v>133.75</v>
      </c>
      <c r="I99" s="124">
        <v>3477.5</v>
      </c>
      <c r="J99" s="125">
        <v>4547.5</v>
      </c>
      <c r="K99" s="118">
        <v>2555</v>
      </c>
      <c r="L99" s="118">
        <v>2</v>
      </c>
      <c r="M99" s="118">
        <f t="shared" si="66"/>
        <v>10</v>
      </c>
      <c r="N99" s="118">
        <f t="shared" si="62"/>
        <v>12</v>
      </c>
      <c r="O99" s="126"/>
      <c r="P99" s="127"/>
      <c r="Q99" s="127">
        <f t="shared" si="94"/>
        <v>267.5</v>
      </c>
      <c r="R99" s="127">
        <f>$F$99/5</f>
        <v>1605</v>
      </c>
      <c r="S99" s="127">
        <f t="shared" ref="S99:U99" si="105">$F$99/5</f>
        <v>1605</v>
      </c>
      <c r="T99" s="127">
        <f t="shared" si="105"/>
        <v>1605</v>
      </c>
      <c r="U99" s="127">
        <f t="shared" si="105"/>
        <v>1605</v>
      </c>
      <c r="V99" s="127">
        <f t="shared" si="96"/>
        <v>1336.5</v>
      </c>
      <c r="W99" s="127"/>
      <c r="X99" s="127"/>
      <c r="Y99" s="127"/>
      <c r="Z99" s="127"/>
      <c r="AA99" s="127"/>
      <c r="AB99" s="127"/>
      <c r="AC99" s="127"/>
      <c r="AD99" s="127"/>
      <c r="AE99" s="127"/>
      <c r="AF99" s="127"/>
      <c r="AG99" s="127"/>
      <c r="AH99" s="127"/>
      <c r="AI99" s="127"/>
      <c r="AJ99" s="127"/>
      <c r="AK99" s="127"/>
      <c r="AL99" s="127"/>
      <c r="AM99" s="127"/>
      <c r="AN99" s="127"/>
      <c r="AO99" s="127"/>
      <c r="AP99" s="127"/>
    </row>
    <row r="100" spans="1:42" ht="36">
      <c r="A100" s="118">
        <v>98</v>
      </c>
      <c r="B100" s="120" t="s">
        <v>5518</v>
      </c>
      <c r="C100" s="121" t="s">
        <v>5519</v>
      </c>
      <c r="D100" s="118" t="s">
        <v>5431</v>
      </c>
      <c r="E100" s="122">
        <v>20</v>
      </c>
      <c r="F100" s="123">
        <v>10000</v>
      </c>
      <c r="G100" s="124">
        <v>3833.41</v>
      </c>
      <c r="H100" s="123">
        <v>166.67</v>
      </c>
      <c r="I100" s="124">
        <v>4000.08</v>
      </c>
      <c r="J100" s="125">
        <v>5999.92</v>
      </c>
      <c r="K100" s="118">
        <v>2556</v>
      </c>
      <c r="L100" s="118">
        <v>11</v>
      </c>
      <c r="M100" s="118">
        <f t="shared" si="66"/>
        <v>1</v>
      </c>
      <c r="N100" s="118">
        <f t="shared" si="62"/>
        <v>12</v>
      </c>
      <c r="O100" s="126"/>
      <c r="P100" s="127"/>
      <c r="Q100" s="127"/>
      <c r="R100" s="127">
        <f t="shared" ref="R100:R137" si="106">(F100/5)*L100/N100</f>
        <v>1833.3333333333333</v>
      </c>
      <c r="S100" s="127">
        <f t="shared" ref="S100:S137" si="107">F100/5</f>
        <v>2000</v>
      </c>
      <c r="T100" s="127">
        <f t="shared" ref="T100:T157" si="108">F100/5</f>
        <v>2000</v>
      </c>
      <c r="U100" s="127">
        <f t="shared" ref="U100:U157" si="109">F100/5</f>
        <v>2000</v>
      </c>
      <c r="V100" s="127">
        <f t="shared" ref="V100:V157" si="110">F100/5</f>
        <v>2000</v>
      </c>
      <c r="W100" s="127">
        <f t="shared" ref="W100:W137" si="111">(F100/5)*M100/N100-1</f>
        <v>165.66666666666666</v>
      </c>
      <c r="X100" s="127"/>
      <c r="Y100" s="127"/>
      <c r="Z100" s="127"/>
      <c r="AA100" s="127"/>
      <c r="AB100" s="127"/>
      <c r="AC100" s="127"/>
      <c r="AD100" s="127"/>
      <c r="AE100" s="127"/>
      <c r="AF100" s="127"/>
      <c r="AG100" s="127"/>
      <c r="AH100" s="127"/>
      <c r="AI100" s="127"/>
      <c r="AJ100" s="127"/>
      <c r="AK100" s="127"/>
      <c r="AL100" s="127"/>
      <c r="AM100" s="127"/>
      <c r="AN100" s="127"/>
      <c r="AO100" s="127"/>
      <c r="AP100" s="127"/>
    </row>
    <row r="101" spans="1:42">
      <c r="A101" s="118">
        <v>99</v>
      </c>
      <c r="B101" s="120" t="s">
        <v>5520</v>
      </c>
      <c r="C101" s="121" t="s">
        <v>5502</v>
      </c>
      <c r="D101" s="118" t="s">
        <v>5431</v>
      </c>
      <c r="E101" s="122">
        <v>20</v>
      </c>
      <c r="F101" s="123">
        <v>14000</v>
      </c>
      <c r="G101" s="124">
        <v>5366.59</v>
      </c>
      <c r="H101" s="123">
        <v>233.33</v>
      </c>
      <c r="I101" s="124">
        <v>5599.92</v>
      </c>
      <c r="J101" s="125">
        <v>8400.08</v>
      </c>
      <c r="K101" s="118">
        <v>2556</v>
      </c>
      <c r="L101" s="118">
        <v>12</v>
      </c>
      <c r="M101" s="118">
        <f t="shared" si="66"/>
        <v>0</v>
      </c>
      <c r="N101" s="118">
        <f t="shared" si="62"/>
        <v>12</v>
      </c>
      <c r="O101" s="126"/>
      <c r="P101" s="127"/>
      <c r="Q101" s="127"/>
      <c r="R101" s="127">
        <f t="shared" si="106"/>
        <v>2800</v>
      </c>
      <c r="S101" s="127">
        <f t="shared" si="107"/>
        <v>2800</v>
      </c>
      <c r="T101" s="127">
        <f t="shared" si="108"/>
        <v>2800</v>
      </c>
      <c r="U101" s="127">
        <f t="shared" si="109"/>
        <v>2800</v>
      </c>
      <c r="V101" s="127">
        <f t="shared" si="110"/>
        <v>2800</v>
      </c>
      <c r="W101" s="127">
        <f t="shared" si="111"/>
        <v>-1</v>
      </c>
      <c r="X101" s="127"/>
      <c r="Y101" s="127"/>
      <c r="Z101" s="127"/>
      <c r="AA101" s="127"/>
      <c r="AB101" s="127"/>
      <c r="AC101" s="127"/>
      <c r="AD101" s="127"/>
      <c r="AE101" s="127"/>
      <c r="AF101" s="127"/>
      <c r="AG101" s="127"/>
      <c r="AH101" s="127"/>
      <c r="AI101" s="127"/>
      <c r="AJ101" s="127"/>
      <c r="AK101" s="127"/>
      <c r="AL101" s="127"/>
      <c r="AM101" s="127"/>
      <c r="AN101" s="127"/>
      <c r="AO101" s="127"/>
      <c r="AP101" s="127"/>
    </row>
    <row r="102" spans="1:42">
      <c r="A102" s="118">
        <v>100</v>
      </c>
      <c r="B102" s="120" t="s">
        <v>5520</v>
      </c>
      <c r="C102" s="121" t="s">
        <v>5502</v>
      </c>
      <c r="D102" s="118" t="s">
        <v>5431</v>
      </c>
      <c r="E102" s="122">
        <v>20</v>
      </c>
      <c r="F102" s="123">
        <v>14000</v>
      </c>
      <c r="G102" s="124">
        <v>5366.59</v>
      </c>
      <c r="H102" s="123">
        <v>233.33</v>
      </c>
      <c r="I102" s="124">
        <v>5599.92</v>
      </c>
      <c r="J102" s="125">
        <v>8400.08</v>
      </c>
      <c r="K102" s="118">
        <v>2556</v>
      </c>
      <c r="L102" s="118">
        <v>12</v>
      </c>
      <c r="M102" s="118">
        <f t="shared" si="66"/>
        <v>0</v>
      </c>
      <c r="N102" s="118">
        <f t="shared" si="62"/>
        <v>12</v>
      </c>
      <c r="O102" s="126"/>
      <c r="P102" s="127"/>
      <c r="Q102" s="127"/>
      <c r="R102" s="127">
        <f t="shared" si="106"/>
        <v>2800</v>
      </c>
      <c r="S102" s="127">
        <f t="shared" si="107"/>
        <v>2800</v>
      </c>
      <c r="T102" s="127">
        <f t="shared" si="108"/>
        <v>2800</v>
      </c>
      <c r="U102" s="127">
        <f t="shared" si="109"/>
        <v>2800</v>
      </c>
      <c r="V102" s="127">
        <f t="shared" si="110"/>
        <v>2800</v>
      </c>
      <c r="W102" s="127">
        <f t="shared" si="111"/>
        <v>-1</v>
      </c>
      <c r="X102" s="127"/>
      <c r="Y102" s="127"/>
      <c r="Z102" s="127"/>
      <c r="AA102" s="127"/>
      <c r="AB102" s="127"/>
      <c r="AC102" s="127"/>
      <c r="AD102" s="127"/>
      <c r="AE102" s="127"/>
      <c r="AF102" s="127"/>
      <c r="AG102" s="127"/>
      <c r="AH102" s="127"/>
      <c r="AI102" s="127"/>
      <c r="AJ102" s="127"/>
      <c r="AK102" s="127"/>
      <c r="AL102" s="127"/>
      <c r="AM102" s="127"/>
      <c r="AN102" s="127"/>
      <c r="AO102" s="127"/>
      <c r="AP102" s="127"/>
    </row>
    <row r="103" spans="1:42">
      <c r="A103" s="118">
        <v>101</v>
      </c>
      <c r="B103" s="120" t="s">
        <v>5520</v>
      </c>
      <c r="C103" s="121" t="s">
        <v>5502</v>
      </c>
      <c r="D103" s="118" t="s">
        <v>5431</v>
      </c>
      <c r="E103" s="122">
        <v>20</v>
      </c>
      <c r="F103" s="123">
        <v>14000</v>
      </c>
      <c r="G103" s="124">
        <v>5366.59</v>
      </c>
      <c r="H103" s="123">
        <v>233.33</v>
      </c>
      <c r="I103" s="124">
        <v>5599.92</v>
      </c>
      <c r="J103" s="125">
        <v>8400.08</v>
      </c>
      <c r="K103" s="118">
        <v>2556</v>
      </c>
      <c r="L103" s="118">
        <v>12</v>
      </c>
      <c r="M103" s="118">
        <f t="shared" si="66"/>
        <v>0</v>
      </c>
      <c r="N103" s="118">
        <f t="shared" si="62"/>
        <v>12</v>
      </c>
      <c r="O103" s="126"/>
      <c r="P103" s="127"/>
      <c r="Q103" s="127"/>
      <c r="R103" s="127">
        <f t="shared" si="106"/>
        <v>2800</v>
      </c>
      <c r="S103" s="127">
        <f t="shared" si="107"/>
        <v>2800</v>
      </c>
      <c r="T103" s="127">
        <f t="shared" si="108"/>
        <v>2800</v>
      </c>
      <c r="U103" s="127">
        <f t="shared" si="109"/>
        <v>2800</v>
      </c>
      <c r="V103" s="127">
        <f t="shared" si="110"/>
        <v>2800</v>
      </c>
      <c r="W103" s="127">
        <f t="shared" si="111"/>
        <v>-1</v>
      </c>
      <c r="X103" s="127"/>
      <c r="Y103" s="127"/>
      <c r="Z103" s="127"/>
      <c r="AA103" s="127"/>
      <c r="AB103" s="127"/>
      <c r="AC103" s="127"/>
      <c r="AD103" s="127"/>
      <c r="AE103" s="127"/>
      <c r="AF103" s="127"/>
      <c r="AG103" s="127"/>
      <c r="AH103" s="127"/>
      <c r="AI103" s="127"/>
      <c r="AJ103" s="127"/>
      <c r="AK103" s="127"/>
      <c r="AL103" s="127"/>
      <c r="AM103" s="127"/>
      <c r="AN103" s="127"/>
      <c r="AO103" s="127"/>
      <c r="AP103" s="127"/>
    </row>
    <row r="104" spans="1:42">
      <c r="A104" s="118">
        <v>102</v>
      </c>
      <c r="B104" s="120" t="s">
        <v>5520</v>
      </c>
      <c r="C104" s="121" t="s">
        <v>5502</v>
      </c>
      <c r="D104" s="118" t="s">
        <v>5431</v>
      </c>
      <c r="E104" s="122">
        <v>20</v>
      </c>
      <c r="F104" s="123">
        <v>14000</v>
      </c>
      <c r="G104" s="124">
        <v>5366.59</v>
      </c>
      <c r="H104" s="123">
        <v>233.33</v>
      </c>
      <c r="I104" s="124">
        <v>5599.92</v>
      </c>
      <c r="J104" s="125">
        <v>8400.08</v>
      </c>
      <c r="K104" s="118">
        <v>2556</v>
      </c>
      <c r="L104" s="118">
        <v>12</v>
      </c>
      <c r="M104" s="118">
        <f t="shared" si="66"/>
        <v>0</v>
      </c>
      <c r="N104" s="118">
        <f t="shared" si="62"/>
        <v>12</v>
      </c>
      <c r="O104" s="126"/>
      <c r="P104" s="127"/>
      <c r="Q104" s="127"/>
      <c r="R104" s="127">
        <f t="shared" si="106"/>
        <v>2800</v>
      </c>
      <c r="S104" s="127">
        <f t="shared" si="107"/>
        <v>2800</v>
      </c>
      <c r="T104" s="127">
        <f t="shared" si="108"/>
        <v>2800</v>
      </c>
      <c r="U104" s="127">
        <f t="shared" si="109"/>
        <v>2800</v>
      </c>
      <c r="V104" s="127">
        <f t="shared" si="110"/>
        <v>2800</v>
      </c>
      <c r="W104" s="127">
        <f t="shared" si="111"/>
        <v>-1</v>
      </c>
      <c r="X104" s="127"/>
      <c r="Y104" s="127"/>
      <c r="Z104" s="127"/>
      <c r="AA104" s="127"/>
      <c r="AB104" s="127"/>
      <c r="AC104" s="127"/>
      <c r="AD104" s="127"/>
      <c r="AE104" s="127"/>
      <c r="AF104" s="127"/>
      <c r="AG104" s="127"/>
      <c r="AH104" s="127"/>
      <c r="AI104" s="127"/>
      <c r="AJ104" s="127"/>
      <c r="AK104" s="127"/>
      <c r="AL104" s="127"/>
      <c r="AM104" s="127"/>
      <c r="AN104" s="127"/>
      <c r="AO104" s="127"/>
      <c r="AP104" s="127"/>
    </row>
    <row r="105" spans="1:42">
      <c r="A105" s="118">
        <v>103</v>
      </c>
      <c r="B105" s="120" t="s">
        <v>5520</v>
      </c>
      <c r="C105" s="121" t="s">
        <v>5502</v>
      </c>
      <c r="D105" s="118" t="s">
        <v>5431</v>
      </c>
      <c r="E105" s="122">
        <v>20</v>
      </c>
      <c r="F105" s="123">
        <v>14000</v>
      </c>
      <c r="G105" s="124">
        <v>5366.59</v>
      </c>
      <c r="H105" s="123">
        <v>233.33</v>
      </c>
      <c r="I105" s="124">
        <v>5599.92</v>
      </c>
      <c r="J105" s="125">
        <v>8400.08</v>
      </c>
      <c r="K105" s="118">
        <v>2556</v>
      </c>
      <c r="L105" s="118">
        <v>12</v>
      </c>
      <c r="M105" s="118">
        <f t="shared" si="66"/>
        <v>0</v>
      </c>
      <c r="N105" s="118">
        <f t="shared" si="62"/>
        <v>12</v>
      </c>
      <c r="O105" s="126"/>
      <c r="P105" s="127"/>
      <c r="Q105" s="127"/>
      <c r="R105" s="127">
        <f t="shared" si="106"/>
        <v>2800</v>
      </c>
      <c r="S105" s="127">
        <f t="shared" si="107"/>
        <v>2800</v>
      </c>
      <c r="T105" s="127">
        <f t="shared" si="108"/>
        <v>2800</v>
      </c>
      <c r="U105" s="127">
        <f t="shared" si="109"/>
        <v>2800</v>
      </c>
      <c r="V105" s="127">
        <f t="shared" si="110"/>
        <v>2800</v>
      </c>
      <c r="W105" s="127">
        <f t="shared" si="111"/>
        <v>-1</v>
      </c>
      <c r="X105" s="127"/>
      <c r="Y105" s="127"/>
      <c r="Z105" s="127"/>
      <c r="AA105" s="127"/>
      <c r="AB105" s="127"/>
      <c r="AC105" s="127"/>
      <c r="AD105" s="127"/>
      <c r="AE105" s="127"/>
      <c r="AF105" s="127"/>
      <c r="AG105" s="127"/>
      <c r="AH105" s="127"/>
      <c r="AI105" s="127"/>
      <c r="AJ105" s="127"/>
      <c r="AK105" s="127"/>
      <c r="AL105" s="127"/>
      <c r="AM105" s="127"/>
      <c r="AN105" s="127"/>
      <c r="AO105" s="127"/>
      <c r="AP105" s="127"/>
    </row>
    <row r="106" spans="1:42">
      <c r="A106" s="118">
        <v>104</v>
      </c>
      <c r="B106" s="120" t="s">
        <v>5520</v>
      </c>
      <c r="C106" s="121" t="s">
        <v>5502</v>
      </c>
      <c r="D106" s="118" t="s">
        <v>5431</v>
      </c>
      <c r="E106" s="122">
        <v>20</v>
      </c>
      <c r="F106" s="123">
        <v>14000</v>
      </c>
      <c r="G106" s="124">
        <v>5366.59</v>
      </c>
      <c r="H106" s="123">
        <v>233.33</v>
      </c>
      <c r="I106" s="124">
        <v>5599.92</v>
      </c>
      <c r="J106" s="125">
        <v>8400.08</v>
      </c>
      <c r="K106" s="118">
        <v>2556</v>
      </c>
      <c r="L106" s="118">
        <v>12</v>
      </c>
      <c r="M106" s="118">
        <f t="shared" si="66"/>
        <v>0</v>
      </c>
      <c r="N106" s="118">
        <f t="shared" si="62"/>
        <v>12</v>
      </c>
      <c r="O106" s="126"/>
      <c r="P106" s="127"/>
      <c r="Q106" s="127"/>
      <c r="R106" s="127">
        <f t="shared" si="106"/>
        <v>2800</v>
      </c>
      <c r="S106" s="127">
        <f t="shared" si="107"/>
        <v>2800</v>
      </c>
      <c r="T106" s="127">
        <f t="shared" si="108"/>
        <v>2800</v>
      </c>
      <c r="U106" s="127">
        <f t="shared" si="109"/>
        <v>2800</v>
      </c>
      <c r="V106" s="127">
        <f t="shared" si="110"/>
        <v>2800</v>
      </c>
      <c r="W106" s="127">
        <f t="shared" si="111"/>
        <v>-1</v>
      </c>
      <c r="X106" s="127"/>
      <c r="Y106" s="127"/>
      <c r="Z106" s="127"/>
      <c r="AA106" s="127"/>
      <c r="AB106" s="127"/>
      <c r="AC106" s="127"/>
      <c r="AD106" s="127"/>
      <c r="AE106" s="127"/>
      <c r="AF106" s="127"/>
      <c r="AG106" s="127"/>
      <c r="AH106" s="127"/>
      <c r="AI106" s="127"/>
      <c r="AJ106" s="127"/>
      <c r="AK106" s="127"/>
      <c r="AL106" s="127"/>
      <c r="AM106" s="127"/>
      <c r="AN106" s="127"/>
      <c r="AO106" s="127"/>
      <c r="AP106" s="127"/>
    </row>
    <row r="107" spans="1:42">
      <c r="A107" s="118">
        <v>105</v>
      </c>
      <c r="B107" s="120" t="s">
        <v>5520</v>
      </c>
      <c r="C107" s="121" t="s">
        <v>5502</v>
      </c>
      <c r="D107" s="118" t="s">
        <v>5431</v>
      </c>
      <c r="E107" s="122">
        <v>20</v>
      </c>
      <c r="F107" s="123">
        <v>14000</v>
      </c>
      <c r="G107" s="124">
        <v>5366.59</v>
      </c>
      <c r="H107" s="123">
        <v>233.33</v>
      </c>
      <c r="I107" s="124">
        <v>5599.92</v>
      </c>
      <c r="J107" s="125">
        <v>8400.08</v>
      </c>
      <c r="K107" s="118">
        <v>2556</v>
      </c>
      <c r="L107" s="118">
        <v>12</v>
      </c>
      <c r="M107" s="118">
        <f t="shared" si="66"/>
        <v>0</v>
      </c>
      <c r="N107" s="118">
        <f t="shared" si="62"/>
        <v>12</v>
      </c>
      <c r="O107" s="126"/>
      <c r="P107" s="127"/>
      <c r="Q107" s="127"/>
      <c r="R107" s="127">
        <f t="shared" si="106"/>
        <v>2800</v>
      </c>
      <c r="S107" s="127">
        <f t="shared" si="107"/>
        <v>2800</v>
      </c>
      <c r="T107" s="127">
        <f t="shared" si="108"/>
        <v>2800</v>
      </c>
      <c r="U107" s="127">
        <f t="shared" si="109"/>
        <v>2800</v>
      </c>
      <c r="V107" s="127">
        <f t="shared" si="110"/>
        <v>2800</v>
      </c>
      <c r="W107" s="127">
        <f t="shared" si="111"/>
        <v>-1</v>
      </c>
      <c r="X107" s="127"/>
      <c r="Y107" s="127"/>
      <c r="Z107" s="127"/>
      <c r="AA107" s="127"/>
      <c r="AB107" s="127"/>
      <c r="AC107" s="127"/>
      <c r="AD107" s="127"/>
      <c r="AE107" s="127"/>
      <c r="AF107" s="127"/>
      <c r="AG107" s="127"/>
      <c r="AH107" s="127"/>
      <c r="AI107" s="127"/>
      <c r="AJ107" s="127"/>
      <c r="AK107" s="127"/>
      <c r="AL107" s="127"/>
      <c r="AM107" s="127"/>
      <c r="AN107" s="127"/>
      <c r="AO107" s="127"/>
      <c r="AP107" s="127"/>
    </row>
    <row r="108" spans="1:42">
      <c r="A108" s="118">
        <v>106</v>
      </c>
      <c r="B108" s="120" t="s">
        <v>5520</v>
      </c>
      <c r="C108" s="121" t="s">
        <v>5502</v>
      </c>
      <c r="D108" s="118" t="s">
        <v>5431</v>
      </c>
      <c r="E108" s="122">
        <v>20</v>
      </c>
      <c r="F108" s="123">
        <v>14000</v>
      </c>
      <c r="G108" s="124">
        <v>5366.59</v>
      </c>
      <c r="H108" s="123">
        <v>233.33</v>
      </c>
      <c r="I108" s="124">
        <v>5599.92</v>
      </c>
      <c r="J108" s="125">
        <v>8400.08</v>
      </c>
      <c r="K108" s="118">
        <v>2556</v>
      </c>
      <c r="L108" s="118">
        <v>12</v>
      </c>
      <c r="M108" s="118">
        <f t="shared" si="66"/>
        <v>0</v>
      </c>
      <c r="N108" s="118">
        <f t="shared" si="62"/>
        <v>12</v>
      </c>
      <c r="O108" s="126"/>
      <c r="P108" s="127"/>
      <c r="Q108" s="127"/>
      <c r="R108" s="127">
        <f t="shared" si="106"/>
        <v>2800</v>
      </c>
      <c r="S108" s="127">
        <f t="shared" si="107"/>
        <v>2800</v>
      </c>
      <c r="T108" s="127">
        <f t="shared" si="108"/>
        <v>2800</v>
      </c>
      <c r="U108" s="127">
        <f t="shared" si="109"/>
        <v>2800</v>
      </c>
      <c r="V108" s="127">
        <f t="shared" si="110"/>
        <v>2800</v>
      </c>
      <c r="W108" s="127">
        <f t="shared" si="111"/>
        <v>-1</v>
      </c>
      <c r="X108" s="127"/>
      <c r="Y108" s="127"/>
      <c r="Z108" s="127"/>
      <c r="AA108" s="127"/>
      <c r="AB108" s="127"/>
      <c r="AC108" s="127"/>
      <c r="AD108" s="127"/>
      <c r="AE108" s="127"/>
      <c r="AF108" s="127"/>
      <c r="AG108" s="127"/>
      <c r="AH108" s="127"/>
      <c r="AI108" s="127"/>
      <c r="AJ108" s="127"/>
      <c r="AK108" s="127"/>
      <c r="AL108" s="127"/>
      <c r="AM108" s="127"/>
      <c r="AN108" s="127"/>
      <c r="AO108" s="127"/>
      <c r="AP108" s="127"/>
    </row>
    <row r="109" spans="1:42">
      <c r="A109" s="118">
        <v>107</v>
      </c>
      <c r="B109" s="120" t="s">
        <v>5520</v>
      </c>
      <c r="C109" s="121" t="s">
        <v>5502</v>
      </c>
      <c r="D109" s="118" t="s">
        <v>5431</v>
      </c>
      <c r="E109" s="122">
        <v>20</v>
      </c>
      <c r="F109" s="123">
        <v>14000</v>
      </c>
      <c r="G109" s="124">
        <v>5366.59</v>
      </c>
      <c r="H109" s="123">
        <v>233.33</v>
      </c>
      <c r="I109" s="124">
        <v>5599.92</v>
      </c>
      <c r="J109" s="125">
        <v>8400.08</v>
      </c>
      <c r="K109" s="118">
        <v>2556</v>
      </c>
      <c r="L109" s="118">
        <v>12</v>
      </c>
      <c r="M109" s="118">
        <f t="shared" si="66"/>
        <v>0</v>
      </c>
      <c r="N109" s="118">
        <f t="shared" si="62"/>
        <v>12</v>
      </c>
      <c r="O109" s="126"/>
      <c r="P109" s="127"/>
      <c r="Q109" s="127"/>
      <c r="R109" s="127">
        <f t="shared" si="106"/>
        <v>2800</v>
      </c>
      <c r="S109" s="127">
        <f t="shared" si="107"/>
        <v>2800</v>
      </c>
      <c r="T109" s="127">
        <f t="shared" si="108"/>
        <v>2800</v>
      </c>
      <c r="U109" s="127">
        <f t="shared" si="109"/>
        <v>2800</v>
      </c>
      <c r="V109" s="127">
        <f t="shared" si="110"/>
        <v>2800</v>
      </c>
      <c r="W109" s="127">
        <f t="shared" si="111"/>
        <v>-1</v>
      </c>
      <c r="X109" s="127"/>
      <c r="Y109" s="127"/>
      <c r="Z109" s="127"/>
      <c r="AA109" s="127"/>
      <c r="AB109" s="127"/>
      <c r="AC109" s="127"/>
      <c r="AD109" s="127"/>
      <c r="AE109" s="127"/>
      <c r="AF109" s="127"/>
      <c r="AG109" s="127"/>
      <c r="AH109" s="127"/>
      <c r="AI109" s="127"/>
      <c r="AJ109" s="127"/>
      <c r="AK109" s="127"/>
      <c r="AL109" s="127"/>
      <c r="AM109" s="127"/>
      <c r="AN109" s="127"/>
      <c r="AO109" s="127"/>
      <c r="AP109" s="127"/>
    </row>
    <row r="110" spans="1:42">
      <c r="A110" s="118">
        <v>108</v>
      </c>
      <c r="B110" s="120" t="s">
        <v>5520</v>
      </c>
      <c r="C110" s="121" t="s">
        <v>5502</v>
      </c>
      <c r="D110" s="118" t="s">
        <v>5431</v>
      </c>
      <c r="E110" s="122">
        <v>20</v>
      </c>
      <c r="F110" s="123">
        <v>14000</v>
      </c>
      <c r="G110" s="124">
        <v>5366.59</v>
      </c>
      <c r="H110" s="123">
        <v>233.33</v>
      </c>
      <c r="I110" s="124">
        <v>5599.92</v>
      </c>
      <c r="J110" s="125">
        <v>8400.08</v>
      </c>
      <c r="K110" s="118">
        <v>2556</v>
      </c>
      <c r="L110" s="118">
        <v>12</v>
      </c>
      <c r="M110" s="118">
        <f t="shared" si="66"/>
        <v>0</v>
      </c>
      <c r="N110" s="118">
        <f t="shared" si="62"/>
        <v>12</v>
      </c>
      <c r="O110" s="126"/>
      <c r="P110" s="127"/>
      <c r="Q110" s="127"/>
      <c r="R110" s="127">
        <f t="shared" si="106"/>
        <v>2800</v>
      </c>
      <c r="S110" s="127">
        <f t="shared" si="107"/>
        <v>2800</v>
      </c>
      <c r="T110" s="127">
        <f t="shared" si="108"/>
        <v>2800</v>
      </c>
      <c r="U110" s="127">
        <f t="shared" si="109"/>
        <v>2800</v>
      </c>
      <c r="V110" s="127">
        <f t="shared" si="110"/>
        <v>2800</v>
      </c>
      <c r="W110" s="127">
        <f t="shared" si="111"/>
        <v>-1</v>
      </c>
      <c r="X110" s="127"/>
      <c r="Y110" s="127"/>
      <c r="Z110" s="127"/>
      <c r="AA110" s="127"/>
      <c r="AB110" s="127"/>
      <c r="AC110" s="127"/>
      <c r="AD110" s="127"/>
      <c r="AE110" s="127"/>
      <c r="AF110" s="127"/>
      <c r="AG110" s="127"/>
      <c r="AH110" s="127"/>
      <c r="AI110" s="127"/>
      <c r="AJ110" s="127"/>
      <c r="AK110" s="127"/>
      <c r="AL110" s="127"/>
      <c r="AM110" s="127"/>
      <c r="AN110" s="127"/>
      <c r="AO110" s="127"/>
      <c r="AP110" s="127"/>
    </row>
    <row r="111" spans="1:42">
      <c r="A111" s="118">
        <v>109</v>
      </c>
      <c r="B111" s="120" t="s">
        <v>5520</v>
      </c>
      <c r="C111" s="121" t="s">
        <v>5502</v>
      </c>
      <c r="D111" s="118" t="s">
        <v>5431</v>
      </c>
      <c r="E111" s="122">
        <v>20</v>
      </c>
      <c r="F111" s="123">
        <v>14000</v>
      </c>
      <c r="G111" s="124">
        <v>5366.59</v>
      </c>
      <c r="H111" s="123">
        <v>233.33</v>
      </c>
      <c r="I111" s="124">
        <v>5599.92</v>
      </c>
      <c r="J111" s="125">
        <v>8400.08</v>
      </c>
      <c r="K111" s="118">
        <v>2556</v>
      </c>
      <c r="L111" s="118">
        <v>12</v>
      </c>
      <c r="M111" s="118">
        <f t="shared" si="66"/>
        <v>0</v>
      </c>
      <c r="N111" s="118">
        <f t="shared" si="62"/>
        <v>12</v>
      </c>
      <c r="O111" s="126"/>
      <c r="P111" s="127"/>
      <c r="Q111" s="127"/>
      <c r="R111" s="127">
        <f t="shared" si="106"/>
        <v>2800</v>
      </c>
      <c r="S111" s="127">
        <f t="shared" si="107"/>
        <v>2800</v>
      </c>
      <c r="T111" s="127">
        <f t="shared" si="108"/>
        <v>2800</v>
      </c>
      <c r="U111" s="127">
        <f t="shared" si="109"/>
        <v>2800</v>
      </c>
      <c r="V111" s="127">
        <f t="shared" si="110"/>
        <v>2800</v>
      </c>
      <c r="W111" s="127">
        <f t="shared" si="111"/>
        <v>-1</v>
      </c>
      <c r="X111" s="127"/>
      <c r="Y111" s="127"/>
      <c r="Z111" s="127"/>
      <c r="AA111" s="127"/>
      <c r="AB111" s="127"/>
      <c r="AC111" s="127"/>
      <c r="AD111" s="127"/>
      <c r="AE111" s="127"/>
      <c r="AF111" s="127"/>
      <c r="AG111" s="127"/>
      <c r="AH111" s="127"/>
      <c r="AI111" s="127"/>
      <c r="AJ111" s="127"/>
      <c r="AK111" s="127"/>
      <c r="AL111" s="127"/>
      <c r="AM111" s="127"/>
      <c r="AN111" s="127"/>
      <c r="AO111" s="127"/>
      <c r="AP111" s="127"/>
    </row>
    <row r="112" spans="1:42">
      <c r="A112" s="118">
        <v>110</v>
      </c>
      <c r="B112" s="120" t="s">
        <v>5520</v>
      </c>
      <c r="C112" s="121" t="s">
        <v>5502</v>
      </c>
      <c r="D112" s="118" t="s">
        <v>5431</v>
      </c>
      <c r="E112" s="122">
        <v>20</v>
      </c>
      <c r="F112" s="123">
        <v>14000</v>
      </c>
      <c r="G112" s="124">
        <v>5366.59</v>
      </c>
      <c r="H112" s="123">
        <v>233.33</v>
      </c>
      <c r="I112" s="124">
        <v>5599.92</v>
      </c>
      <c r="J112" s="125">
        <v>8400.08</v>
      </c>
      <c r="K112" s="118">
        <v>2556</v>
      </c>
      <c r="L112" s="118">
        <v>12</v>
      </c>
      <c r="M112" s="118">
        <f t="shared" si="66"/>
        <v>0</v>
      </c>
      <c r="N112" s="118">
        <f t="shared" si="62"/>
        <v>12</v>
      </c>
      <c r="O112" s="126"/>
      <c r="P112" s="127"/>
      <c r="Q112" s="127"/>
      <c r="R112" s="127">
        <f t="shared" si="106"/>
        <v>2800</v>
      </c>
      <c r="S112" s="127">
        <f t="shared" si="107"/>
        <v>2800</v>
      </c>
      <c r="T112" s="127">
        <f t="shared" si="108"/>
        <v>2800</v>
      </c>
      <c r="U112" s="127">
        <f t="shared" si="109"/>
        <v>2800</v>
      </c>
      <c r="V112" s="127">
        <f t="shared" si="110"/>
        <v>2800</v>
      </c>
      <c r="W112" s="127">
        <f t="shared" si="111"/>
        <v>-1</v>
      </c>
      <c r="X112" s="127"/>
      <c r="Y112" s="127"/>
      <c r="Z112" s="127"/>
      <c r="AA112" s="127"/>
      <c r="AB112" s="127"/>
      <c r="AC112" s="127"/>
      <c r="AD112" s="127"/>
      <c r="AE112" s="127"/>
      <c r="AF112" s="127"/>
      <c r="AG112" s="127"/>
      <c r="AH112" s="127"/>
      <c r="AI112" s="127"/>
      <c r="AJ112" s="127"/>
      <c r="AK112" s="127"/>
      <c r="AL112" s="127"/>
      <c r="AM112" s="127"/>
      <c r="AN112" s="127"/>
      <c r="AO112" s="127"/>
      <c r="AP112" s="127"/>
    </row>
    <row r="113" spans="1:42">
      <c r="A113" s="118">
        <v>111</v>
      </c>
      <c r="B113" s="120" t="s">
        <v>5520</v>
      </c>
      <c r="C113" s="121" t="s">
        <v>5502</v>
      </c>
      <c r="D113" s="118" t="s">
        <v>5431</v>
      </c>
      <c r="E113" s="122">
        <v>20</v>
      </c>
      <c r="F113" s="123">
        <v>14000</v>
      </c>
      <c r="G113" s="124">
        <v>5366.59</v>
      </c>
      <c r="H113" s="123">
        <v>233.33</v>
      </c>
      <c r="I113" s="124">
        <v>5599.92</v>
      </c>
      <c r="J113" s="125">
        <v>8400.08</v>
      </c>
      <c r="K113" s="118">
        <v>2556</v>
      </c>
      <c r="L113" s="118">
        <v>12</v>
      </c>
      <c r="M113" s="118">
        <f t="shared" si="66"/>
        <v>0</v>
      </c>
      <c r="N113" s="118">
        <f t="shared" si="62"/>
        <v>12</v>
      </c>
      <c r="O113" s="126"/>
      <c r="P113" s="127"/>
      <c r="Q113" s="127"/>
      <c r="R113" s="127">
        <f t="shared" si="106"/>
        <v>2800</v>
      </c>
      <c r="S113" s="127">
        <f t="shared" si="107"/>
        <v>2800</v>
      </c>
      <c r="T113" s="127">
        <f t="shared" si="108"/>
        <v>2800</v>
      </c>
      <c r="U113" s="127">
        <f t="shared" si="109"/>
        <v>2800</v>
      </c>
      <c r="V113" s="127">
        <f t="shared" si="110"/>
        <v>2800</v>
      </c>
      <c r="W113" s="127">
        <f t="shared" si="111"/>
        <v>-1</v>
      </c>
      <c r="X113" s="127"/>
      <c r="Y113" s="127"/>
      <c r="Z113" s="127"/>
      <c r="AA113" s="127"/>
      <c r="AB113" s="127"/>
      <c r="AC113" s="127"/>
      <c r="AD113" s="127"/>
      <c r="AE113" s="127"/>
      <c r="AF113" s="127"/>
      <c r="AG113" s="127"/>
      <c r="AH113" s="127"/>
      <c r="AI113" s="127"/>
      <c r="AJ113" s="127"/>
      <c r="AK113" s="127"/>
      <c r="AL113" s="127"/>
      <c r="AM113" s="127"/>
      <c r="AN113" s="127"/>
      <c r="AO113" s="127"/>
      <c r="AP113" s="127"/>
    </row>
    <row r="114" spans="1:42">
      <c r="A114" s="118">
        <v>112</v>
      </c>
      <c r="B114" s="120" t="s">
        <v>5520</v>
      </c>
      <c r="C114" s="121" t="s">
        <v>5502</v>
      </c>
      <c r="D114" s="118" t="s">
        <v>5431</v>
      </c>
      <c r="E114" s="122">
        <v>20</v>
      </c>
      <c r="F114" s="123">
        <v>14000</v>
      </c>
      <c r="G114" s="124">
        <v>5366.59</v>
      </c>
      <c r="H114" s="123">
        <v>233.33</v>
      </c>
      <c r="I114" s="124">
        <v>5599.92</v>
      </c>
      <c r="J114" s="125">
        <v>8400.08</v>
      </c>
      <c r="K114" s="118">
        <v>2556</v>
      </c>
      <c r="L114" s="118">
        <v>12</v>
      </c>
      <c r="M114" s="118">
        <f t="shared" si="66"/>
        <v>0</v>
      </c>
      <c r="N114" s="118">
        <f t="shared" si="62"/>
        <v>12</v>
      </c>
      <c r="O114" s="126"/>
      <c r="P114" s="127"/>
      <c r="Q114" s="127"/>
      <c r="R114" s="127">
        <f t="shared" si="106"/>
        <v>2800</v>
      </c>
      <c r="S114" s="127">
        <f t="shared" si="107"/>
        <v>2800</v>
      </c>
      <c r="T114" s="127">
        <f t="shared" si="108"/>
        <v>2800</v>
      </c>
      <c r="U114" s="127">
        <f t="shared" si="109"/>
        <v>2800</v>
      </c>
      <c r="V114" s="127">
        <f t="shared" si="110"/>
        <v>2800</v>
      </c>
      <c r="W114" s="127">
        <f t="shared" si="111"/>
        <v>-1</v>
      </c>
      <c r="X114" s="127"/>
      <c r="Y114" s="127"/>
      <c r="Z114" s="127"/>
      <c r="AA114" s="127"/>
      <c r="AB114" s="127"/>
      <c r="AC114" s="127"/>
      <c r="AD114" s="127"/>
      <c r="AE114" s="127"/>
      <c r="AF114" s="127"/>
      <c r="AG114" s="127"/>
      <c r="AH114" s="127"/>
      <c r="AI114" s="127"/>
      <c r="AJ114" s="127"/>
      <c r="AK114" s="127"/>
      <c r="AL114" s="127"/>
      <c r="AM114" s="127"/>
      <c r="AN114" s="127"/>
      <c r="AO114" s="127"/>
      <c r="AP114" s="127"/>
    </row>
    <row r="115" spans="1:42">
      <c r="A115" s="118">
        <v>113</v>
      </c>
      <c r="B115" s="120" t="s">
        <v>5520</v>
      </c>
      <c r="C115" s="121" t="s">
        <v>5502</v>
      </c>
      <c r="D115" s="118" t="s">
        <v>5431</v>
      </c>
      <c r="E115" s="122">
        <v>20</v>
      </c>
      <c r="F115" s="123">
        <v>14000</v>
      </c>
      <c r="G115" s="124">
        <v>5366.59</v>
      </c>
      <c r="H115" s="123">
        <v>233.33</v>
      </c>
      <c r="I115" s="124">
        <v>5599.92</v>
      </c>
      <c r="J115" s="125">
        <v>8400.08</v>
      </c>
      <c r="K115" s="118">
        <v>2556</v>
      </c>
      <c r="L115" s="118">
        <v>12</v>
      </c>
      <c r="M115" s="118">
        <f t="shared" si="66"/>
        <v>0</v>
      </c>
      <c r="N115" s="118">
        <f t="shared" si="62"/>
        <v>12</v>
      </c>
      <c r="O115" s="126"/>
      <c r="P115" s="127"/>
      <c r="Q115" s="127"/>
      <c r="R115" s="127">
        <f t="shared" si="106"/>
        <v>2800</v>
      </c>
      <c r="S115" s="127">
        <f t="shared" si="107"/>
        <v>2800</v>
      </c>
      <c r="T115" s="127">
        <f t="shared" si="108"/>
        <v>2800</v>
      </c>
      <c r="U115" s="127">
        <f t="shared" si="109"/>
        <v>2800</v>
      </c>
      <c r="V115" s="127">
        <f t="shared" si="110"/>
        <v>2800</v>
      </c>
      <c r="W115" s="127">
        <f t="shared" si="111"/>
        <v>-1</v>
      </c>
      <c r="X115" s="127"/>
      <c r="Y115" s="127"/>
      <c r="Z115" s="127"/>
      <c r="AA115" s="127"/>
      <c r="AB115" s="127"/>
      <c r="AC115" s="127"/>
      <c r="AD115" s="127"/>
      <c r="AE115" s="127"/>
      <c r="AF115" s="127"/>
      <c r="AG115" s="127"/>
      <c r="AH115" s="127"/>
      <c r="AI115" s="127"/>
      <c r="AJ115" s="127"/>
      <c r="AK115" s="127"/>
      <c r="AL115" s="127"/>
      <c r="AM115" s="127"/>
      <c r="AN115" s="127"/>
      <c r="AO115" s="127"/>
      <c r="AP115" s="127"/>
    </row>
    <row r="116" spans="1:42">
      <c r="A116" s="118">
        <v>114</v>
      </c>
      <c r="B116" s="120" t="s">
        <v>5520</v>
      </c>
      <c r="C116" s="121" t="s">
        <v>5502</v>
      </c>
      <c r="D116" s="118" t="s">
        <v>5431</v>
      </c>
      <c r="E116" s="122">
        <v>20</v>
      </c>
      <c r="F116" s="123">
        <v>14000</v>
      </c>
      <c r="G116" s="124">
        <v>5366.59</v>
      </c>
      <c r="H116" s="123">
        <v>233.33</v>
      </c>
      <c r="I116" s="124">
        <v>5599.92</v>
      </c>
      <c r="J116" s="125">
        <v>8400.08</v>
      </c>
      <c r="K116" s="118">
        <v>2556</v>
      </c>
      <c r="L116" s="118">
        <v>12</v>
      </c>
      <c r="M116" s="118">
        <f t="shared" si="66"/>
        <v>0</v>
      </c>
      <c r="N116" s="118">
        <f t="shared" si="62"/>
        <v>12</v>
      </c>
      <c r="O116" s="126"/>
      <c r="P116" s="127"/>
      <c r="Q116" s="127"/>
      <c r="R116" s="127">
        <f t="shared" si="106"/>
        <v>2800</v>
      </c>
      <c r="S116" s="127">
        <f t="shared" si="107"/>
        <v>2800</v>
      </c>
      <c r="T116" s="127">
        <f t="shared" si="108"/>
        <v>2800</v>
      </c>
      <c r="U116" s="127">
        <f t="shared" si="109"/>
        <v>2800</v>
      </c>
      <c r="V116" s="127">
        <f t="shared" si="110"/>
        <v>2800</v>
      </c>
      <c r="W116" s="127">
        <f t="shared" si="111"/>
        <v>-1</v>
      </c>
      <c r="X116" s="127"/>
      <c r="Y116" s="127"/>
      <c r="Z116" s="127"/>
      <c r="AA116" s="127"/>
      <c r="AB116" s="127"/>
      <c r="AC116" s="127"/>
      <c r="AD116" s="127"/>
      <c r="AE116" s="127"/>
      <c r="AF116" s="127"/>
      <c r="AG116" s="127"/>
      <c r="AH116" s="127"/>
      <c r="AI116" s="127"/>
      <c r="AJ116" s="127"/>
      <c r="AK116" s="127"/>
      <c r="AL116" s="127"/>
      <c r="AM116" s="127"/>
      <c r="AN116" s="127"/>
      <c r="AO116" s="127"/>
      <c r="AP116" s="127"/>
    </row>
    <row r="117" spans="1:42">
      <c r="A117" s="118">
        <v>115</v>
      </c>
      <c r="B117" s="120" t="s">
        <v>5521</v>
      </c>
      <c r="C117" s="121" t="s">
        <v>5502</v>
      </c>
      <c r="D117" s="118" t="s">
        <v>5431</v>
      </c>
      <c r="E117" s="122">
        <v>20</v>
      </c>
      <c r="F117" s="123">
        <v>155000</v>
      </c>
      <c r="G117" s="124">
        <v>59416.59</v>
      </c>
      <c r="H117" s="123">
        <v>2583.33</v>
      </c>
      <c r="I117" s="124">
        <v>61999.92</v>
      </c>
      <c r="J117" s="125">
        <v>93000.08</v>
      </c>
      <c r="K117" s="118">
        <v>2556</v>
      </c>
      <c r="L117" s="118">
        <v>12</v>
      </c>
      <c r="M117" s="118">
        <f t="shared" si="66"/>
        <v>0</v>
      </c>
      <c r="N117" s="118">
        <f t="shared" si="62"/>
        <v>12</v>
      </c>
      <c r="O117" s="126"/>
      <c r="P117" s="127"/>
      <c r="Q117" s="127"/>
      <c r="R117" s="127">
        <f t="shared" si="106"/>
        <v>31000</v>
      </c>
      <c r="S117" s="127">
        <f t="shared" si="107"/>
        <v>31000</v>
      </c>
      <c r="T117" s="127">
        <f t="shared" si="108"/>
        <v>31000</v>
      </c>
      <c r="U117" s="127">
        <f t="shared" si="109"/>
        <v>31000</v>
      </c>
      <c r="V117" s="127">
        <f t="shared" si="110"/>
        <v>31000</v>
      </c>
      <c r="W117" s="127">
        <f t="shared" si="111"/>
        <v>-1</v>
      </c>
      <c r="X117" s="127"/>
      <c r="Y117" s="127"/>
      <c r="Z117" s="127"/>
      <c r="AA117" s="127"/>
      <c r="AB117" s="127"/>
      <c r="AC117" s="127"/>
      <c r="AD117" s="127"/>
      <c r="AE117" s="127"/>
      <c r="AF117" s="127"/>
      <c r="AG117" s="127"/>
      <c r="AH117" s="127"/>
      <c r="AI117" s="127"/>
      <c r="AJ117" s="127"/>
      <c r="AK117" s="127"/>
      <c r="AL117" s="127"/>
      <c r="AM117" s="127"/>
      <c r="AN117" s="127"/>
      <c r="AO117" s="127"/>
      <c r="AP117" s="127"/>
    </row>
    <row r="118" spans="1:42">
      <c r="A118" s="118">
        <v>116</v>
      </c>
      <c r="B118" s="120" t="s">
        <v>5522</v>
      </c>
      <c r="C118" s="121" t="s">
        <v>5523</v>
      </c>
      <c r="D118" s="118" t="s">
        <v>5431</v>
      </c>
      <c r="E118" s="122">
        <v>20</v>
      </c>
      <c r="F118" s="123">
        <v>25680</v>
      </c>
      <c r="G118" s="124">
        <v>8988</v>
      </c>
      <c r="H118" s="123">
        <v>428</v>
      </c>
      <c r="I118" s="124">
        <v>9416</v>
      </c>
      <c r="J118" s="125">
        <v>16264</v>
      </c>
      <c r="K118" s="118">
        <v>2556</v>
      </c>
      <c r="L118" s="118">
        <v>10</v>
      </c>
      <c r="M118" s="118">
        <f t="shared" si="66"/>
        <v>2</v>
      </c>
      <c r="N118" s="118">
        <f t="shared" si="62"/>
        <v>12</v>
      </c>
      <c r="O118" s="126"/>
      <c r="P118" s="127"/>
      <c r="Q118" s="127"/>
      <c r="R118" s="127">
        <f t="shared" si="106"/>
        <v>4280</v>
      </c>
      <c r="S118" s="127">
        <f t="shared" si="107"/>
        <v>5136</v>
      </c>
      <c r="T118" s="127">
        <f t="shared" si="108"/>
        <v>5136</v>
      </c>
      <c r="U118" s="127">
        <f t="shared" si="109"/>
        <v>5136</v>
      </c>
      <c r="V118" s="127">
        <f t="shared" si="110"/>
        <v>5136</v>
      </c>
      <c r="W118" s="127">
        <f t="shared" si="111"/>
        <v>855</v>
      </c>
      <c r="X118" s="127"/>
      <c r="Y118" s="127"/>
      <c r="Z118" s="127"/>
      <c r="AA118" s="127"/>
      <c r="AB118" s="127"/>
      <c r="AC118" s="127"/>
      <c r="AD118" s="127"/>
      <c r="AE118" s="127"/>
      <c r="AF118" s="127"/>
      <c r="AG118" s="127"/>
      <c r="AH118" s="127"/>
      <c r="AI118" s="127"/>
      <c r="AJ118" s="127"/>
      <c r="AK118" s="127"/>
      <c r="AL118" s="127"/>
      <c r="AM118" s="127"/>
      <c r="AN118" s="127"/>
      <c r="AO118" s="127"/>
      <c r="AP118" s="127"/>
    </row>
    <row r="119" spans="1:42">
      <c r="A119" s="118">
        <v>117</v>
      </c>
      <c r="B119" s="120" t="s">
        <v>5522</v>
      </c>
      <c r="C119" s="121" t="s">
        <v>5523</v>
      </c>
      <c r="D119" s="118" t="s">
        <v>5431</v>
      </c>
      <c r="E119" s="122">
        <v>20</v>
      </c>
      <c r="F119" s="123">
        <v>25680</v>
      </c>
      <c r="G119" s="124">
        <v>8988</v>
      </c>
      <c r="H119" s="123">
        <v>428</v>
      </c>
      <c r="I119" s="124">
        <v>9416</v>
      </c>
      <c r="J119" s="125">
        <v>16264</v>
      </c>
      <c r="K119" s="118">
        <v>2556</v>
      </c>
      <c r="L119" s="118">
        <v>10</v>
      </c>
      <c r="M119" s="118">
        <f t="shared" si="66"/>
        <v>2</v>
      </c>
      <c r="N119" s="118">
        <f t="shared" si="62"/>
        <v>12</v>
      </c>
      <c r="O119" s="126"/>
      <c r="P119" s="127"/>
      <c r="Q119" s="127"/>
      <c r="R119" s="127">
        <f t="shared" si="106"/>
        <v>4280</v>
      </c>
      <c r="S119" s="127">
        <f t="shared" si="107"/>
        <v>5136</v>
      </c>
      <c r="T119" s="127">
        <f t="shared" si="108"/>
        <v>5136</v>
      </c>
      <c r="U119" s="127">
        <f t="shared" si="109"/>
        <v>5136</v>
      </c>
      <c r="V119" s="127">
        <f t="shared" si="110"/>
        <v>5136</v>
      </c>
      <c r="W119" s="127">
        <f t="shared" si="111"/>
        <v>855</v>
      </c>
      <c r="X119" s="127"/>
      <c r="Y119" s="127"/>
      <c r="Z119" s="127"/>
      <c r="AA119" s="127"/>
      <c r="AB119" s="127"/>
      <c r="AC119" s="127"/>
      <c r="AD119" s="127"/>
      <c r="AE119" s="127"/>
      <c r="AF119" s="127"/>
      <c r="AG119" s="127"/>
      <c r="AH119" s="127"/>
      <c r="AI119" s="127"/>
      <c r="AJ119" s="127"/>
      <c r="AK119" s="127"/>
      <c r="AL119" s="127"/>
      <c r="AM119" s="127"/>
      <c r="AN119" s="127"/>
      <c r="AO119" s="127"/>
      <c r="AP119" s="127"/>
    </row>
    <row r="120" spans="1:42">
      <c r="A120" s="118">
        <v>118</v>
      </c>
      <c r="B120" s="120" t="s">
        <v>5524</v>
      </c>
      <c r="C120" s="121" t="s">
        <v>5525</v>
      </c>
      <c r="D120" s="118" t="s">
        <v>5431</v>
      </c>
      <c r="E120" s="122">
        <v>20</v>
      </c>
      <c r="F120" s="123">
        <v>28900</v>
      </c>
      <c r="G120" s="124">
        <v>8670.06</v>
      </c>
      <c r="H120" s="123">
        <v>481.67</v>
      </c>
      <c r="I120" s="124">
        <v>9151.73</v>
      </c>
      <c r="J120" s="125">
        <v>19748.27</v>
      </c>
      <c r="K120" s="118">
        <v>2556</v>
      </c>
      <c r="L120" s="118">
        <v>7</v>
      </c>
      <c r="M120" s="118">
        <f t="shared" si="66"/>
        <v>5</v>
      </c>
      <c r="N120" s="118">
        <f t="shared" si="62"/>
        <v>12</v>
      </c>
      <c r="O120" s="126"/>
      <c r="P120" s="127"/>
      <c r="Q120" s="127"/>
      <c r="R120" s="127">
        <f t="shared" si="106"/>
        <v>3371.6666666666665</v>
      </c>
      <c r="S120" s="127">
        <f t="shared" si="107"/>
        <v>5780</v>
      </c>
      <c r="T120" s="127">
        <f t="shared" si="108"/>
        <v>5780</v>
      </c>
      <c r="U120" s="127">
        <f t="shared" si="109"/>
        <v>5780</v>
      </c>
      <c r="V120" s="127">
        <f t="shared" si="110"/>
        <v>5780</v>
      </c>
      <c r="W120" s="127">
        <f t="shared" si="111"/>
        <v>2407.3333333333335</v>
      </c>
      <c r="X120" s="127"/>
      <c r="Y120" s="127"/>
      <c r="Z120" s="127"/>
      <c r="AA120" s="127"/>
      <c r="AB120" s="127"/>
      <c r="AC120" s="127"/>
      <c r="AD120" s="127"/>
      <c r="AE120" s="127"/>
      <c r="AF120" s="127"/>
      <c r="AG120" s="127"/>
      <c r="AH120" s="127"/>
      <c r="AI120" s="127"/>
      <c r="AJ120" s="127"/>
      <c r="AK120" s="127"/>
      <c r="AL120" s="127"/>
      <c r="AM120" s="127"/>
      <c r="AN120" s="127"/>
      <c r="AO120" s="127"/>
      <c r="AP120" s="127"/>
    </row>
    <row r="121" spans="1:42">
      <c r="A121" s="118">
        <v>119</v>
      </c>
      <c r="B121" s="120" t="s">
        <v>5526</v>
      </c>
      <c r="C121" s="121" t="s">
        <v>5527</v>
      </c>
      <c r="D121" s="118" t="s">
        <v>5431</v>
      </c>
      <c r="E121" s="122">
        <v>20</v>
      </c>
      <c r="F121" s="123">
        <v>47900</v>
      </c>
      <c r="G121" s="124">
        <v>13571.61</v>
      </c>
      <c r="H121" s="123">
        <v>798.33</v>
      </c>
      <c r="I121" s="124">
        <v>14369.94</v>
      </c>
      <c r="J121" s="125">
        <v>33530.06</v>
      </c>
      <c r="K121" s="118">
        <v>2556</v>
      </c>
      <c r="L121" s="118">
        <v>6</v>
      </c>
      <c r="M121" s="118">
        <f t="shared" si="66"/>
        <v>6</v>
      </c>
      <c r="N121" s="118">
        <f t="shared" si="62"/>
        <v>12</v>
      </c>
      <c r="O121" s="126"/>
      <c r="P121" s="127"/>
      <c r="Q121" s="127"/>
      <c r="R121" s="127">
        <f t="shared" si="106"/>
        <v>4790</v>
      </c>
      <c r="S121" s="127">
        <f t="shared" si="107"/>
        <v>9580</v>
      </c>
      <c r="T121" s="127">
        <f t="shared" si="108"/>
        <v>9580</v>
      </c>
      <c r="U121" s="127">
        <f t="shared" si="109"/>
        <v>9580</v>
      </c>
      <c r="V121" s="127">
        <f t="shared" si="110"/>
        <v>9580</v>
      </c>
      <c r="W121" s="127">
        <f t="shared" si="111"/>
        <v>4789</v>
      </c>
      <c r="X121" s="127"/>
      <c r="Y121" s="127"/>
      <c r="Z121" s="127"/>
      <c r="AA121" s="127"/>
      <c r="AB121" s="127"/>
      <c r="AC121" s="127"/>
      <c r="AD121" s="127"/>
      <c r="AE121" s="127"/>
      <c r="AF121" s="127"/>
      <c r="AG121" s="127"/>
      <c r="AH121" s="127"/>
      <c r="AI121" s="127"/>
      <c r="AJ121" s="127"/>
      <c r="AK121" s="127"/>
      <c r="AL121" s="127"/>
      <c r="AM121" s="127"/>
      <c r="AN121" s="127"/>
      <c r="AO121" s="127"/>
      <c r="AP121" s="127"/>
    </row>
    <row r="122" spans="1:42">
      <c r="A122" s="118">
        <v>120</v>
      </c>
      <c r="B122" s="120" t="s">
        <v>5528</v>
      </c>
      <c r="C122" s="121" t="s">
        <v>5529</v>
      </c>
      <c r="D122" s="118" t="s">
        <v>5431</v>
      </c>
      <c r="E122" s="122">
        <v>20</v>
      </c>
      <c r="F122" s="123">
        <v>24950</v>
      </c>
      <c r="G122" s="124">
        <v>6653.28</v>
      </c>
      <c r="H122" s="123">
        <v>415.83</v>
      </c>
      <c r="I122" s="124">
        <v>7069.11</v>
      </c>
      <c r="J122" s="125">
        <v>17880.89</v>
      </c>
      <c r="K122" s="118">
        <v>2556</v>
      </c>
      <c r="L122" s="118">
        <v>5</v>
      </c>
      <c r="M122" s="118">
        <f t="shared" si="66"/>
        <v>7</v>
      </c>
      <c r="N122" s="118">
        <f t="shared" si="62"/>
        <v>12</v>
      </c>
      <c r="O122" s="126"/>
      <c r="P122" s="127"/>
      <c r="Q122" s="127"/>
      <c r="R122" s="127">
        <f t="shared" si="106"/>
        <v>2079.1666666666665</v>
      </c>
      <c r="S122" s="127">
        <f t="shared" si="107"/>
        <v>4990</v>
      </c>
      <c r="T122" s="127">
        <f t="shared" si="108"/>
        <v>4990</v>
      </c>
      <c r="U122" s="127">
        <f t="shared" si="109"/>
        <v>4990</v>
      </c>
      <c r="V122" s="127">
        <f t="shared" si="110"/>
        <v>4990</v>
      </c>
      <c r="W122" s="127">
        <f t="shared" si="111"/>
        <v>2909.8333333333335</v>
      </c>
      <c r="X122" s="127"/>
      <c r="Y122" s="127"/>
      <c r="Z122" s="127"/>
      <c r="AA122" s="127"/>
      <c r="AB122" s="127"/>
      <c r="AC122" s="127"/>
      <c r="AD122" s="127"/>
      <c r="AE122" s="127"/>
      <c r="AF122" s="127"/>
      <c r="AG122" s="127"/>
      <c r="AH122" s="127"/>
      <c r="AI122" s="127"/>
      <c r="AJ122" s="127"/>
      <c r="AK122" s="127"/>
      <c r="AL122" s="127"/>
      <c r="AM122" s="127"/>
      <c r="AN122" s="127"/>
      <c r="AO122" s="127"/>
      <c r="AP122" s="127"/>
    </row>
    <row r="123" spans="1:42">
      <c r="A123" s="118">
        <v>121</v>
      </c>
      <c r="B123" s="120" t="s">
        <v>5530</v>
      </c>
      <c r="C123" s="121" t="s">
        <v>5531</v>
      </c>
      <c r="D123" s="118" t="s">
        <v>5431</v>
      </c>
      <c r="E123" s="122">
        <v>20</v>
      </c>
      <c r="F123" s="123">
        <v>26750</v>
      </c>
      <c r="G123" s="124">
        <v>6687.45</v>
      </c>
      <c r="H123" s="123">
        <v>445.83</v>
      </c>
      <c r="I123" s="124">
        <v>7133.28</v>
      </c>
      <c r="J123" s="125">
        <v>19616.72</v>
      </c>
      <c r="K123" s="118">
        <v>2556</v>
      </c>
      <c r="L123" s="118">
        <v>4</v>
      </c>
      <c r="M123" s="118">
        <f t="shared" si="66"/>
        <v>8</v>
      </c>
      <c r="N123" s="118">
        <f t="shared" si="62"/>
        <v>12</v>
      </c>
      <c r="O123" s="126"/>
      <c r="P123" s="127"/>
      <c r="Q123" s="127"/>
      <c r="R123" s="127">
        <f t="shared" si="106"/>
        <v>1783.3333333333333</v>
      </c>
      <c r="S123" s="127">
        <f t="shared" si="107"/>
        <v>5350</v>
      </c>
      <c r="T123" s="127">
        <f t="shared" si="108"/>
        <v>5350</v>
      </c>
      <c r="U123" s="127">
        <f t="shared" si="109"/>
        <v>5350</v>
      </c>
      <c r="V123" s="127">
        <f t="shared" si="110"/>
        <v>5350</v>
      </c>
      <c r="W123" s="127">
        <f t="shared" si="111"/>
        <v>3565.6666666666665</v>
      </c>
      <c r="X123" s="127"/>
      <c r="Y123" s="127"/>
      <c r="Z123" s="127"/>
      <c r="AA123" s="127"/>
      <c r="AB123" s="127"/>
      <c r="AC123" s="127"/>
      <c r="AD123" s="127"/>
      <c r="AE123" s="127"/>
      <c r="AF123" s="127"/>
      <c r="AG123" s="127"/>
      <c r="AH123" s="127"/>
      <c r="AI123" s="127"/>
      <c r="AJ123" s="127"/>
      <c r="AK123" s="127"/>
      <c r="AL123" s="127"/>
      <c r="AM123" s="127"/>
      <c r="AN123" s="127"/>
      <c r="AO123" s="127"/>
      <c r="AP123" s="127"/>
    </row>
    <row r="124" spans="1:42">
      <c r="A124" s="118">
        <v>122</v>
      </c>
      <c r="B124" s="120" t="s">
        <v>5532</v>
      </c>
      <c r="C124" s="121" t="s">
        <v>5531</v>
      </c>
      <c r="D124" s="118" t="s">
        <v>5431</v>
      </c>
      <c r="E124" s="122">
        <v>20</v>
      </c>
      <c r="F124" s="123">
        <v>9500</v>
      </c>
      <c r="G124" s="124">
        <v>2374.9499999999998</v>
      </c>
      <c r="H124" s="123">
        <v>158.33000000000001</v>
      </c>
      <c r="I124" s="124">
        <v>2533.2800000000002</v>
      </c>
      <c r="J124" s="125">
        <v>6966.72</v>
      </c>
      <c r="K124" s="118">
        <v>2556</v>
      </c>
      <c r="L124" s="118">
        <v>4</v>
      </c>
      <c r="M124" s="118">
        <f t="shared" si="66"/>
        <v>8</v>
      </c>
      <c r="N124" s="118">
        <f t="shared" si="62"/>
        <v>12</v>
      </c>
      <c r="O124" s="126"/>
      <c r="P124" s="127"/>
      <c r="Q124" s="127"/>
      <c r="R124" s="127">
        <f t="shared" si="106"/>
        <v>633.33333333333337</v>
      </c>
      <c r="S124" s="127">
        <f t="shared" si="107"/>
        <v>1900</v>
      </c>
      <c r="T124" s="127">
        <f t="shared" si="108"/>
        <v>1900</v>
      </c>
      <c r="U124" s="127">
        <f t="shared" si="109"/>
        <v>1900</v>
      </c>
      <c r="V124" s="127">
        <f t="shared" si="110"/>
        <v>1900</v>
      </c>
      <c r="W124" s="127">
        <f t="shared" si="111"/>
        <v>1265.6666666666667</v>
      </c>
      <c r="X124" s="127"/>
      <c r="Y124" s="127"/>
      <c r="Z124" s="127"/>
      <c r="AA124" s="127"/>
      <c r="AB124" s="127"/>
      <c r="AC124" s="127"/>
      <c r="AD124" s="127"/>
      <c r="AE124" s="127"/>
      <c r="AF124" s="127"/>
      <c r="AG124" s="127"/>
      <c r="AH124" s="127"/>
      <c r="AI124" s="127"/>
      <c r="AJ124" s="127"/>
      <c r="AK124" s="127"/>
      <c r="AL124" s="127"/>
      <c r="AM124" s="127"/>
      <c r="AN124" s="127"/>
      <c r="AO124" s="127"/>
      <c r="AP124" s="127"/>
    </row>
    <row r="125" spans="1:42">
      <c r="A125" s="118">
        <v>123</v>
      </c>
      <c r="B125" s="120" t="s">
        <v>5533</v>
      </c>
      <c r="C125" s="121" t="s">
        <v>5534</v>
      </c>
      <c r="D125" s="118" t="s">
        <v>5431</v>
      </c>
      <c r="E125" s="122">
        <v>20</v>
      </c>
      <c r="F125" s="123">
        <v>39000</v>
      </c>
      <c r="G125" s="124">
        <v>9750</v>
      </c>
      <c r="H125" s="123">
        <v>650</v>
      </c>
      <c r="I125" s="124">
        <v>10400</v>
      </c>
      <c r="J125" s="125">
        <v>28600</v>
      </c>
      <c r="K125" s="118">
        <v>2556</v>
      </c>
      <c r="L125" s="118">
        <v>4</v>
      </c>
      <c r="M125" s="118">
        <f t="shared" si="66"/>
        <v>8</v>
      </c>
      <c r="N125" s="118">
        <f t="shared" si="62"/>
        <v>12</v>
      </c>
      <c r="O125" s="126"/>
      <c r="P125" s="127"/>
      <c r="Q125" s="127"/>
      <c r="R125" s="127">
        <f t="shared" si="106"/>
        <v>2600</v>
      </c>
      <c r="S125" s="127">
        <f t="shared" si="107"/>
        <v>7800</v>
      </c>
      <c r="T125" s="127">
        <f t="shared" si="108"/>
        <v>7800</v>
      </c>
      <c r="U125" s="127">
        <f t="shared" si="109"/>
        <v>7800</v>
      </c>
      <c r="V125" s="127">
        <f t="shared" si="110"/>
        <v>7800</v>
      </c>
      <c r="W125" s="127">
        <f t="shared" si="111"/>
        <v>5199</v>
      </c>
      <c r="X125" s="127"/>
      <c r="Y125" s="127"/>
      <c r="Z125" s="127"/>
      <c r="AA125" s="127"/>
      <c r="AB125" s="127"/>
      <c r="AC125" s="127"/>
      <c r="AD125" s="127"/>
      <c r="AE125" s="127"/>
      <c r="AF125" s="127"/>
      <c r="AG125" s="127"/>
      <c r="AH125" s="127"/>
      <c r="AI125" s="127"/>
      <c r="AJ125" s="127"/>
      <c r="AK125" s="127"/>
      <c r="AL125" s="127"/>
      <c r="AM125" s="127"/>
      <c r="AN125" s="127"/>
      <c r="AO125" s="127"/>
      <c r="AP125" s="127"/>
    </row>
    <row r="126" spans="1:42">
      <c r="A126" s="118">
        <v>124</v>
      </c>
      <c r="B126" s="120" t="s">
        <v>5533</v>
      </c>
      <c r="C126" s="121" t="s">
        <v>5534</v>
      </c>
      <c r="D126" s="118" t="s">
        <v>5431</v>
      </c>
      <c r="E126" s="122">
        <v>20</v>
      </c>
      <c r="F126" s="123">
        <v>39000</v>
      </c>
      <c r="G126" s="124">
        <v>9750</v>
      </c>
      <c r="H126" s="123">
        <v>650</v>
      </c>
      <c r="I126" s="124">
        <v>10400</v>
      </c>
      <c r="J126" s="125">
        <v>28600</v>
      </c>
      <c r="K126" s="118">
        <v>2556</v>
      </c>
      <c r="L126" s="118">
        <v>4</v>
      </c>
      <c r="M126" s="118">
        <f t="shared" si="66"/>
        <v>8</v>
      </c>
      <c r="N126" s="118">
        <f t="shared" si="62"/>
        <v>12</v>
      </c>
      <c r="O126" s="126"/>
      <c r="P126" s="127"/>
      <c r="Q126" s="127"/>
      <c r="R126" s="127">
        <f t="shared" si="106"/>
        <v>2600</v>
      </c>
      <c r="S126" s="127">
        <f t="shared" si="107"/>
        <v>7800</v>
      </c>
      <c r="T126" s="127">
        <f t="shared" si="108"/>
        <v>7800</v>
      </c>
      <c r="U126" s="127">
        <f t="shared" si="109"/>
        <v>7800</v>
      </c>
      <c r="V126" s="127">
        <f t="shared" si="110"/>
        <v>7800</v>
      </c>
      <c r="W126" s="127">
        <f t="shared" si="111"/>
        <v>5199</v>
      </c>
      <c r="X126" s="127"/>
      <c r="Y126" s="127"/>
      <c r="Z126" s="127"/>
      <c r="AA126" s="127"/>
      <c r="AB126" s="127"/>
      <c r="AC126" s="127"/>
      <c r="AD126" s="127"/>
      <c r="AE126" s="127"/>
      <c r="AF126" s="127"/>
      <c r="AG126" s="127"/>
      <c r="AH126" s="127"/>
      <c r="AI126" s="127"/>
      <c r="AJ126" s="127"/>
      <c r="AK126" s="127"/>
      <c r="AL126" s="127"/>
      <c r="AM126" s="127"/>
      <c r="AN126" s="127"/>
      <c r="AO126" s="127"/>
      <c r="AP126" s="127"/>
    </row>
    <row r="127" spans="1:42">
      <c r="A127" s="118">
        <v>125</v>
      </c>
      <c r="B127" s="120" t="s">
        <v>5533</v>
      </c>
      <c r="C127" s="121" t="s">
        <v>5534</v>
      </c>
      <c r="D127" s="118" t="s">
        <v>5431</v>
      </c>
      <c r="E127" s="122">
        <v>20</v>
      </c>
      <c r="F127" s="123">
        <v>39000</v>
      </c>
      <c r="G127" s="124">
        <v>9750</v>
      </c>
      <c r="H127" s="123">
        <v>650</v>
      </c>
      <c r="I127" s="124">
        <v>10400</v>
      </c>
      <c r="J127" s="125">
        <v>28600</v>
      </c>
      <c r="K127" s="118">
        <v>2556</v>
      </c>
      <c r="L127" s="118">
        <v>4</v>
      </c>
      <c r="M127" s="118">
        <f t="shared" si="66"/>
        <v>8</v>
      </c>
      <c r="N127" s="118">
        <f t="shared" si="62"/>
        <v>12</v>
      </c>
      <c r="O127" s="126"/>
      <c r="P127" s="127"/>
      <c r="Q127" s="127"/>
      <c r="R127" s="127">
        <f t="shared" si="106"/>
        <v>2600</v>
      </c>
      <c r="S127" s="127">
        <f t="shared" si="107"/>
        <v>7800</v>
      </c>
      <c r="T127" s="127">
        <f t="shared" si="108"/>
        <v>7800</v>
      </c>
      <c r="U127" s="127">
        <f t="shared" si="109"/>
        <v>7800</v>
      </c>
      <c r="V127" s="127">
        <f t="shared" si="110"/>
        <v>7800</v>
      </c>
      <c r="W127" s="127">
        <f t="shared" si="111"/>
        <v>5199</v>
      </c>
      <c r="X127" s="127"/>
      <c r="Y127" s="127"/>
      <c r="Z127" s="127"/>
      <c r="AA127" s="127"/>
      <c r="AB127" s="127"/>
      <c r="AC127" s="127"/>
      <c r="AD127" s="127"/>
      <c r="AE127" s="127"/>
      <c r="AF127" s="127"/>
      <c r="AG127" s="127"/>
      <c r="AH127" s="127"/>
      <c r="AI127" s="127"/>
      <c r="AJ127" s="127"/>
      <c r="AK127" s="127"/>
      <c r="AL127" s="127"/>
      <c r="AM127" s="127"/>
      <c r="AN127" s="127"/>
      <c r="AO127" s="127"/>
      <c r="AP127" s="127"/>
    </row>
    <row r="128" spans="1:42">
      <c r="A128" s="118">
        <v>126</v>
      </c>
      <c r="B128" s="120" t="s">
        <v>5533</v>
      </c>
      <c r="C128" s="121" t="s">
        <v>5534</v>
      </c>
      <c r="D128" s="118" t="s">
        <v>5431</v>
      </c>
      <c r="E128" s="122">
        <v>20</v>
      </c>
      <c r="F128" s="123">
        <v>39000</v>
      </c>
      <c r="G128" s="124">
        <v>9750</v>
      </c>
      <c r="H128" s="123">
        <v>650</v>
      </c>
      <c r="I128" s="124">
        <v>10400</v>
      </c>
      <c r="J128" s="125">
        <v>28600</v>
      </c>
      <c r="K128" s="118">
        <v>2556</v>
      </c>
      <c r="L128" s="118">
        <v>4</v>
      </c>
      <c r="M128" s="118">
        <f t="shared" si="66"/>
        <v>8</v>
      </c>
      <c r="N128" s="118">
        <f t="shared" si="62"/>
        <v>12</v>
      </c>
      <c r="O128" s="126"/>
      <c r="P128" s="127"/>
      <c r="Q128" s="127"/>
      <c r="R128" s="127">
        <f t="shared" si="106"/>
        <v>2600</v>
      </c>
      <c r="S128" s="127">
        <f t="shared" si="107"/>
        <v>7800</v>
      </c>
      <c r="T128" s="127">
        <f t="shared" si="108"/>
        <v>7800</v>
      </c>
      <c r="U128" s="127">
        <f t="shared" si="109"/>
        <v>7800</v>
      </c>
      <c r="V128" s="127">
        <f t="shared" si="110"/>
        <v>7800</v>
      </c>
      <c r="W128" s="127">
        <f t="shared" si="111"/>
        <v>5199</v>
      </c>
      <c r="X128" s="127"/>
      <c r="Y128" s="127"/>
      <c r="Z128" s="127"/>
      <c r="AA128" s="127"/>
      <c r="AB128" s="127"/>
      <c r="AC128" s="127"/>
      <c r="AD128" s="127"/>
      <c r="AE128" s="127"/>
      <c r="AF128" s="127"/>
      <c r="AG128" s="127"/>
      <c r="AH128" s="127"/>
      <c r="AI128" s="127"/>
      <c r="AJ128" s="127"/>
      <c r="AK128" s="127"/>
      <c r="AL128" s="127"/>
      <c r="AM128" s="127"/>
      <c r="AN128" s="127"/>
      <c r="AO128" s="127"/>
      <c r="AP128" s="127"/>
    </row>
    <row r="129" spans="1:42">
      <c r="A129" s="118">
        <v>127</v>
      </c>
      <c r="B129" s="120" t="s">
        <v>5533</v>
      </c>
      <c r="C129" s="121" t="s">
        <v>5534</v>
      </c>
      <c r="D129" s="118" t="s">
        <v>5431</v>
      </c>
      <c r="E129" s="122">
        <v>20</v>
      </c>
      <c r="F129" s="123">
        <v>39000</v>
      </c>
      <c r="G129" s="124">
        <v>9750</v>
      </c>
      <c r="H129" s="123">
        <v>650</v>
      </c>
      <c r="I129" s="124">
        <v>10400</v>
      </c>
      <c r="J129" s="125">
        <v>28600</v>
      </c>
      <c r="K129" s="118">
        <v>2556</v>
      </c>
      <c r="L129" s="118">
        <v>4</v>
      </c>
      <c r="M129" s="118">
        <f t="shared" si="66"/>
        <v>8</v>
      </c>
      <c r="N129" s="118">
        <f t="shared" si="62"/>
        <v>12</v>
      </c>
      <c r="O129" s="126"/>
      <c r="P129" s="127"/>
      <c r="Q129" s="127"/>
      <c r="R129" s="127">
        <f t="shared" si="106"/>
        <v>2600</v>
      </c>
      <c r="S129" s="127">
        <f t="shared" si="107"/>
        <v>7800</v>
      </c>
      <c r="T129" s="127">
        <f t="shared" si="108"/>
        <v>7800</v>
      </c>
      <c r="U129" s="127">
        <f t="shared" si="109"/>
        <v>7800</v>
      </c>
      <c r="V129" s="127">
        <f t="shared" si="110"/>
        <v>7800</v>
      </c>
      <c r="W129" s="127">
        <f t="shared" si="111"/>
        <v>5199</v>
      </c>
      <c r="X129" s="127"/>
      <c r="Y129" s="127"/>
      <c r="Z129" s="127"/>
      <c r="AA129" s="127"/>
      <c r="AB129" s="127"/>
      <c r="AC129" s="127"/>
      <c r="AD129" s="127"/>
      <c r="AE129" s="127"/>
      <c r="AF129" s="127"/>
      <c r="AG129" s="127"/>
      <c r="AH129" s="127"/>
      <c r="AI129" s="127"/>
      <c r="AJ129" s="127"/>
      <c r="AK129" s="127"/>
      <c r="AL129" s="127"/>
      <c r="AM129" s="127"/>
      <c r="AN129" s="127"/>
      <c r="AO129" s="127"/>
      <c r="AP129" s="127"/>
    </row>
    <row r="130" spans="1:42" ht="36">
      <c r="A130" s="118">
        <v>128</v>
      </c>
      <c r="B130" s="120" t="s">
        <v>5535</v>
      </c>
      <c r="C130" s="121" t="s">
        <v>5536</v>
      </c>
      <c r="D130" s="118" t="s">
        <v>5431</v>
      </c>
      <c r="E130" s="122">
        <v>20</v>
      </c>
      <c r="F130" s="123">
        <v>29500</v>
      </c>
      <c r="G130" s="124">
        <v>6883.38</v>
      </c>
      <c r="H130" s="123">
        <v>491.67</v>
      </c>
      <c r="I130" s="124">
        <v>7375.05</v>
      </c>
      <c r="J130" s="125">
        <v>22124.95</v>
      </c>
      <c r="K130" s="118">
        <v>2556</v>
      </c>
      <c r="L130" s="118">
        <v>3</v>
      </c>
      <c r="M130" s="118">
        <f t="shared" si="66"/>
        <v>9</v>
      </c>
      <c r="N130" s="118">
        <f t="shared" si="62"/>
        <v>12</v>
      </c>
      <c r="O130" s="126"/>
      <c r="P130" s="127"/>
      <c r="Q130" s="127"/>
      <c r="R130" s="127">
        <f t="shared" si="106"/>
        <v>1475</v>
      </c>
      <c r="S130" s="127">
        <f t="shared" si="107"/>
        <v>5900</v>
      </c>
      <c r="T130" s="127">
        <f t="shared" si="108"/>
        <v>5900</v>
      </c>
      <c r="U130" s="127">
        <f t="shared" si="109"/>
        <v>5900</v>
      </c>
      <c r="V130" s="127">
        <f t="shared" si="110"/>
        <v>5900</v>
      </c>
      <c r="W130" s="127">
        <f t="shared" si="111"/>
        <v>4424</v>
      </c>
      <c r="X130" s="127"/>
      <c r="Y130" s="127"/>
      <c r="Z130" s="127"/>
      <c r="AA130" s="127"/>
      <c r="AB130" s="127"/>
      <c r="AC130" s="127"/>
      <c r="AD130" s="127"/>
      <c r="AE130" s="127"/>
      <c r="AF130" s="127"/>
      <c r="AG130" s="127"/>
      <c r="AH130" s="127"/>
      <c r="AI130" s="127"/>
      <c r="AJ130" s="127"/>
      <c r="AK130" s="127"/>
      <c r="AL130" s="127"/>
      <c r="AM130" s="127"/>
      <c r="AN130" s="127"/>
      <c r="AO130" s="127"/>
      <c r="AP130" s="127"/>
    </row>
    <row r="131" spans="1:42">
      <c r="A131" s="118">
        <v>129</v>
      </c>
      <c r="B131" s="120" t="s">
        <v>5537</v>
      </c>
      <c r="C131" s="121" t="s">
        <v>5538</v>
      </c>
      <c r="D131" s="118" t="s">
        <v>5431</v>
      </c>
      <c r="E131" s="122">
        <v>20</v>
      </c>
      <c r="F131" s="123">
        <v>28900</v>
      </c>
      <c r="G131" s="124">
        <v>6743.38</v>
      </c>
      <c r="H131" s="123">
        <v>481.67</v>
      </c>
      <c r="I131" s="124">
        <v>7225.05</v>
      </c>
      <c r="J131" s="125">
        <v>21674.95</v>
      </c>
      <c r="K131" s="118">
        <v>2556</v>
      </c>
      <c r="L131" s="118">
        <v>3</v>
      </c>
      <c r="M131" s="118">
        <f t="shared" si="66"/>
        <v>9</v>
      </c>
      <c r="N131" s="118">
        <f t="shared" si="62"/>
        <v>12</v>
      </c>
      <c r="O131" s="126"/>
      <c r="P131" s="127"/>
      <c r="Q131" s="127"/>
      <c r="R131" s="127">
        <f t="shared" si="106"/>
        <v>1445</v>
      </c>
      <c r="S131" s="127">
        <f t="shared" si="107"/>
        <v>5780</v>
      </c>
      <c r="T131" s="127">
        <f t="shared" si="108"/>
        <v>5780</v>
      </c>
      <c r="U131" s="127">
        <f t="shared" si="109"/>
        <v>5780</v>
      </c>
      <c r="V131" s="127">
        <f t="shared" si="110"/>
        <v>5780</v>
      </c>
      <c r="W131" s="127">
        <f t="shared" si="111"/>
        <v>4334</v>
      </c>
      <c r="X131" s="127"/>
      <c r="Y131" s="127"/>
      <c r="Z131" s="127"/>
      <c r="AA131" s="127"/>
      <c r="AB131" s="127"/>
      <c r="AC131" s="127"/>
      <c r="AD131" s="127"/>
      <c r="AE131" s="127"/>
      <c r="AF131" s="127"/>
      <c r="AG131" s="127"/>
      <c r="AH131" s="127"/>
      <c r="AI131" s="127"/>
      <c r="AJ131" s="127"/>
      <c r="AK131" s="127"/>
      <c r="AL131" s="127"/>
      <c r="AM131" s="127"/>
      <c r="AN131" s="127"/>
      <c r="AO131" s="127"/>
      <c r="AP131" s="127"/>
    </row>
    <row r="132" spans="1:42">
      <c r="A132" s="118">
        <v>130</v>
      </c>
      <c r="B132" s="120" t="s">
        <v>5537</v>
      </c>
      <c r="C132" s="121" t="s">
        <v>5538</v>
      </c>
      <c r="D132" s="118" t="s">
        <v>5431</v>
      </c>
      <c r="E132" s="122">
        <v>20</v>
      </c>
      <c r="F132" s="123">
        <v>28900</v>
      </c>
      <c r="G132" s="124">
        <v>6743.38</v>
      </c>
      <c r="H132" s="123">
        <v>481.67</v>
      </c>
      <c r="I132" s="124">
        <v>7225.05</v>
      </c>
      <c r="J132" s="125">
        <v>21674.95</v>
      </c>
      <c r="K132" s="118">
        <v>2556</v>
      </c>
      <c r="L132" s="118">
        <v>3</v>
      </c>
      <c r="M132" s="118">
        <f t="shared" si="66"/>
        <v>9</v>
      </c>
      <c r="N132" s="118">
        <f t="shared" ref="N132:N195" si="112">L132+M132</f>
        <v>12</v>
      </c>
      <c r="O132" s="126"/>
      <c r="P132" s="127"/>
      <c r="Q132" s="127"/>
      <c r="R132" s="127">
        <f t="shared" si="106"/>
        <v>1445</v>
      </c>
      <c r="S132" s="127">
        <f t="shared" si="107"/>
        <v>5780</v>
      </c>
      <c r="T132" s="127">
        <f t="shared" si="108"/>
        <v>5780</v>
      </c>
      <c r="U132" s="127">
        <f t="shared" si="109"/>
        <v>5780</v>
      </c>
      <c r="V132" s="127">
        <f t="shared" si="110"/>
        <v>5780</v>
      </c>
      <c r="W132" s="127">
        <f t="shared" si="111"/>
        <v>4334</v>
      </c>
      <c r="X132" s="127"/>
      <c r="Y132" s="127"/>
      <c r="Z132" s="127"/>
      <c r="AA132" s="127"/>
      <c r="AB132" s="127"/>
      <c r="AC132" s="127"/>
      <c r="AD132" s="127"/>
      <c r="AE132" s="127"/>
      <c r="AF132" s="127"/>
      <c r="AG132" s="127"/>
      <c r="AH132" s="127"/>
      <c r="AI132" s="127"/>
      <c r="AJ132" s="127"/>
      <c r="AK132" s="127"/>
      <c r="AL132" s="127"/>
      <c r="AM132" s="127"/>
      <c r="AN132" s="127"/>
      <c r="AO132" s="127"/>
      <c r="AP132" s="127"/>
    </row>
    <row r="133" spans="1:42">
      <c r="A133" s="118">
        <v>131</v>
      </c>
      <c r="B133" s="120" t="s">
        <v>5537</v>
      </c>
      <c r="C133" s="121" t="s">
        <v>5538</v>
      </c>
      <c r="D133" s="118" t="s">
        <v>5431</v>
      </c>
      <c r="E133" s="122">
        <v>20</v>
      </c>
      <c r="F133" s="123">
        <v>28900</v>
      </c>
      <c r="G133" s="124">
        <v>6743.38</v>
      </c>
      <c r="H133" s="123">
        <v>481.67</v>
      </c>
      <c r="I133" s="124">
        <v>7225.05</v>
      </c>
      <c r="J133" s="125">
        <v>21674.95</v>
      </c>
      <c r="K133" s="118">
        <v>2556</v>
      </c>
      <c r="L133" s="118">
        <v>3</v>
      </c>
      <c r="M133" s="118">
        <f t="shared" ref="M133:M196" si="113">12-L133</f>
        <v>9</v>
      </c>
      <c r="N133" s="118">
        <f t="shared" si="112"/>
        <v>12</v>
      </c>
      <c r="O133" s="126"/>
      <c r="P133" s="127"/>
      <c r="Q133" s="127"/>
      <c r="R133" s="127">
        <f t="shared" si="106"/>
        <v>1445</v>
      </c>
      <c r="S133" s="127">
        <f t="shared" si="107"/>
        <v>5780</v>
      </c>
      <c r="T133" s="127">
        <f t="shared" si="108"/>
        <v>5780</v>
      </c>
      <c r="U133" s="127">
        <f t="shared" si="109"/>
        <v>5780</v>
      </c>
      <c r="V133" s="127">
        <f t="shared" si="110"/>
        <v>5780</v>
      </c>
      <c r="W133" s="127">
        <f t="shared" si="111"/>
        <v>4334</v>
      </c>
      <c r="X133" s="127"/>
      <c r="Y133" s="127"/>
      <c r="Z133" s="127"/>
      <c r="AA133" s="127"/>
      <c r="AB133" s="127"/>
      <c r="AC133" s="127"/>
      <c r="AD133" s="127"/>
      <c r="AE133" s="127"/>
      <c r="AF133" s="127"/>
      <c r="AG133" s="127"/>
      <c r="AH133" s="127"/>
      <c r="AI133" s="127"/>
      <c r="AJ133" s="127"/>
      <c r="AK133" s="127"/>
      <c r="AL133" s="127"/>
      <c r="AM133" s="127"/>
      <c r="AN133" s="127"/>
      <c r="AO133" s="127"/>
      <c r="AP133" s="127"/>
    </row>
    <row r="134" spans="1:42">
      <c r="A134" s="118">
        <v>132</v>
      </c>
      <c r="B134" s="120" t="s">
        <v>5539</v>
      </c>
      <c r="C134" s="121" t="s">
        <v>5540</v>
      </c>
      <c r="D134" s="118" t="s">
        <v>5431</v>
      </c>
      <c r="E134" s="122">
        <v>20</v>
      </c>
      <c r="F134" s="123">
        <v>26750</v>
      </c>
      <c r="G134" s="124">
        <v>5795.79</v>
      </c>
      <c r="H134" s="123">
        <v>445.83</v>
      </c>
      <c r="I134" s="124">
        <v>6241.62</v>
      </c>
      <c r="J134" s="125">
        <v>20508.38</v>
      </c>
      <c r="K134" s="118">
        <v>2556</v>
      </c>
      <c r="L134" s="118">
        <v>2</v>
      </c>
      <c r="M134" s="118">
        <f t="shared" si="113"/>
        <v>10</v>
      </c>
      <c r="N134" s="118">
        <f t="shared" si="112"/>
        <v>12</v>
      </c>
      <c r="O134" s="126"/>
      <c r="P134" s="127"/>
      <c r="Q134" s="127"/>
      <c r="R134" s="127">
        <f t="shared" si="106"/>
        <v>891.66666666666663</v>
      </c>
      <c r="S134" s="127">
        <f t="shared" si="107"/>
        <v>5350</v>
      </c>
      <c r="T134" s="127">
        <f t="shared" si="108"/>
        <v>5350</v>
      </c>
      <c r="U134" s="127">
        <f t="shared" si="109"/>
        <v>5350</v>
      </c>
      <c r="V134" s="127">
        <f t="shared" si="110"/>
        <v>5350</v>
      </c>
      <c r="W134" s="127">
        <f t="shared" si="111"/>
        <v>4457.333333333333</v>
      </c>
      <c r="X134" s="127"/>
      <c r="Y134" s="127"/>
      <c r="Z134" s="127"/>
      <c r="AA134" s="127"/>
      <c r="AB134" s="127"/>
      <c r="AC134" s="127"/>
      <c r="AD134" s="127"/>
      <c r="AE134" s="127"/>
      <c r="AF134" s="127"/>
      <c r="AG134" s="127"/>
      <c r="AH134" s="127"/>
      <c r="AI134" s="127"/>
      <c r="AJ134" s="127"/>
      <c r="AK134" s="127"/>
      <c r="AL134" s="127"/>
      <c r="AM134" s="127"/>
      <c r="AN134" s="127"/>
      <c r="AO134" s="127"/>
      <c r="AP134" s="127"/>
    </row>
    <row r="135" spans="1:42">
      <c r="A135" s="118">
        <v>133</v>
      </c>
      <c r="B135" s="120" t="s">
        <v>5541</v>
      </c>
      <c r="C135" s="121" t="s">
        <v>5540</v>
      </c>
      <c r="D135" s="118" t="s">
        <v>5431</v>
      </c>
      <c r="E135" s="122">
        <v>20</v>
      </c>
      <c r="F135" s="123">
        <v>9500</v>
      </c>
      <c r="G135" s="124">
        <v>2058.29</v>
      </c>
      <c r="H135" s="123">
        <v>158.33000000000001</v>
      </c>
      <c r="I135" s="124">
        <v>2216.62</v>
      </c>
      <c r="J135" s="125">
        <v>7283.38</v>
      </c>
      <c r="K135" s="118">
        <v>2556</v>
      </c>
      <c r="L135" s="118">
        <v>2</v>
      </c>
      <c r="M135" s="118">
        <f t="shared" si="113"/>
        <v>10</v>
      </c>
      <c r="N135" s="118">
        <f t="shared" si="112"/>
        <v>12</v>
      </c>
      <c r="O135" s="126"/>
      <c r="P135" s="127"/>
      <c r="Q135" s="127"/>
      <c r="R135" s="127">
        <f t="shared" si="106"/>
        <v>316.66666666666669</v>
      </c>
      <c r="S135" s="127">
        <f t="shared" si="107"/>
        <v>1900</v>
      </c>
      <c r="T135" s="127">
        <f t="shared" si="108"/>
        <v>1900</v>
      </c>
      <c r="U135" s="127">
        <f t="shared" si="109"/>
        <v>1900</v>
      </c>
      <c r="V135" s="127">
        <f t="shared" si="110"/>
        <v>1900</v>
      </c>
      <c r="W135" s="127">
        <f t="shared" si="111"/>
        <v>1582.3333333333333</v>
      </c>
      <c r="X135" s="127"/>
      <c r="Y135" s="127"/>
      <c r="Z135" s="127"/>
      <c r="AA135" s="127"/>
      <c r="AB135" s="127"/>
      <c r="AC135" s="127"/>
      <c r="AD135" s="127"/>
      <c r="AE135" s="127"/>
      <c r="AF135" s="127"/>
      <c r="AG135" s="127"/>
      <c r="AH135" s="127"/>
      <c r="AI135" s="127"/>
      <c r="AJ135" s="127"/>
      <c r="AK135" s="127"/>
      <c r="AL135" s="127"/>
      <c r="AM135" s="127"/>
      <c r="AN135" s="127"/>
      <c r="AO135" s="127"/>
      <c r="AP135" s="127"/>
    </row>
    <row r="136" spans="1:42" ht="36">
      <c r="A136" s="118">
        <v>134</v>
      </c>
      <c r="B136" s="120" t="s">
        <v>5542</v>
      </c>
      <c r="C136" s="121" t="s">
        <v>5543</v>
      </c>
      <c r="D136" s="118" t="s">
        <v>5431</v>
      </c>
      <c r="E136" s="122">
        <v>20</v>
      </c>
      <c r="F136" s="123">
        <v>19900</v>
      </c>
      <c r="G136" s="124">
        <v>4311.71</v>
      </c>
      <c r="H136" s="123">
        <v>331.67</v>
      </c>
      <c r="I136" s="124">
        <v>4643.38</v>
      </c>
      <c r="J136" s="125">
        <v>15256.62</v>
      </c>
      <c r="K136" s="118">
        <v>2556</v>
      </c>
      <c r="L136" s="118">
        <v>2</v>
      </c>
      <c r="M136" s="118">
        <f t="shared" si="113"/>
        <v>10</v>
      </c>
      <c r="N136" s="118">
        <f t="shared" si="112"/>
        <v>12</v>
      </c>
      <c r="O136" s="126"/>
      <c r="P136" s="127"/>
      <c r="Q136" s="127"/>
      <c r="R136" s="127">
        <f t="shared" si="106"/>
        <v>663.33333333333337</v>
      </c>
      <c r="S136" s="127">
        <f t="shared" si="107"/>
        <v>3980</v>
      </c>
      <c r="T136" s="127">
        <f t="shared" si="108"/>
        <v>3980</v>
      </c>
      <c r="U136" s="127">
        <f t="shared" si="109"/>
        <v>3980</v>
      </c>
      <c r="V136" s="127">
        <f t="shared" si="110"/>
        <v>3980</v>
      </c>
      <c r="W136" s="127">
        <f t="shared" si="111"/>
        <v>3315.6666666666665</v>
      </c>
      <c r="X136" s="127"/>
      <c r="Y136" s="127"/>
      <c r="Z136" s="127"/>
      <c r="AA136" s="127"/>
      <c r="AB136" s="127"/>
      <c r="AC136" s="127"/>
      <c r="AD136" s="127"/>
      <c r="AE136" s="127"/>
      <c r="AF136" s="127"/>
      <c r="AG136" s="127"/>
      <c r="AH136" s="127"/>
      <c r="AI136" s="127"/>
      <c r="AJ136" s="127"/>
      <c r="AK136" s="127"/>
      <c r="AL136" s="127"/>
      <c r="AM136" s="127"/>
      <c r="AN136" s="127"/>
      <c r="AO136" s="127"/>
      <c r="AP136" s="127"/>
    </row>
    <row r="137" spans="1:42">
      <c r="A137" s="118">
        <v>135</v>
      </c>
      <c r="B137" s="120" t="s">
        <v>5528</v>
      </c>
      <c r="C137" s="121" t="s">
        <v>5543</v>
      </c>
      <c r="D137" s="118" t="s">
        <v>5431</v>
      </c>
      <c r="E137" s="122">
        <v>20</v>
      </c>
      <c r="F137" s="123">
        <v>24950</v>
      </c>
      <c r="G137" s="124">
        <v>5405.79</v>
      </c>
      <c r="H137" s="123">
        <v>415.83</v>
      </c>
      <c r="I137" s="124">
        <v>5821.62</v>
      </c>
      <c r="J137" s="125">
        <v>19128.38</v>
      </c>
      <c r="K137" s="118">
        <v>2556</v>
      </c>
      <c r="L137" s="118">
        <v>2</v>
      </c>
      <c r="M137" s="118">
        <f t="shared" si="113"/>
        <v>10</v>
      </c>
      <c r="N137" s="118">
        <f t="shared" si="112"/>
        <v>12</v>
      </c>
      <c r="O137" s="126"/>
      <c r="P137" s="127"/>
      <c r="Q137" s="127"/>
      <c r="R137" s="127">
        <f t="shared" si="106"/>
        <v>831.66666666666663</v>
      </c>
      <c r="S137" s="127">
        <f t="shared" si="107"/>
        <v>4990</v>
      </c>
      <c r="T137" s="127">
        <f t="shared" si="108"/>
        <v>4990</v>
      </c>
      <c r="U137" s="127">
        <f t="shared" si="109"/>
        <v>4990</v>
      </c>
      <c r="V137" s="127">
        <f t="shared" si="110"/>
        <v>4990</v>
      </c>
      <c r="W137" s="127">
        <f t="shared" si="111"/>
        <v>4157.333333333333</v>
      </c>
      <c r="X137" s="127"/>
      <c r="Y137" s="127"/>
      <c r="Z137" s="127"/>
      <c r="AA137" s="127"/>
      <c r="AB137" s="127"/>
      <c r="AC137" s="127"/>
      <c r="AD137" s="127"/>
      <c r="AE137" s="127"/>
      <c r="AF137" s="127"/>
      <c r="AG137" s="127"/>
      <c r="AH137" s="127"/>
      <c r="AI137" s="127"/>
      <c r="AJ137" s="127"/>
      <c r="AK137" s="127"/>
      <c r="AL137" s="127"/>
      <c r="AM137" s="127"/>
      <c r="AN137" s="127"/>
      <c r="AO137" s="127"/>
      <c r="AP137" s="127"/>
    </row>
    <row r="138" spans="1:42" ht="36">
      <c r="A138" s="118">
        <v>136</v>
      </c>
      <c r="B138" s="120" t="s">
        <v>5544</v>
      </c>
      <c r="C138" s="121" t="s">
        <v>5545</v>
      </c>
      <c r="D138" s="118" t="s">
        <v>5431</v>
      </c>
      <c r="E138" s="122">
        <v>20</v>
      </c>
      <c r="F138" s="123">
        <v>59920</v>
      </c>
      <c r="G138" s="124">
        <v>3994.68</v>
      </c>
      <c r="H138" s="123">
        <v>998.67</v>
      </c>
      <c r="I138" s="124">
        <v>4993.3500000000004</v>
      </c>
      <c r="J138" s="125">
        <v>54926.65</v>
      </c>
      <c r="K138" s="118">
        <v>2557</v>
      </c>
      <c r="L138" s="118">
        <v>5</v>
      </c>
      <c r="M138" s="118">
        <f t="shared" si="113"/>
        <v>7</v>
      </c>
      <c r="N138" s="118">
        <f t="shared" si="112"/>
        <v>12</v>
      </c>
      <c r="O138" s="126"/>
      <c r="P138" s="127"/>
      <c r="Q138" s="127"/>
      <c r="R138" s="127"/>
      <c r="S138" s="127">
        <f t="shared" ref="S138:S157" si="114">(F138/5)*L138/N138</f>
        <v>4993.333333333333</v>
      </c>
      <c r="T138" s="127">
        <f t="shared" si="108"/>
        <v>11984</v>
      </c>
      <c r="U138" s="127">
        <f t="shared" si="109"/>
        <v>11984</v>
      </c>
      <c r="V138" s="127">
        <f t="shared" si="110"/>
        <v>11984</v>
      </c>
      <c r="W138" s="127">
        <f t="shared" ref="W138:W157" si="115">F138/5</f>
        <v>11984</v>
      </c>
      <c r="X138" s="127">
        <f t="shared" ref="X138:X157" si="116">(F138/5)*M138/N138-1</f>
        <v>6989.666666666667</v>
      </c>
      <c r="Y138" s="127"/>
      <c r="Z138" s="127"/>
      <c r="AA138" s="127"/>
      <c r="AB138" s="127"/>
      <c r="AC138" s="127"/>
      <c r="AD138" s="127"/>
      <c r="AE138" s="127"/>
      <c r="AF138" s="127"/>
      <c r="AG138" s="127"/>
      <c r="AH138" s="127"/>
      <c r="AI138" s="127"/>
      <c r="AJ138" s="127"/>
      <c r="AK138" s="127"/>
      <c r="AL138" s="127"/>
      <c r="AM138" s="127"/>
      <c r="AN138" s="127"/>
      <c r="AO138" s="127"/>
      <c r="AP138" s="127"/>
    </row>
    <row r="139" spans="1:42">
      <c r="A139" s="118">
        <v>137</v>
      </c>
      <c r="B139" s="120" t="s">
        <v>5546</v>
      </c>
      <c r="C139" s="121" t="s">
        <v>5547</v>
      </c>
      <c r="D139" s="118" t="s">
        <v>5431</v>
      </c>
      <c r="E139" s="122">
        <v>20</v>
      </c>
      <c r="F139" s="123">
        <v>9000</v>
      </c>
      <c r="G139" s="124">
        <v>150</v>
      </c>
      <c r="H139" s="123">
        <v>150</v>
      </c>
      <c r="I139" s="124">
        <v>300</v>
      </c>
      <c r="J139" s="125">
        <v>8700</v>
      </c>
      <c r="K139" s="118">
        <v>2557</v>
      </c>
      <c r="L139" s="118">
        <v>2</v>
      </c>
      <c r="M139" s="118">
        <f t="shared" si="113"/>
        <v>10</v>
      </c>
      <c r="N139" s="118">
        <f t="shared" si="112"/>
        <v>12</v>
      </c>
      <c r="O139" s="126"/>
      <c r="P139" s="127"/>
      <c r="Q139" s="127"/>
      <c r="R139" s="127"/>
      <c r="S139" s="127">
        <f t="shared" si="114"/>
        <v>300</v>
      </c>
      <c r="T139" s="127">
        <f t="shared" si="108"/>
        <v>1800</v>
      </c>
      <c r="U139" s="127">
        <f t="shared" si="109"/>
        <v>1800</v>
      </c>
      <c r="V139" s="127">
        <f t="shared" si="110"/>
        <v>1800</v>
      </c>
      <c r="W139" s="127">
        <f t="shared" si="115"/>
        <v>1800</v>
      </c>
      <c r="X139" s="127">
        <f t="shared" si="116"/>
        <v>1499</v>
      </c>
      <c r="Y139" s="127"/>
      <c r="Z139" s="127"/>
      <c r="AA139" s="127"/>
      <c r="AB139" s="127"/>
      <c r="AC139" s="127"/>
      <c r="AD139" s="127"/>
      <c r="AE139" s="127"/>
      <c r="AF139" s="127"/>
      <c r="AG139" s="127"/>
      <c r="AH139" s="127"/>
      <c r="AI139" s="127"/>
      <c r="AJ139" s="127"/>
      <c r="AK139" s="127"/>
      <c r="AL139" s="127"/>
      <c r="AM139" s="127"/>
      <c r="AN139" s="127"/>
      <c r="AO139" s="127"/>
      <c r="AP139" s="127"/>
    </row>
    <row r="140" spans="1:42">
      <c r="A140" s="118">
        <v>138</v>
      </c>
      <c r="B140" s="120" t="s">
        <v>5548</v>
      </c>
      <c r="C140" s="121" t="s">
        <v>5547</v>
      </c>
      <c r="D140" s="118" t="s">
        <v>5431</v>
      </c>
      <c r="E140" s="122">
        <v>20</v>
      </c>
      <c r="F140" s="123">
        <v>9095</v>
      </c>
      <c r="G140" s="124">
        <v>151.58000000000001</v>
      </c>
      <c r="H140" s="123">
        <v>151.58000000000001</v>
      </c>
      <c r="I140" s="124">
        <v>303.16000000000003</v>
      </c>
      <c r="J140" s="125">
        <v>8791.84</v>
      </c>
      <c r="K140" s="118">
        <v>2557</v>
      </c>
      <c r="L140" s="118">
        <v>2</v>
      </c>
      <c r="M140" s="118">
        <f t="shared" si="113"/>
        <v>10</v>
      </c>
      <c r="N140" s="118">
        <f t="shared" si="112"/>
        <v>12</v>
      </c>
      <c r="O140" s="126"/>
      <c r="P140" s="127"/>
      <c r="Q140" s="127"/>
      <c r="R140" s="127"/>
      <c r="S140" s="127">
        <f t="shared" si="114"/>
        <v>303.16666666666669</v>
      </c>
      <c r="T140" s="127">
        <f t="shared" si="108"/>
        <v>1819</v>
      </c>
      <c r="U140" s="127">
        <f t="shared" si="109"/>
        <v>1819</v>
      </c>
      <c r="V140" s="127">
        <f t="shared" si="110"/>
        <v>1819</v>
      </c>
      <c r="W140" s="127">
        <f t="shared" si="115"/>
        <v>1819</v>
      </c>
      <c r="X140" s="127">
        <f t="shared" si="116"/>
        <v>1514.8333333333333</v>
      </c>
      <c r="Y140" s="127"/>
      <c r="Z140" s="127"/>
      <c r="AA140" s="127"/>
      <c r="AB140" s="127"/>
      <c r="AC140" s="127"/>
      <c r="AD140" s="127"/>
      <c r="AE140" s="127"/>
      <c r="AF140" s="127"/>
      <c r="AG140" s="127"/>
      <c r="AH140" s="127"/>
      <c r="AI140" s="127"/>
      <c r="AJ140" s="127"/>
      <c r="AK140" s="127"/>
      <c r="AL140" s="127"/>
      <c r="AM140" s="127"/>
      <c r="AN140" s="127"/>
      <c r="AO140" s="127"/>
      <c r="AP140" s="127"/>
    </row>
    <row r="141" spans="1:42">
      <c r="A141" s="118">
        <v>139</v>
      </c>
      <c r="B141" s="128" t="s">
        <v>5549</v>
      </c>
      <c r="C141" s="121" t="s">
        <v>5484</v>
      </c>
      <c r="D141" s="118" t="s">
        <v>5431</v>
      </c>
      <c r="E141" s="122">
        <v>20</v>
      </c>
      <c r="F141" s="123">
        <v>79500</v>
      </c>
      <c r="G141" s="124">
        <v>1325</v>
      </c>
      <c r="H141" s="123">
        <v>1325</v>
      </c>
      <c r="I141" s="124">
        <v>2650</v>
      </c>
      <c r="J141" s="129">
        <v>76850</v>
      </c>
      <c r="K141" s="118">
        <v>2557</v>
      </c>
      <c r="L141" s="118">
        <v>2</v>
      </c>
      <c r="M141" s="118">
        <f t="shared" si="113"/>
        <v>10</v>
      </c>
      <c r="N141" s="118">
        <f t="shared" si="112"/>
        <v>12</v>
      </c>
      <c r="O141" s="126"/>
      <c r="P141" s="127"/>
      <c r="Q141" s="127"/>
      <c r="R141" s="127"/>
      <c r="S141" s="127">
        <f t="shared" si="114"/>
        <v>2650</v>
      </c>
      <c r="T141" s="127">
        <f t="shared" si="108"/>
        <v>15900</v>
      </c>
      <c r="U141" s="127">
        <f t="shared" si="109"/>
        <v>15900</v>
      </c>
      <c r="V141" s="127">
        <f t="shared" si="110"/>
        <v>15900</v>
      </c>
      <c r="W141" s="127">
        <f t="shared" si="115"/>
        <v>15900</v>
      </c>
      <c r="X141" s="127">
        <f t="shared" si="116"/>
        <v>13249</v>
      </c>
      <c r="Y141" s="127"/>
      <c r="Z141" s="127"/>
      <c r="AA141" s="127"/>
      <c r="AB141" s="127"/>
      <c r="AC141" s="127"/>
      <c r="AD141" s="127"/>
      <c r="AE141" s="127"/>
      <c r="AF141" s="127"/>
      <c r="AG141" s="127"/>
      <c r="AH141" s="127"/>
      <c r="AI141" s="127"/>
      <c r="AJ141" s="127"/>
      <c r="AK141" s="127"/>
      <c r="AL141" s="127"/>
      <c r="AM141" s="127"/>
      <c r="AN141" s="127"/>
      <c r="AO141" s="127"/>
      <c r="AP141" s="127"/>
    </row>
    <row r="142" spans="1:42">
      <c r="A142" s="118">
        <v>140</v>
      </c>
      <c r="B142" s="128" t="s">
        <v>5549</v>
      </c>
      <c r="C142" s="121" t="s">
        <v>5484</v>
      </c>
      <c r="D142" s="118" t="s">
        <v>5431</v>
      </c>
      <c r="E142" s="122">
        <v>20</v>
      </c>
      <c r="F142" s="123">
        <v>79500</v>
      </c>
      <c r="G142" s="124">
        <v>1325</v>
      </c>
      <c r="H142" s="123">
        <v>1325</v>
      </c>
      <c r="I142" s="124">
        <v>2650</v>
      </c>
      <c r="J142" s="129">
        <v>76850</v>
      </c>
      <c r="K142" s="118">
        <v>2557</v>
      </c>
      <c r="L142" s="118">
        <v>2</v>
      </c>
      <c r="M142" s="118">
        <f t="shared" si="113"/>
        <v>10</v>
      </c>
      <c r="N142" s="118">
        <f t="shared" si="112"/>
        <v>12</v>
      </c>
      <c r="O142" s="126"/>
      <c r="P142" s="127"/>
      <c r="Q142" s="127"/>
      <c r="R142" s="127"/>
      <c r="S142" s="127">
        <f t="shared" si="114"/>
        <v>2650</v>
      </c>
      <c r="T142" s="127">
        <f t="shared" si="108"/>
        <v>15900</v>
      </c>
      <c r="U142" s="127">
        <f t="shared" si="109"/>
        <v>15900</v>
      </c>
      <c r="V142" s="127">
        <f t="shared" si="110"/>
        <v>15900</v>
      </c>
      <c r="W142" s="127">
        <f t="shared" si="115"/>
        <v>15900</v>
      </c>
      <c r="X142" s="127">
        <f t="shared" si="116"/>
        <v>13249</v>
      </c>
      <c r="Y142" s="127"/>
      <c r="Z142" s="127"/>
      <c r="AA142" s="127"/>
      <c r="AB142" s="127"/>
      <c r="AC142" s="127"/>
      <c r="AD142" s="127"/>
      <c r="AE142" s="127"/>
      <c r="AF142" s="127"/>
      <c r="AG142" s="127"/>
      <c r="AH142" s="127"/>
      <c r="AI142" s="127"/>
      <c r="AJ142" s="127"/>
      <c r="AK142" s="127"/>
      <c r="AL142" s="127"/>
      <c r="AM142" s="127"/>
      <c r="AN142" s="127"/>
      <c r="AO142" s="127"/>
      <c r="AP142" s="127"/>
    </row>
    <row r="143" spans="1:42">
      <c r="A143" s="118">
        <v>141</v>
      </c>
      <c r="B143" s="120" t="s">
        <v>5550</v>
      </c>
      <c r="C143" s="121" t="s">
        <v>5484</v>
      </c>
      <c r="D143" s="118" t="s">
        <v>5431</v>
      </c>
      <c r="E143" s="122">
        <v>20</v>
      </c>
      <c r="F143" s="123">
        <v>7000</v>
      </c>
      <c r="G143" s="124">
        <v>116.67</v>
      </c>
      <c r="H143" s="123">
        <v>116.67</v>
      </c>
      <c r="I143" s="124">
        <v>233.34</v>
      </c>
      <c r="J143" s="125">
        <v>6766.66</v>
      </c>
      <c r="K143" s="118">
        <v>2557</v>
      </c>
      <c r="L143" s="118">
        <v>2</v>
      </c>
      <c r="M143" s="118">
        <f t="shared" si="113"/>
        <v>10</v>
      </c>
      <c r="N143" s="118">
        <f t="shared" si="112"/>
        <v>12</v>
      </c>
      <c r="O143" s="126"/>
      <c r="P143" s="127"/>
      <c r="Q143" s="127"/>
      <c r="R143" s="127"/>
      <c r="S143" s="127">
        <f t="shared" si="114"/>
        <v>233.33333333333334</v>
      </c>
      <c r="T143" s="127">
        <f t="shared" si="108"/>
        <v>1400</v>
      </c>
      <c r="U143" s="127">
        <f t="shared" si="109"/>
        <v>1400</v>
      </c>
      <c r="V143" s="127">
        <f t="shared" si="110"/>
        <v>1400</v>
      </c>
      <c r="W143" s="127">
        <f t="shared" si="115"/>
        <v>1400</v>
      </c>
      <c r="X143" s="127">
        <f t="shared" si="116"/>
        <v>1165.6666666666667</v>
      </c>
      <c r="Y143" s="127"/>
      <c r="Z143" s="127"/>
      <c r="AA143" s="127"/>
      <c r="AB143" s="127"/>
      <c r="AC143" s="127"/>
      <c r="AD143" s="127"/>
      <c r="AE143" s="127"/>
      <c r="AF143" s="127"/>
      <c r="AG143" s="127"/>
      <c r="AH143" s="127"/>
      <c r="AI143" s="127"/>
      <c r="AJ143" s="127"/>
      <c r="AK143" s="127"/>
      <c r="AL143" s="127"/>
      <c r="AM143" s="127"/>
      <c r="AN143" s="127"/>
      <c r="AO143" s="127"/>
      <c r="AP143" s="127"/>
    </row>
    <row r="144" spans="1:42">
      <c r="A144" s="118">
        <v>142</v>
      </c>
      <c r="B144" s="120" t="s">
        <v>5550</v>
      </c>
      <c r="C144" s="121" t="s">
        <v>5484</v>
      </c>
      <c r="D144" s="118" t="s">
        <v>5431</v>
      </c>
      <c r="E144" s="122">
        <v>20</v>
      </c>
      <c r="F144" s="123">
        <v>7000</v>
      </c>
      <c r="G144" s="124">
        <v>116.67</v>
      </c>
      <c r="H144" s="123">
        <v>116.67</v>
      </c>
      <c r="I144" s="124">
        <v>233.34</v>
      </c>
      <c r="J144" s="125">
        <v>6766.66</v>
      </c>
      <c r="K144" s="118">
        <v>2557</v>
      </c>
      <c r="L144" s="118">
        <v>2</v>
      </c>
      <c r="M144" s="118">
        <f t="shared" si="113"/>
        <v>10</v>
      </c>
      <c r="N144" s="118">
        <f t="shared" si="112"/>
        <v>12</v>
      </c>
      <c r="O144" s="126"/>
      <c r="P144" s="127"/>
      <c r="Q144" s="127"/>
      <c r="R144" s="127"/>
      <c r="S144" s="127">
        <f t="shared" si="114"/>
        <v>233.33333333333334</v>
      </c>
      <c r="T144" s="127">
        <f t="shared" si="108"/>
        <v>1400</v>
      </c>
      <c r="U144" s="127">
        <f t="shared" si="109"/>
        <v>1400</v>
      </c>
      <c r="V144" s="127">
        <f t="shared" si="110"/>
        <v>1400</v>
      </c>
      <c r="W144" s="127">
        <f t="shared" si="115"/>
        <v>1400</v>
      </c>
      <c r="X144" s="127">
        <f t="shared" si="116"/>
        <v>1165.6666666666667</v>
      </c>
      <c r="Y144" s="127"/>
      <c r="Z144" s="127"/>
      <c r="AA144" s="127"/>
      <c r="AB144" s="127"/>
      <c r="AC144" s="127"/>
      <c r="AD144" s="127"/>
      <c r="AE144" s="127"/>
      <c r="AF144" s="127"/>
      <c r="AG144" s="127"/>
      <c r="AH144" s="127"/>
      <c r="AI144" s="127"/>
      <c r="AJ144" s="127"/>
      <c r="AK144" s="127"/>
      <c r="AL144" s="127"/>
      <c r="AM144" s="127"/>
      <c r="AN144" s="127"/>
      <c r="AO144" s="127"/>
      <c r="AP144" s="127"/>
    </row>
    <row r="145" spans="1:42">
      <c r="A145" s="118">
        <v>143</v>
      </c>
      <c r="B145" s="120" t="s">
        <v>5551</v>
      </c>
      <c r="C145" s="121" t="s">
        <v>5484</v>
      </c>
      <c r="D145" s="118" t="s">
        <v>5431</v>
      </c>
      <c r="E145" s="122">
        <v>20</v>
      </c>
      <c r="F145" s="123">
        <v>12500</v>
      </c>
      <c r="G145" s="124">
        <v>208.33</v>
      </c>
      <c r="H145" s="123">
        <v>208.33</v>
      </c>
      <c r="I145" s="124">
        <v>416.66</v>
      </c>
      <c r="J145" s="125">
        <v>12083.34</v>
      </c>
      <c r="K145" s="118">
        <v>2557</v>
      </c>
      <c r="L145" s="118">
        <v>2</v>
      </c>
      <c r="M145" s="118">
        <f t="shared" si="113"/>
        <v>10</v>
      </c>
      <c r="N145" s="118">
        <f t="shared" si="112"/>
        <v>12</v>
      </c>
      <c r="O145" s="126"/>
      <c r="P145" s="127"/>
      <c r="Q145" s="127"/>
      <c r="R145" s="127"/>
      <c r="S145" s="127">
        <f t="shared" si="114"/>
        <v>416.66666666666669</v>
      </c>
      <c r="T145" s="127">
        <f t="shared" si="108"/>
        <v>2500</v>
      </c>
      <c r="U145" s="127">
        <f t="shared" si="109"/>
        <v>2500</v>
      </c>
      <c r="V145" s="127">
        <f t="shared" si="110"/>
        <v>2500</v>
      </c>
      <c r="W145" s="127">
        <f t="shared" si="115"/>
        <v>2500</v>
      </c>
      <c r="X145" s="127">
        <f t="shared" si="116"/>
        <v>2082.3333333333335</v>
      </c>
      <c r="Y145" s="127"/>
      <c r="Z145" s="127"/>
      <c r="AA145" s="127"/>
      <c r="AB145" s="127"/>
      <c r="AC145" s="127"/>
      <c r="AD145" s="127"/>
      <c r="AE145" s="127"/>
      <c r="AF145" s="127"/>
      <c r="AG145" s="127"/>
      <c r="AH145" s="127"/>
      <c r="AI145" s="127"/>
      <c r="AJ145" s="127"/>
      <c r="AK145" s="127"/>
      <c r="AL145" s="127"/>
      <c r="AM145" s="127"/>
      <c r="AN145" s="127"/>
      <c r="AO145" s="127"/>
      <c r="AP145" s="127"/>
    </row>
    <row r="146" spans="1:42">
      <c r="A146" s="118">
        <v>144</v>
      </c>
      <c r="B146" s="120" t="s">
        <v>5552</v>
      </c>
      <c r="C146" s="121" t="s">
        <v>5484</v>
      </c>
      <c r="D146" s="118" t="s">
        <v>5431</v>
      </c>
      <c r="E146" s="122">
        <v>20</v>
      </c>
      <c r="F146" s="123">
        <v>5500</v>
      </c>
      <c r="G146" s="124">
        <v>91.67</v>
      </c>
      <c r="H146" s="123">
        <v>91.67</v>
      </c>
      <c r="I146" s="124">
        <v>183.34</v>
      </c>
      <c r="J146" s="125">
        <v>5316.66</v>
      </c>
      <c r="K146" s="118">
        <v>2557</v>
      </c>
      <c r="L146" s="118">
        <v>2</v>
      </c>
      <c r="M146" s="118">
        <f t="shared" si="113"/>
        <v>10</v>
      </c>
      <c r="N146" s="118">
        <f t="shared" si="112"/>
        <v>12</v>
      </c>
      <c r="O146" s="126"/>
      <c r="P146" s="127"/>
      <c r="Q146" s="127"/>
      <c r="R146" s="127"/>
      <c r="S146" s="127">
        <f t="shared" si="114"/>
        <v>183.33333333333334</v>
      </c>
      <c r="T146" s="127">
        <f t="shared" si="108"/>
        <v>1100</v>
      </c>
      <c r="U146" s="127">
        <f t="shared" si="109"/>
        <v>1100</v>
      </c>
      <c r="V146" s="127">
        <f t="shared" si="110"/>
        <v>1100</v>
      </c>
      <c r="W146" s="127">
        <f t="shared" si="115"/>
        <v>1100</v>
      </c>
      <c r="X146" s="127">
        <f t="shared" si="116"/>
        <v>915.66666666666663</v>
      </c>
      <c r="Y146" s="127"/>
      <c r="Z146" s="127"/>
      <c r="AA146" s="127"/>
      <c r="AB146" s="127"/>
      <c r="AC146" s="127"/>
      <c r="AD146" s="127"/>
      <c r="AE146" s="127"/>
      <c r="AF146" s="127"/>
      <c r="AG146" s="127"/>
      <c r="AH146" s="127"/>
      <c r="AI146" s="127"/>
      <c r="AJ146" s="127"/>
      <c r="AK146" s="127"/>
      <c r="AL146" s="127"/>
      <c r="AM146" s="127"/>
      <c r="AN146" s="127"/>
      <c r="AO146" s="127"/>
      <c r="AP146" s="127"/>
    </row>
    <row r="147" spans="1:42">
      <c r="A147" s="118">
        <v>145</v>
      </c>
      <c r="B147" s="120" t="s">
        <v>5553</v>
      </c>
      <c r="C147" s="121" t="s">
        <v>5484</v>
      </c>
      <c r="D147" s="118" t="s">
        <v>5431</v>
      </c>
      <c r="E147" s="122">
        <v>20</v>
      </c>
      <c r="F147" s="123">
        <v>5500</v>
      </c>
      <c r="G147" s="124">
        <v>91.67</v>
      </c>
      <c r="H147" s="123">
        <v>91.67</v>
      </c>
      <c r="I147" s="124">
        <v>183.34</v>
      </c>
      <c r="J147" s="125">
        <v>5316.66</v>
      </c>
      <c r="K147" s="118">
        <v>2557</v>
      </c>
      <c r="L147" s="118">
        <v>2</v>
      </c>
      <c r="M147" s="118">
        <f t="shared" si="113"/>
        <v>10</v>
      </c>
      <c r="N147" s="118">
        <f t="shared" si="112"/>
        <v>12</v>
      </c>
      <c r="O147" s="126"/>
      <c r="P147" s="127"/>
      <c r="Q147" s="127"/>
      <c r="R147" s="127"/>
      <c r="S147" s="127">
        <f t="shared" si="114"/>
        <v>183.33333333333334</v>
      </c>
      <c r="T147" s="127">
        <f t="shared" si="108"/>
        <v>1100</v>
      </c>
      <c r="U147" s="127">
        <f t="shared" si="109"/>
        <v>1100</v>
      </c>
      <c r="V147" s="127">
        <f t="shared" si="110"/>
        <v>1100</v>
      </c>
      <c r="W147" s="127">
        <f t="shared" si="115"/>
        <v>1100</v>
      </c>
      <c r="X147" s="127">
        <f t="shared" si="116"/>
        <v>915.66666666666663</v>
      </c>
      <c r="Y147" s="127"/>
      <c r="Z147" s="127"/>
      <c r="AA147" s="127"/>
      <c r="AB147" s="127"/>
      <c r="AC147" s="127"/>
      <c r="AD147" s="127"/>
      <c r="AE147" s="127"/>
      <c r="AF147" s="127"/>
      <c r="AG147" s="127"/>
      <c r="AH147" s="127"/>
      <c r="AI147" s="127"/>
      <c r="AJ147" s="127"/>
      <c r="AK147" s="127"/>
      <c r="AL147" s="127"/>
      <c r="AM147" s="127"/>
      <c r="AN147" s="127"/>
      <c r="AO147" s="127"/>
      <c r="AP147" s="127"/>
    </row>
    <row r="148" spans="1:42">
      <c r="A148" s="118">
        <v>146</v>
      </c>
      <c r="B148" s="120" t="s">
        <v>5554</v>
      </c>
      <c r="C148" s="121" t="s">
        <v>5491</v>
      </c>
      <c r="D148" s="118" t="s">
        <v>5431</v>
      </c>
      <c r="E148" s="122">
        <v>20</v>
      </c>
      <c r="F148" s="123">
        <v>8025</v>
      </c>
      <c r="G148" s="124">
        <v>0</v>
      </c>
      <c r="H148" s="123">
        <v>133.75</v>
      </c>
      <c r="I148" s="124">
        <v>133.75</v>
      </c>
      <c r="J148" s="125">
        <v>7891.25</v>
      </c>
      <c r="K148" s="118">
        <v>2557</v>
      </c>
      <c r="L148" s="118">
        <v>1</v>
      </c>
      <c r="M148" s="118">
        <f t="shared" si="113"/>
        <v>11</v>
      </c>
      <c r="N148" s="118">
        <f t="shared" si="112"/>
        <v>12</v>
      </c>
      <c r="O148" s="126"/>
      <c r="P148" s="127"/>
      <c r="Q148" s="127"/>
      <c r="R148" s="127"/>
      <c r="S148" s="127">
        <f t="shared" si="114"/>
        <v>133.75</v>
      </c>
      <c r="T148" s="127">
        <f t="shared" si="108"/>
        <v>1605</v>
      </c>
      <c r="U148" s="127">
        <f t="shared" si="109"/>
        <v>1605</v>
      </c>
      <c r="V148" s="127">
        <f t="shared" si="110"/>
        <v>1605</v>
      </c>
      <c r="W148" s="127">
        <f t="shared" si="115"/>
        <v>1605</v>
      </c>
      <c r="X148" s="127">
        <f t="shared" si="116"/>
        <v>1470.25</v>
      </c>
      <c r="Y148" s="127"/>
      <c r="Z148" s="127"/>
      <c r="AA148" s="127"/>
      <c r="AB148" s="127"/>
      <c r="AC148" s="127"/>
      <c r="AD148" s="127"/>
      <c r="AE148" s="127"/>
      <c r="AF148" s="127"/>
      <c r="AG148" s="127"/>
      <c r="AH148" s="127"/>
      <c r="AI148" s="127"/>
      <c r="AJ148" s="127"/>
      <c r="AK148" s="127"/>
      <c r="AL148" s="127"/>
      <c r="AM148" s="127"/>
      <c r="AN148" s="127"/>
      <c r="AO148" s="127"/>
      <c r="AP148" s="127"/>
    </row>
    <row r="149" spans="1:42" ht="36">
      <c r="A149" s="118">
        <v>147</v>
      </c>
      <c r="B149" s="120" t="s">
        <v>5555</v>
      </c>
      <c r="C149" s="121" t="s">
        <v>5504</v>
      </c>
      <c r="D149" s="118" t="s">
        <v>5431</v>
      </c>
      <c r="E149" s="122">
        <v>20</v>
      </c>
      <c r="F149" s="123">
        <v>55961</v>
      </c>
      <c r="G149" s="124">
        <v>0</v>
      </c>
      <c r="H149" s="123">
        <v>932.68</v>
      </c>
      <c r="I149" s="124">
        <v>932.68</v>
      </c>
      <c r="J149" s="125">
        <v>55028.32</v>
      </c>
      <c r="K149" s="118">
        <v>2557</v>
      </c>
      <c r="L149" s="118">
        <v>1</v>
      </c>
      <c r="M149" s="118">
        <f t="shared" si="113"/>
        <v>11</v>
      </c>
      <c r="N149" s="118">
        <f t="shared" si="112"/>
        <v>12</v>
      </c>
      <c r="O149" s="126"/>
      <c r="P149" s="127"/>
      <c r="Q149" s="127"/>
      <c r="R149" s="127"/>
      <c r="S149" s="127">
        <f t="shared" si="114"/>
        <v>932.68333333333339</v>
      </c>
      <c r="T149" s="127">
        <f t="shared" si="108"/>
        <v>11192.2</v>
      </c>
      <c r="U149" s="127">
        <f t="shared" si="109"/>
        <v>11192.2</v>
      </c>
      <c r="V149" s="127">
        <f t="shared" si="110"/>
        <v>11192.2</v>
      </c>
      <c r="W149" s="127">
        <f t="shared" si="115"/>
        <v>11192.2</v>
      </c>
      <c r="X149" s="127">
        <f t="shared" si="116"/>
        <v>10258.516666666668</v>
      </c>
      <c r="Y149" s="127"/>
      <c r="Z149" s="127"/>
      <c r="AA149" s="127"/>
      <c r="AB149" s="127"/>
      <c r="AC149" s="127"/>
      <c r="AD149" s="127"/>
      <c r="AE149" s="127"/>
      <c r="AF149" s="127"/>
      <c r="AG149" s="127"/>
      <c r="AH149" s="127"/>
      <c r="AI149" s="127"/>
      <c r="AJ149" s="127"/>
      <c r="AK149" s="127"/>
      <c r="AL149" s="127"/>
      <c r="AM149" s="127"/>
      <c r="AN149" s="127"/>
      <c r="AO149" s="127"/>
      <c r="AP149" s="127"/>
    </row>
    <row r="150" spans="1:42">
      <c r="A150" s="118">
        <v>148</v>
      </c>
      <c r="B150" s="120" t="s">
        <v>5556</v>
      </c>
      <c r="C150" s="121" t="s">
        <v>5504</v>
      </c>
      <c r="D150" s="118" t="s">
        <v>5431</v>
      </c>
      <c r="E150" s="122">
        <v>20</v>
      </c>
      <c r="F150" s="123">
        <v>5885</v>
      </c>
      <c r="G150" s="124">
        <v>0</v>
      </c>
      <c r="H150" s="123">
        <v>98.08</v>
      </c>
      <c r="I150" s="124">
        <v>98.08</v>
      </c>
      <c r="J150" s="125">
        <v>5786.92</v>
      </c>
      <c r="K150" s="118">
        <v>2557</v>
      </c>
      <c r="L150" s="118">
        <v>1</v>
      </c>
      <c r="M150" s="118">
        <f t="shared" si="113"/>
        <v>11</v>
      </c>
      <c r="N150" s="118">
        <f t="shared" si="112"/>
        <v>12</v>
      </c>
      <c r="O150" s="126"/>
      <c r="P150" s="127"/>
      <c r="Q150" s="127"/>
      <c r="R150" s="127"/>
      <c r="S150" s="127">
        <f t="shared" si="114"/>
        <v>98.083333333333329</v>
      </c>
      <c r="T150" s="127">
        <f t="shared" si="108"/>
        <v>1177</v>
      </c>
      <c r="U150" s="127">
        <f t="shared" si="109"/>
        <v>1177</v>
      </c>
      <c r="V150" s="127">
        <f t="shared" si="110"/>
        <v>1177</v>
      </c>
      <c r="W150" s="127">
        <f t="shared" si="115"/>
        <v>1177</v>
      </c>
      <c r="X150" s="127">
        <f t="shared" si="116"/>
        <v>1077.9166666666667</v>
      </c>
      <c r="Y150" s="127"/>
      <c r="Z150" s="127"/>
      <c r="AA150" s="127"/>
      <c r="AB150" s="127"/>
      <c r="AC150" s="127"/>
      <c r="AD150" s="127"/>
      <c r="AE150" s="127"/>
      <c r="AF150" s="127"/>
      <c r="AG150" s="127"/>
      <c r="AH150" s="127"/>
      <c r="AI150" s="127"/>
      <c r="AJ150" s="127"/>
      <c r="AK150" s="127"/>
      <c r="AL150" s="127"/>
      <c r="AM150" s="127"/>
      <c r="AN150" s="127"/>
      <c r="AO150" s="127"/>
      <c r="AP150" s="127"/>
    </row>
    <row r="151" spans="1:42">
      <c r="A151" s="118">
        <v>149</v>
      </c>
      <c r="B151" s="120" t="s">
        <v>5557</v>
      </c>
      <c r="C151" s="121" t="s">
        <v>5504</v>
      </c>
      <c r="D151" s="118" t="s">
        <v>5431</v>
      </c>
      <c r="E151" s="122">
        <v>20</v>
      </c>
      <c r="F151" s="123">
        <v>53500</v>
      </c>
      <c r="G151" s="124">
        <v>0</v>
      </c>
      <c r="H151" s="123">
        <v>891.67</v>
      </c>
      <c r="I151" s="124">
        <v>891.67</v>
      </c>
      <c r="J151" s="125">
        <v>52608.33</v>
      </c>
      <c r="K151" s="118">
        <v>2557</v>
      </c>
      <c r="L151" s="118">
        <v>1</v>
      </c>
      <c r="M151" s="118">
        <f t="shared" si="113"/>
        <v>11</v>
      </c>
      <c r="N151" s="118">
        <f t="shared" si="112"/>
        <v>12</v>
      </c>
      <c r="O151" s="126"/>
      <c r="P151" s="127"/>
      <c r="Q151" s="127"/>
      <c r="R151" s="127"/>
      <c r="S151" s="127">
        <f t="shared" si="114"/>
        <v>891.66666666666663</v>
      </c>
      <c r="T151" s="127">
        <f t="shared" si="108"/>
        <v>10700</v>
      </c>
      <c r="U151" s="127">
        <f t="shared" si="109"/>
        <v>10700</v>
      </c>
      <c r="V151" s="127">
        <f t="shared" si="110"/>
        <v>10700</v>
      </c>
      <c r="W151" s="127">
        <f t="shared" si="115"/>
        <v>10700</v>
      </c>
      <c r="X151" s="127">
        <f t="shared" si="116"/>
        <v>9807.3333333333339</v>
      </c>
      <c r="Y151" s="127"/>
      <c r="Z151" s="127"/>
      <c r="AA151" s="127"/>
      <c r="AB151" s="127"/>
      <c r="AC151" s="127"/>
      <c r="AD151" s="127"/>
      <c r="AE151" s="127"/>
      <c r="AF151" s="127"/>
      <c r="AG151" s="127"/>
      <c r="AH151" s="127"/>
      <c r="AI151" s="127"/>
      <c r="AJ151" s="127"/>
      <c r="AK151" s="127"/>
      <c r="AL151" s="127"/>
      <c r="AM151" s="127"/>
      <c r="AN151" s="127"/>
      <c r="AO151" s="127"/>
      <c r="AP151" s="127"/>
    </row>
    <row r="152" spans="1:42">
      <c r="A152" s="118">
        <v>150</v>
      </c>
      <c r="B152" s="120" t="s">
        <v>5558</v>
      </c>
      <c r="C152" s="121" t="s">
        <v>5504</v>
      </c>
      <c r="D152" s="118" t="s">
        <v>5431</v>
      </c>
      <c r="E152" s="122">
        <v>20</v>
      </c>
      <c r="F152" s="123">
        <v>8881</v>
      </c>
      <c r="G152" s="124">
        <v>0</v>
      </c>
      <c r="H152" s="123">
        <v>148.02000000000001</v>
      </c>
      <c r="I152" s="124">
        <v>148.02000000000001</v>
      </c>
      <c r="J152" s="125">
        <v>8732.98</v>
      </c>
      <c r="K152" s="118">
        <v>2557</v>
      </c>
      <c r="L152" s="118">
        <v>1</v>
      </c>
      <c r="M152" s="118">
        <f t="shared" si="113"/>
        <v>11</v>
      </c>
      <c r="N152" s="118">
        <f t="shared" si="112"/>
        <v>12</v>
      </c>
      <c r="O152" s="126"/>
      <c r="P152" s="127"/>
      <c r="Q152" s="127"/>
      <c r="R152" s="127"/>
      <c r="S152" s="127">
        <f t="shared" si="114"/>
        <v>148.01666666666668</v>
      </c>
      <c r="T152" s="127">
        <f t="shared" si="108"/>
        <v>1776.2</v>
      </c>
      <c r="U152" s="127">
        <f t="shared" si="109"/>
        <v>1776.2</v>
      </c>
      <c r="V152" s="127">
        <f t="shared" si="110"/>
        <v>1776.2</v>
      </c>
      <c r="W152" s="127">
        <f t="shared" si="115"/>
        <v>1776.2</v>
      </c>
      <c r="X152" s="127">
        <f t="shared" si="116"/>
        <v>1627.1833333333334</v>
      </c>
      <c r="Y152" s="127"/>
      <c r="Z152" s="127"/>
      <c r="AA152" s="127"/>
      <c r="AB152" s="127"/>
      <c r="AC152" s="127"/>
      <c r="AD152" s="127"/>
      <c r="AE152" s="127"/>
      <c r="AF152" s="127"/>
      <c r="AG152" s="127"/>
      <c r="AH152" s="127"/>
      <c r="AI152" s="127"/>
      <c r="AJ152" s="127"/>
      <c r="AK152" s="127"/>
      <c r="AL152" s="127"/>
      <c r="AM152" s="127"/>
      <c r="AN152" s="127"/>
      <c r="AO152" s="127"/>
      <c r="AP152" s="127"/>
    </row>
    <row r="153" spans="1:42">
      <c r="A153" s="118">
        <v>151</v>
      </c>
      <c r="B153" s="120" t="s">
        <v>5558</v>
      </c>
      <c r="C153" s="121" t="s">
        <v>5504</v>
      </c>
      <c r="D153" s="118" t="s">
        <v>5431</v>
      </c>
      <c r="E153" s="122">
        <v>20</v>
      </c>
      <c r="F153" s="123">
        <v>8881</v>
      </c>
      <c r="G153" s="124">
        <v>0</v>
      </c>
      <c r="H153" s="123">
        <v>148.02000000000001</v>
      </c>
      <c r="I153" s="124">
        <v>148.02000000000001</v>
      </c>
      <c r="J153" s="125">
        <v>8732.98</v>
      </c>
      <c r="K153" s="118">
        <v>2557</v>
      </c>
      <c r="L153" s="118">
        <v>1</v>
      </c>
      <c r="M153" s="118">
        <f t="shared" si="113"/>
        <v>11</v>
      </c>
      <c r="N153" s="118">
        <f t="shared" si="112"/>
        <v>12</v>
      </c>
      <c r="O153" s="126"/>
      <c r="P153" s="127"/>
      <c r="Q153" s="127"/>
      <c r="R153" s="127"/>
      <c r="S153" s="127">
        <f t="shared" si="114"/>
        <v>148.01666666666668</v>
      </c>
      <c r="T153" s="127">
        <f t="shared" si="108"/>
        <v>1776.2</v>
      </c>
      <c r="U153" s="127">
        <f t="shared" si="109"/>
        <v>1776.2</v>
      </c>
      <c r="V153" s="127">
        <f t="shared" si="110"/>
        <v>1776.2</v>
      </c>
      <c r="W153" s="127">
        <f t="shared" si="115"/>
        <v>1776.2</v>
      </c>
      <c r="X153" s="127">
        <f t="shared" si="116"/>
        <v>1627.1833333333334</v>
      </c>
      <c r="Y153" s="127"/>
      <c r="Z153" s="127"/>
      <c r="AA153" s="127"/>
      <c r="AB153" s="127"/>
      <c r="AC153" s="127"/>
      <c r="AD153" s="127"/>
      <c r="AE153" s="127"/>
      <c r="AF153" s="127"/>
      <c r="AG153" s="127"/>
      <c r="AH153" s="127"/>
      <c r="AI153" s="127"/>
      <c r="AJ153" s="127"/>
      <c r="AK153" s="127"/>
      <c r="AL153" s="127"/>
      <c r="AM153" s="127"/>
      <c r="AN153" s="127"/>
      <c r="AO153" s="127"/>
      <c r="AP153" s="127"/>
    </row>
    <row r="154" spans="1:42">
      <c r="A154" s="118">
        <v>152</v>
      </c>
      <c r="B154" s="120" t="s">
        <v>5558</v>
      </c>
      <c r="C154" s="121" t="s">
        <v>5504</v>
      </c>
      <c r="D154" s="118" t="s">
        <v>5431</v>
      </c>
      <c r="E154" s="122">
        <v>20</v>
      </c>
      <c r="F154" s="123">
        <v>8881</v>
      </c>
      <c r="G154" s="124">
        <v>0</v>
      </c>
      <c r="H154" s="123">
        <v>148.02000000000001</v>
      </c>
      <c r="I154" s="124">
        <v>148.02000000000001</v>
      </c>
      <c r="J154" s="125">
        <v>8732.98</v>
      </c>
      <c r="K154" s="118">
        <v>2557</v>
      </c>
      <c r="L154" s="118">
        <v>1</v>
      </c>
      <c r="M154" s="118">
        <f t="shared" si="113"/>
        <v>11</v>
      </c>
      <c r="N154" s="118">
        <f t="shared" si="112"/>
        <v>12</v>
      </c>
      <c r="O154" s="126"/>
      <c r="P154" s="127"/>
      <c r="Q154" s="127"/>
      <c r="R154" s="127"/>
      <c r="S154" s="127">
        <f t="shared" si="114"/>
        <v>148.01666666666668</v>
      </c>
      <c r="T154" s="127">
        <f t="shared" si="108"/>
        <v>1776.2</v>
      </c>
      <c r="U154" s="127">
        <f t="shared" si="109"/>
        <v>1776.2</v>
      </c>
      <c r="V154" s="127">
        <f t="shared" si="110"/>
        <v>1776.2</v>
      </c>
      <c r="W154" s="127">
        <f t="shared" si="115"/>
        <v>1776.2</v>
      </c>
      <c r="X154" s="127">
        <f t="shared" si="116"/>
        <v>1627.1833333333334</v>
      </c>
      <c r="Y154" s="127"/>
      <c r="Z154" s="127"/>
      <c r="AA154" s="127"/>
      <c r="AB154" s="127"/>
      <c r="AC154" s="127"/>
      <c r="AD154" s="127"/>
      <c r="AE154" s="127"/>
      <c r="AF154" s="127"/>
      <c r="AG154" s="127"/>
      <c r="AH154" s="127"/>
      <c r="AI154" s="127"/>
      <c r="AJ154" s="127"/>
      <c r="AK154" s="127"/>
      <c r="AL154" s="127"/>
      <c r="AM154" s="127"/>
      <c r="AN154" s="127"/>
      <c r="AO154" s="127"/>
      <c r="AP154" s="127"/>
    </row>
    <row r="155" spans="1:42">
      <c r="A155" s="118">
        <v>153</v>
      </c>
      <c r="B155" s="120" t="s">
        <v>5558</v>
      </c>
      <c r="C155" s="121" t="s">
        <v>5504</v>
      </c>
      <c r="D155" s="118" t="s">
        <v>5431</v>
      </c>
      <c r="E155" s="122">
        <v>20</v>
      </c>
      <c r="F155" s="123">
        <v>8881</v>
      </c>
      <c r="G155" s="124">
        <v>0</v>
      </c>
      <c r="H155" s="123">
        <v>148.02000000000001</v>
      </c>
      <c r="I155" s="124">
        <v>148.02000000000001</v>
      </c>
      <c r="J155" s="125">
        <v>8732.98</v>
      </c>
      <c r="K155" s="118">
        <v>2557</v>
      </c>
      <c r="L155" s="118">
        <v>1</v>
      </c>
      <c r="M155" s="118">
        <f t="shared" si="113"/>
        <v>11</v>
      </c>
      <c r="N155" s="118">
        <f t="shared" si="112"/>
        <v>12</v>
      </c>
      <c r="O155" s="126"/>
      <c r="P155" s="127"/>
      <c r="Q155" s="127"/>
      <c r="R155" s="127"/>
      <c r="S155" s="127">
        <f t="shared" si="114"/>
        <v>148.01666666666668</v>
      </c>
      <c r="T155" s="127">
        <f t="shared" si="108"/>
        <v>1776.2</v>
      </c>
      <c r="U155" s="127">
        <f t="shared" si="109"/>
        <v>1776.2</v>
      </c>
      <c r="V155" s="127">
        <f t="shared" si="110"/>
        <v>1776.2</v>
      </c>
      <c r="W155" s="127">
        <f t="shared" si="115"/>
        <v>1776.2</v>
      </c>
      <c r="X155" s="127">
        <f t="shared" si="116"/>
        <v>1627.1833333333334</v>
      </c>
      <c r="Y155" s="127"/>
      <c r="Z155" s="127"/>
      <c r="AA155" s="127"/>
      <c r="AB155" s="127"/>
      <c r="AC155" s="127"/>
      <c r="AD155" s="127"/>
      <c r="AE155" s="127"/>
      <c r="AF155" s="127"/>
      <c r="AG155" s="127"/>
      <c r="AH155" s="127"/>
      <c r="AI155" s="127"/>
      <c r="AJ155" s="127"/>
      <c r="AK155" s="127"/>
      <c r="AL155" s="127"/>
      <c r="AM155" s="127"/>
      <c r="AN155" s="127"/>
      <c r="AO155" s="127"/>
      <c r="AP155" s="127"/>
    </row>
    <row r="156" spans="1:42">
      <c r="A156" s="118">
        <v>154</v>
      </c>
      <c r="B156" s="120" t="s">
        <v>5559</v>
      </c>
      <c r="C156" s="121" t="s">
        <v>5504</v>
      </c>
      <c r="D156" s="118" t="s">
        <v>5431</v>
      </c>
      <c r="E156" s="122">
        <v>20</v>
      </c>
      <c r="F156" s="123">
        <v>17120</v>
      </c>
      <c r="G156" s="124">
        <v>0</v>
      </c>
      <c r="H156" s="123">
        <v>285.33</v>
      </c>
      <c r="I156" s="124">
        <v>285.33</v>
      </c>
      <c r="J156" s="125">
        <v>16834.669999999998</v>
      </c>
      <c r="K156" s="118">
        <v>2557</v>
      </c>
      <c r="L156" s="118">
        <v>1</v>
      </c>
      <c r="M156" s="118">
        <f t="shared" si="113"/>
        <v>11</v>
      </c>
      <c r="N156" s="118">
        <f t="shared" si="112"/>
        <v>12</v>
      </c>
      <c r="O156" s="126"/>
      <c r="P156" s="127"/>
      <c r="Q156" s="127"/>
      <c r="R156" s="127"/>
      <c r="S156" s="127">
        <f t="shared" si="114"/>
        <v>285.33333333333331</v>
      </c>
      <c r="T156" s="127">
        <f t="shared" si="108"/>
        <v>3424</v>
      </c>
      <c r="U156" s="127">
        <f t="shared" si="109"/>
        <v>3424</v>
      </c>
      <c r="V156" s="127">
        <f t="shared" si="110"/>
        <v>3424</v>
      </c>
      <c r="W156" s="127">
        <f t="shared" si="115"/>
        <v>3424</v>
      </c>
      <c r="X156" s="127">
        <f t="shared" si="116"/>
        <v>3137.6666666666665</v>
      </c>
      <c r="Y156" s="127"/>
      <c r="Z156" s="127"/>
      <c r="AA156" s="127"/>
      <c r="AB156" s="127"/>
      <c r="AC156" s="127"/>
      <c r="AD156" s="127"/>
      <c r="AE156" s="127"/>
      <c r="AF156" s="127"/>
      <c r="AG156" s="127"/>
      <c r="AH156" s="127"/>
      <c r="AI156" s="127"/>
      <c r="AJ156" s="127"/>
      <c r="AK156" s="127"/>
      <c r="AL156" s="127"/>
      <c r="AM156" s="127"/>
      <c r="AN156" s="127"/>
      <c r="AO156" s="127"/>
      <c r="AP156" s="127"/>
    </row>
    <row r="157" spans="1:42">
      <c r="A157" s="118">
        <v>155</v>
      </c>
      <c r="B157" s="120" t="s">
        <v>5557</v>
      </c>
      <c r="C157" s="121" t="s">
        <v>5560</v>
      </c>
      <c r="D157" s="118" t="s">
        <v>5431</v>
      </c>
      <c r="E157" s="122">
        <v>20</v>
      </c>
      <c r="F157" s="123">
        <v>52500</v>
      </c>
      <c r="G157" s="124">
        <v>0</v>
      </c>
      <c r="H157" s="123">
        <v>875</v>
      </c>
      <c r="I157" s="124">
        <v>875</v>
      </c>
      <c r="J157" s="125">
        <v>51625</v>
      </c>
      <c r="K157" s="118">
        <v>2557</v>
      </c>
      <c r="L157" s="118">
        <v>1</v>
      </c>
      <c r="M157" s="118">
        <f t="shared" si="113"/>
        <v>11</v>
      </c>
      <c r="N157" s="118">
        <f t="shared" si="112"/>
        <v>12</v>
      </c>
      <c r="O157" s="126"/>
      <c r="P157" s="127"/>
      <c r="Q157" s="127"/>
      <c r="R157" s="127"/>
      <c r="S157" s="127">
        <f t="shared" si="114"/>
        <v>875</v>
      </c>
      <c r="T157" s="127">
        <f t="shared" si="108"/>
        <v>10500</v>
      </c>
      <c r="U157" s="127">
        <f t="shared" si="109"/>
        <v>10500</v>
      </c>
      <c r="V157" s="127">
        <f t="shared" si="110"/>
        <v>10500</v>
      </c>
      <c r="W157" s="127">
        <f t="shared" si="115"/>
        <v>10500</v>
      </c>
      <c r="X157" s="127">
        <f t="shared" si="116"/>
        <v>9624</v>
      </c>
      <c r="Y157" s="127"/>
      <c r="Z157" s="127"/>
      <c r="AA157" s="127"/>
      <c r="AB157" s="127"/>
      <c r="AC157" s="127"/>
      <c r="AD157" s="127"/>
      <c r="AE157" s="127"/>
      <c r="AF157" s="127"/>
      <c r="AG157" s="127"/>
      <c r="AH157" s="127"/>
      <c r="AI157" s="127"/>
      <c r="AJ157" s="127"/>
      <c r="AK157" s="127"/>
      <c r="AL157" s="127"/>
      <c r="AM157" s="127"/>
      <c r="AN157" s="127"/>
      <c r="AO157" s="127"/>
      <c r="AP157" s="127"/>
    </row>
    <row r="158" spans="1:42">
      <c r="A158" s="118">
        <v>156</v>
      </c>
      <c r="B158" s="120" t="s">
        <v>5561</v>
      </c>
      <c r="C158" s="121" t="s">
        <v>5562</v>
      </c>
      <c r="D158" s="118" t="s">
        <v>5431</v>
      </c>
      <c r="E158" s="122">
        <v>20</v>
      </c>
      <c r="F158" s="123">
        <v>8138.3</v>
      </c>
      <c r="G158" s="124">
        <v>6510.72</v>
      </c>
      <c r="H158" s="123">
        <v>135.63999999999999</v>
      </c>
      <c r="I158" s="124">
        <v>6646.36</v>
      </c>
      <c r="J158" s="125">
        <v>1491.94</v>
      </c>
      <c r="K158" s="118">
        <v>2553</v>
      </c>
      <c r="L158" s="118">
        <v>1</v>
      </c>
      <c r="M158" s="118">
        <f t="shared" si="113"/>
        <v>11</v>
      </c>
      <c r="N158" s="118">
        <f t="shared" si="112"/>
        <v>12</v>
      </c>
      <c r="O158" s="126">
        <f>(F158/5)*L158/N158</f>
        <v>135.63833333333335</v>
      </c>
      <c r="P158" s="127">
        <f>$F$158/5</f>
        <v>1627.66</v>
      </c>
      <c r="Q158" s="127">
        <f t="shared" ref="Q158:S158" si="117">$F$158/5</f>
        <v>1627.66</v>
      </c>
      <c r="R158" s="127">
        <f t="shared" si="117"/>
        <v>1627.66</v>
      </c>
      <c r="S158" s="127">
        <f t="shared" si="117"/>
        <v>1627.66</v>
      </c>
      <c r="T158" s="127">
        <f>(F158/5)*M158/N158-1</f>
        <v>1491.0216666666668</v>
      </c>
      <c r="U158" s="127"/>
      <c r="V158" s="127"/>
      <c r="W158" s="127"/>
      <c r="X158" s="127"/>
      <c r="Y158" s="127"/>
      <c r="Z158" s="127"/>
      <c r="AA158" s="127"/>
      <c r="AB158" s="127"/>
      <c r="AC158" s="127"/>
      <c r="AD158" s="127"/>
      <c r="AE158" s="127"/>
      <c r="AF158" s="127"/>
      <c r="AG158" s="127"/>
      <c r="AH158" s="127"/>
      <c r="AI158" s="127"/>
      <c r="AJ158" s="127"/>
      <c r="AK158" s="127"/>
      <c r="AL158" s="127"/>
      <c r="AM158" s="127"/>
      <c r="AN158" s="127"/>
      <c r="AO158" s="127"/>
      <c r="AP158" s="127"/>
    </row>
    <row r="159" spans="1:42">
      <c r="A159" s="118">
        <v>157</v>
      </c>
      <c r="B159" s="120" t="s">
        <v>5563</v>
      </c>
      <c r="C159" s="121" t="s">
        <v>5564</v>
      </c>
      <c r="D159" s="118" t="s">
        <v>5431</v>
      </c>
      <c r="E159" s="122">
        <v>20</v>
      </c>
      <c r="F159" s="123">
        <v>8990</v>
      </c>
      <c r="G159" s="124">
        <v>4045.41</v>
      </c>
      <c r="H159" s="123">
        <v>149.83000000000001</v>
      </c>
      <c r="I159" s="124">
        <v>4195.24</v>
      </c>
      <c r="J159" s="125">
        <v>4794.76</v>
      </c>
      <c r="K159" s="118">
        <v>2555</v>
      </c>
      <c r="L159" s="118">
        <v>4</v>
      </c>
      <c r="M159" s="118">
        <f t="shared" si="113"/>
        <v>8</v>
      </c>
      <c r="N159" s="118">
        <f t="shared" si="112"/>
        <v>12</v>
      </c>
      <c r="O159" s="126"/>
      <c r="P159" s="127"/>
      <c r="Q159" s="127">
        <f t="shared" ref="Q159:Q178" si="118">(F159/5)*L159/N159</f>
        <v>599.33333333333337</v>
      </c>
      <c r="R159" s="127">
        <f>$F$159/5</f>
        <v>1798</v>
      </c>
      <c r="S159" s="127">
        <f t="shared" ref="S159:U159" si="119">$F$159/5</f>
        <v>1798</v>
      </c>
      <c r="T159" s="127">
        <f t="shared" si="119"/>
        <v>1798</v>
      </c>
      <c r="U159" s="127">
        <f t="shared" si="119"/>
        <v>1798</v>
      </c>
      <c r="V159" s="127">
        <f t="shared" ref="V159:V178" si="120">(F159/5)*M159/N159-1</f>
        <v>1197.6666666666667</v>
      </c>
      <c r="W159" s="127"/>
      <c r="X159" s="127"/>
      <c r="Y159" s="127"/>
      <c r="Z159" s="127"/>
      <c r="AA159" s="127"/>
      <c r="AB159" s="127"/>
      <c r="AC159" s="127"/>
      <c r="AD159" s="127"/>
      <c r="AE159" s="127"/>
      <c r="AF159" s="127"/>
      <c r="AG159" s="127"/>
      <c r="AH159" s="127"/>
      <c r="AI159" s="127"/>
      <c r="AJ159" s="127"/>
      <c r="AK159" s="127"/>
      <c r="AL159" s="127"/>
      <c r="AM159" s="127"/>
      <c r="AN159" s="127"/>
      <c r="AO159" s="127"/>
      <c r="AP159" s="127"/>
    </row>
    <row r="160" spans="1:42">
      <c r="A160" s="118">
        <v>158</v>
      </c>
      <c r="B160" s="120" t="s">
        <v>5563</v>
      </c>
      <c r="C160" s="121" t="s">
        <v>5564</v>
      </c>
      <c r="D160" s="118" t="s">
        <v>5431</v>
      </c>
      <c r="E160" s="122">
        <v>20</v>
      </c>
      <c r="F160" s="123">
        <v>8990</v>
      </c>
      <c r="G160" s="124">
        <v>4045.41</v>
      </c>
      <c r="H160" s="123">
        <v>149.83000000000001</v>
      </c>
      <c r="I160" s="124">
        <v>4195.24</v>
      </c>
      <c r="J160" s="125">
        <v>4794.76</v>
      </c>
      <c r="K160" s="118">
        <v>2555</v>
      </c>
      <c r="L160" s="118">
        <v>4</v>
      </c>
      <c r="M160" s="118">
        <f t="shared" si="113"/>
        <v>8</v>
      </c>
      <c r="N160" s="118">
        <f t="shared" si="112"/>
        <v>12</v>
      </c>
      <c r="O160" s="126"/>
      <c r="P160" s="127"/>
      <c r="Q160" s="127">
        <f t="shared" si="118"/>
        <v>599.33333333333337</v>
      </c>
      <c r="R160" s="127">
        <f>$F$160/5</f>
        <v>1798</v>
      </c>
      <c r="S160" s="127">
        <f t="shared" ref="S160:U160" si="121">$F$160/5</f>
        <v>1798</v>
      </c>
      <c r="T160" s="127">
        <f t="shared" si="121"/>
        <v>1798</v>
      </c>
      <c r="U160" s="127">
        <f t="shared" si="121"/>
        <v>1798</v>
      </c>
      <c r="V160" s="127">
        <f t="shared" si="120"/>
        <v>1197.6666666666667</v>
      </c>
      <c r="W160" s="127"/>
      <c r="X160" s="127"/>
      <c r="Y160" s="127"/>
      <c r="Z160" s="127"/>
      <c r="AA160" s="127"/>
      <c r="AB160" s="127"/>
      <c r="AC160" s="127"/>
      <c r="AD160" s="127"/>
      <c r="AE160" s="127"/>
      <c r="AF160" s="127"/>
      <c r="AG160" s="127"/>
      <c r="AH160" s="127"/>
      <c r="AI160" s="127"/>
      <c r="AJ160" s="127"/>
      <c r="AK160" s="127"/>
      <c r="AL160" s="127"/>
      <c r="AM160" s="127"/>
      <c r="AN160" s="127"/>
      <c r="AO160" s="127"/>
      <c r="AP160" s="127"/>
    </row>
    <row r="161" spans="1:42">
      <c r="A161" s="118">
        <v>159</v>
      </c>
      <c r="B161" s="120" t="s">
        <v>5565</v>
      </c>
      <c r="C161" s="121" t="s">
        <v>5476</v>
      </c>
      <c r="D161" s="118" t="s">
        <v>5431</v>
      </c>
      <c r="E161" s="122">
        <v>20</v>
      </c>
      <c r="F161" s="123">
        <v>7436.5</v>
      </c>
      <c r="G161" s="124">
        <v>3098.5</v>
      </c>
      <c r="H161" s="123">
        <v>123.94</v>
      </c>
      <c r="I161" s="124">
        <v>3222.44</v>
      </c>
      <c r="J161" s="125">
        <v>4214.0600000000004</v>
      </c>
      <c r="K161" s="118">
        <v>2555</v>
      </c>
      <c r="L161" s="118">
        <v>2</v>
      </c>
      <c r="M161" s="118">
        <f t="shared" si="113"/>
        <v>10</v>
      </c>
      <c r="N161" s="118">
        <f t="shared" si="112"/>
        <v>12</v>
      </c>
      <c r="O161" s="126"/>
      <c r="P161" s="127"/>
      <c r="Q161" s="127">
        <f t="shared" si="118"/>
        <v>247.88333333333333</v>
      </c>
      <c r="R161" s="127">
        <f>$F$161/5</f>
        <v>1487.3</v>
      </c>
      <c r="S161" s="127">
        <f t="shared" ref="S161:U161" si="122">$F$161/5</f>
        <v>1487.3</v>
      </c>
      <c r="T161" s="127">
        <f t="shared" si="122"/>
        <v>1487.3</v>
      </c>
      <c r="U161" s="127">
        <f t="shared" si="122"/>
        <v>1487.3</v>
      </c>
      <c r="V161" s="127">
        <f t="shared" si="120"/>
        <v>1238.4166666666667</v>
      </c>
      <c r="W161" s="127"/>
      <c r="X161" s="127"/>
      <c r="Y161" s="127"/>
      <c r="Z161" s="127"/>
      <c r="AA161" s="127"/>
      <c r="AB161" s="127"/>
      <c r="AC161" s="127"/>
      <c r="AD161" s="127"/>
      <c r="AE161" s="127"/>
      <c r="AF161" s="127"/>
      <c r="AG161" s="127"/>
      <c r="AH161" s="127"/>
      <c r="AI161" s="127"/>
      <c r="AJ161" s="127"/>
      <c r="AK161" s="127"/>
      <c r="AL161" s="127"/>
      <c r="AM161" s="127"/>
      <c r="AN161" s="127"/>
      <c r="AO161" s="127"/>
      <c r="AP161" s="127"/>
    </row>
    <row r="162" spans="1:42">
      <c r="A162" s="118">
        <v>160</v>
      </c>
      <c r="B162" s="120" t="s">
        <v>5565</v>
      </c>
      <c r="C162" s="121" t="s">
        <v>5476</v>
      </c>
      <c r="D162" s="118" t="s">
        <v>5431</v>
      </c>
      <c r="E162" s="122">
        <v>20</v>
      </c>
      <c r="F162" s="123">
        <v>7436.5</v>
      </c>
      <c r="G162" s="124">
        <v>3098.5</v>
      </c>
      <c r="H162" s="123">
        <v>123.94</v>
      </c>
      <c r="I162" s="124">
        <v>3222.44</v>
      </c>
      <c r="J162" s="125">
        <v>4214.0600000000004</v>
      </c>
      <c r="K162" s="118">
        <v>2555</v>
      </c>
      <c r="L162" s="118">
        <v>2</v>
      </c>
      <c r="M162" s="118">
        <f t="shared" si="113"/>
        <v>10</v>
      </c>
      <c r="N162" s="118">
        <f t="shared" si="112"/>
        <v>12</v>
      </c>
      <c r="O162" s="126"/>
      <c r="P162" s="127"/>
      <c r="Q162" s="127">
        <f t="shared" si="118"/>
        <v>247.88333333333333</v>
      </c>
      <c r="R162" s="127">
        <f>$F$162/5</f>
        <v>1487.3</v>
      </c>
      <c r="S162" s="127">
        <f t="shared" ref="S162:U162" si="123">$F$162/5</f>
        <v>1487.3</v>
      </c>
      <c r="T162" s="127">
        <f t="shared" si="123"/>
        <v>1487.3</v>
      </c>
      <c r="U162" s="127">
        <f t="shared" si="123"/>
        <v>1487.3</v>
      </c>
      <c r="V162" s="127">
        <f t="shared" si="120"/>
        <v>1238.4166666666667</v>
      </c>
      <c r="W162" s="127"/>
      <c r="X162" s="127"/>
      <c r="Y162" s="127"/>
      <c r="Z162" s="127"/>
      <c r="AA162" s="127"/>
      <c r="AB162" s="127"/>
      <c r="AC162" s="127"/>
      <c r="AD162" s="127"/>
      <c r="AE162" s="127"/>
      <c r="AF162" s="127"/>
      <c r="AG162" s="127"/>
      <c r="AH162" s="127"/>
      <c r="AI162" s="127"/>
      <c r="AJ162" s="127"/>
      <c r="AK162" s="127"/>
      <c r="AL162" s="127"/>
      <c r="AM162" s="127"/>
      <c r="AN162" s="127"/>
      <c r="AO162" s="127"/>
      <c r="AP162" s="127"/>
    </row>
    <row r="163" spans="1:42">
      <c r="A163" s="118">
        <v>161</v>
      </c>
      <c r="B163" s="120" t="s">
        <v>5565</v>
      </c>
      <c r="C163" s="121" t="s">
        <v>5476</v>
      </c>
      <c r="D163" s="118" t="s">
        <v>5431</v>
      </c>
      <c r="E163" s="122">
        <v>20</v>
      </c>
      <c r="F163" s="123">
        <v>7436.5</v>
      </c>
      <c r="G163" s="124">
        <v>3098.5</v>
      </c>
      <c r="H163" s="123">
        <v>123.94</v>
      </c>
      <c r="I163" s="124">
        <v>3222.44</v>
      </c>
      <c r="J163" s="125">
        <v>4214.0600000000004</v>
      </c>
      <c r="K163" s="118">
        <v>2555</v>
      </c>
      <c r="L163" s="118">
        <v>2</v>
      </c>
      <c r="M163" s="118">
        <f t="shared" si="113"/>
        <v>10</v>
      </c>
      <c r="N163" s="118">
        <f t="shared" si="112"/>
        <v>12</v>
      </c>
      <c r="O163" s="126"/>
      <c r="P163" s="127"/>
      <c r="Q163" s="127">
        <f t="shared" si="118"/>
        <v>247.88333333333333</v>
      </c>
      <c r="R163" s="127">
        <f>$F$163/5</f>
        <v>1487.3</v>
      </c>
      <c r="S163" s="127">
        <f t="shared" ref="S163:U163" si="124">$F$163/5</f>
        <v>1487.3</v>
      </c>
      <c r="T163" s="127">
        <f t="shared" si="124"/>
        <v>1487.3</v>
      </c>
      <c r="U163" s="127">
        <f t="shared" si="124"/>
        <v>1487.3</v>
      </c>
      <c r="V163" s="127">
        <f t="shared" si="120"/>
        <v>1238.4166666666667</v>
      </c>
      <c r="W163" s="127"/>
      <c r="X163" s="127"/>
      <c r="Y163" s="127"/>
      <c r="Z163" s="127"/>
      <c r="AA163" s="127"/>
      <c r="AB163" s="127"/>
      <c r="AC163" s="127"/>
      <c r="AD163" s="127"/>
      <c r="AE163" s="127"/>
      <c r="AF163" s="127"/>
      <c r="AG163" s="127"/>
      <c r="AH163" s="127"/>
      <c r="AI163" s="127"/>
      <c r="AJ163" s="127"/>
      <c r="AK163" s="127"/>
      <c r="AL163" s="127"/>
      <c r="AM163" s="127"/>
      <c r="AN163" s="127"/>
      <c r="AO163" s="127"/>
      <c r="AP163" s="127"/>
    </row>
    <row r="164" spans="1:42">
      <c r="A164" s="118">
        <v>162</v>
      </c>
      <c r="B164" s="120" t="s">
        <v>5565</v>
      </c>
      <c r="C164" s="121" t="s">
        <v>5476</v>
      </c>
      <c r="D164" s="118" t="s">
        <v>5431</v>
      </c>
      <c r="E164" s="122">
        <v>20</v>
      </c>
      <c r="F164" s="123">
        <v>7436.5</v>
      </c>
      <c r="G164" s="124">
        <v>3098.5</v>
      </c>
      <c r="H164" s="123">
        <v>123.94</v>
      </c>
      <c r="I164" s="124">
        <v>3222.44</v>
      </c>
      <c r="J164" s="125">
        <v>4214.0600000000004</v>
      </c>
      <c r="K164" s="118">
        <v>2555</v>
      </c>
      <c r="L164" s="118">
        <v>2</v>
      </c>
      <c r="M164" s="118">
        <f t="shared" si="113"/>
        <v>10</v>
      </c>
      <c r="N164" s="118">
        <f t="shared" si="112"/>
        <v>12</v>
      </c>
      <c r="O164" s="126"/>
      <c r="P164" s="127"/>
      <c r="Q164" s="127">
        <f t="shared" si="118"/>
        <v>247.88333333333333</v>
      </c>
      <c r="R164" s="127">
        <f>$F$164/5</f>
        <v>1487.3</v>
      </c>
      <c r="S164" s="127">
        <f t="shared" ref="S164:U164" si="125">$F$164/5</f>
        <v>1487.3</v>
      </c>
      <c r="T164" s="127">
        <f t="shared" si="125"/>
        <v>1487.3</v>
      </c>
      <c r="U164" s="127">
        <f t="shared" si="125"/>
        <v>1487.3</v>
      </c>
      <c r="V164" s="127">
        <f t="shared" si="120"/>
        <v>1238.4166666666667</v>
      </c>
      <c r="W164" s="127"/>
      <c r="X164" s="127"/>
      <c r="Y164" s="127"/>
      <c r="Z164" s="127"/>
      <c r="AA164" s="127"/>
      <c r="AB164" s="127"/>
      <c r="AC164" s="127"/>
      <c r="AD164" s="127"/>
      <c r="AE164" s="127"/>
      <c r="AF164" s="127"/>
      <c r="AG164" s="127"/>
      <c r="AH164" s="127"/>
      <c r="AI164" s="127"/>
      <c r="AJ164" s="127"/>
      <c r="AK164" s="127"/>
      <c r="AL164" s="127"/>
      <c r="AM164" s="127"/>
      <c r="AN164" s="127"/>
      <c r="AO164" s="127"/>
      <c r="AP164" s="127"/>
    </row>
    <row r="165" spans="1:42">
      <c r="A165" s="118">
        <v>163</v>
      </c>
      <c r="B165" s="120" t="s">
        <v>5565</v>
      </c>
      <c r="C165" s="121" t="s">
        <v>5476</v>
      </c>
      <c r="D165" s="118" t="s">
        <v>5431</v>
      </c>
      <c r="E165" s="122">
        <v>20</v>
      </c>
      <c r="F165" s="123">
        <v>7436.5</v>
      </c>
      <c r="G165" s="124">
        <v>3098.5</v>
      </c>
      <c r="H165" s="123">
        <v>123.94</v>
      </c>
      <c r="I165" s="124">
        <v>3222.44</v>
      </c>
      <c r="J165" s="125">
        <v>4214.0600000000004</v>
      </c>
      <c r="K165" s="118">
        <v>2555</v>
      </c>
      <c r="L165" s="118">
        <v>2</v>
      </c>
      <c r="M165" s="118">
        <f t="shared" si="113"/>
        <v>10</v>
      </c>
      <c r="N165" s="118">
        <f t="shared" si="112"/>
        <v>12</v>
      </c>
      <c r="O165" s="126"/>
      <c r="P165" s="127"/>
      <c r="Q165" s="127">
        <f t="shared" si="118"/>
        <v>247.88333333333333</v>
      </c>
      <c r="R165" s="127">
        <f>$F$165/5</f>
        <v>1487.3</v>
      </c>
      <c r="S165" s="127">
        <f t="shared" ref="S165:U165" si="126">$F$165/5</f>
        <v>1487.3</v>
      </c>
      <c r="T165" s="127">
        <f t="shared" si="126"/>
        <v>1487.3</v>
      </c>
      <c r="U165" s="127">
        <f t="shared" si="126"/>
        <v>1487.3</v>
      </c>
      <c r="V165" s="127">
        <f t="shared" si="120"/>
        <v>1238.4166666666667</v>
      </c>
      <c r="W165" s="127"/>
      <c r="X165" s="127"/>
      <c r="Y165" s="127"/>
      <c r="Z165" s="127"/>
      <c r="AA165" s="127"/>
      <c r="AB165" s="127"/>
      <c r="AC165" s="127"/>
      <c r="AD165" s="127"/>
      <c r="AE165" s="127"/>
      <c r="AF165" s="127"/>
      <c r="AG165" s="127"/>
      <c r="AH165" s="127"/>
      <c r="AI165" s="127"/>
      <c r="AJ165" s="127"/>
      <c r="AK165" s="127"/>
      <c r="AL165" s="127"/>
      <c r="AM165" s="127"/>
      <c r="AN165" s="127"/>
      <c r="AO165" s="127"/>
      <c r="AP165" s="127"/>
    </row>
    <row r="166" spans="1:42">
      <c r="A166" s="118">
        <v>164</v>
      </c>
      <c r="B166" s="120" t="s">
        <v>5566</v>
      </c>
      <c r="C166" s="121" t="s">
        <v>5476</v>
      </c>
      <c r="D166" s="118" t="s">
        <v>5431</v>
      </c>
      <c r="E166" s="122">
        <v>20</v>
      </c>
      <c r="F166" s="123">
        <v>13482</v>
      </c>
      <c r="G166" s="124">
        <v>5617.5</v>
      </c>
      <c r="H166" s="123">
        <v>224.7</v>
      </c>
      <c r="I166" s="124">
        <v>5842.2</v>
      </c>
      <c r="J166" s="125">
        <v>7639.8</v>
      </c>
      <c r="K166" s="118">
        <v>2555</v>
      </c>
      <c r="L166" s="118">
        <v>2</v>
      </c>
      <c r="M166" s="118">
        <f t="shared" si="113"/>
        <v>10</v>
      </c>
      <c r="N166" s="118">
        <f t="shared" si="112"/>
        <v>12</v>
      </c>
      <c r="O166" s="126"/>
      <c r="P166" s="127"/>
      <c r="Q166" s="127">
        <f t="shared" si="118"/>
        <v>449.40000000000003</v>
      </c>
      <c r="R166" s="127">
        <f>$F$166/5</f>
        <v>2696.4</v>
      </c>
      <c r="S166" s="127">
        <f t="shared" ref="S166:U166" si="127">$F$166/5</f>
        <v>2696.4</v>
      </c>
      <c r="T166" s="127">
        <f t="shared" si="127"/>
        <v>2696.4</v>
      </c>
      <c r="U166" s="127">
        <f t="shared" si="127"/>
        <v>2696.4</v>
      </c>
      <c r="V166" s="127">
        <f t="shared" si="120"/>
        <v>2246</v>
      </c>
      <c r="W166" s="127"/>
      <c r="X166" s="127"/>
      <c r="Y166" s="127"/>
      <c r="Z166" s="127"/>
      <c r="AA166" s="127"/>
      <c r="AB166" s="127"/>
      <c r="AC166" s="127"/>
      <c r="AD166" s="127"/>
      <c r="AE166" s="127"/>
      <c r="AF166" s="127"/>
      <c r="AG166" s="127"/>
      <c r="AH166" s="127"/>
      <c r="AI166" s="127"/>
      <c r="AJ166" s="127"/>
      <c r="AK166" s="127"/>
      <c r="AL166" s="127"/>
      <c r="AM166" s="127"/>
      <c r="AN166" s="127"/>
      <c r="AO166" s="127"/>
      <c r="AP166" s="127"/>
    </row>
    <row r="167" spans="1:42">
      <c r="A167" s="118">
        <v>165</v>
      </c>
      <c r="B167" s="120" t="s">
        <v>5567</v>
      </c>
      <c r="C167" s="121" t="s">
        <v>5476</v>
      </c>
      <c r="D167" s="118" t="s">
        <v>5431</v>
      </c>
      <c r="E167" s="122">
        <v>20</v>
      </c>
      <c r="F167" s="123">
        <v>10272</v>
      </c>
      <c r="G167" s="124">
        <v>4280</v>
      </c>
      <c r="H167" s="123">
        <v>171.2</v>
      </c>
      <c r="I167" s="124">
        <v>4451.2</v>
      </c>
      <c r="J167" s="125">
        <v>5820.8</v>
      </c>
      <c r="K167" s="118">
        <v>2555</v>
      </c>
      <c r="L167" s="118">
        <v>2</v>
      </c>
      <c r="M167" s="118">
        <f t="shared" si="113"/>
        <v>10</v>
      </c>
      <c r="N167" s="118">
        <f t="shared" si="112"/>
        <v>12</v>
      </c>
      <c r="O167" s="126"/>
      <c r="P167" s="127"/>
      <c r="Q167" s="127">
        <f t="shared" si="118"/>
        <v>342.40000000000003</v>
      </c>
      <c r="R167" s="127">
        <f>$F$167/5</f>
        <v>2054.4</v>
      </c>
      <c r="S167" s="127">
        <f t="shared" ref="S167:U167" si="128">$F$167/5</f>
        <v>2054.4</v>
      </c>
      <c r="T167" s="127">
        <f t="shared" si="128"/>
        <v>2054.4</v>
      </c>
      <c r="U167" s="127">
        <f t="shared" si="128"/>
        <v>2054.4</v>
      </c>
      <c r="V167" s="127">
        <f t="shared" si="120"/>
        <v>1711</v>
      </c>
      <c r="W167" s="127"/>
      <c r="X167" s="127"/>
      <c r="Y167" s="127"/>
      <c r="Z167" s="127"/>
      <c r="AA167" s="127"/>
      <c r="AB167" s="127"/>
      <c r="AC167" s="127"/>
      <c r="AD167" s="127"/>
      <c r="AE167" s="127"/>
      <c r="AF167" s="127"/>
      <c r="AG167" s="127"/>
      <c r="AH167" s="127"/>
      <c r="AI167" s="127"/>
      <c r="AJ167" s="127"/>
      <c r="AK167" s="127"/>
      <c r="AL167" s="127"/>
      <c r="AM167" s="127"/>
      <c r="AN167" s="127"/>
      <c r="AO167" s="127"/>
      <c r="AP167" s="127"/>
    </row>
    <row r="168" spans="1:42">
      <c r="A168" s="118">
        <v>166</v>
      </c>
      <c r="B168" s="120" t="s">
        <v>5567</v>
      </c>
      <c r="C168" s="121" t="s">
        <v>5476</v>
      </c>
      <c r="D168" s="118" t="s">
        <v>5431</v>
      </c>
      <c r="E168" s="122">
        <v>20</v>
      </c>
      <c r="F168" s="123">
        <v>10272</v>
      </c>
      <c r="G168" s="124">
        <v>4280</v>
      </c>
      <c r="H168" s="123">
        <v>171.2</v>
      </c>
      <c r="I168" s="124">
        <v>4451.2</v>
      </c>
      <c r="J168" s="125">
        <v>5820.8</v>
      </c>
      <c r="K168" s="118">
        <v>2555</v>
      </c>
      <c r="L168" s="118">
        <v>2</v>
      </c>
      <c r="M168" s="118">
        <f t="shared" si="113"/>
        <v>10</v>
      </c>
      <c r="N168" s="118">
        <f t="shared" si="112"/>
        <v>12</v>
      </c>
      <c r="O168" s="126"/>
      <c r="P168" s="127"/>
      <c r="Q168" s="127">
        <f t="shared" si="118"/>
        <v>342.40000000000003</v>
      </c>
      <c r="R168" s="127">
        <f>$F$168/5</f>
        <v>2054.4</v>
      </c>
      <c r="S168" s="127">
        <f t="shared" ref="S168:U168" si="129">$F$168/5</f>
        <v>2054.4</v>
      </c>
      <c r="T168" s="127">
        <f t="shared" si="129"/>
        <v>2054.4</v>
      </c>
      <c r="U168" s="127">
        <f t="shared" si="129"/>
        <v>2054.4</v>
      </c>
      <c r="V168" s="127">
        <f t="shared" si="120"/>
        <v>1711</v>
      </c>
      <c r="W168" s="127"/>
      <c r="X168" s="127"/>
      <c r="Y168" s="127"/>
      <c r="Z168" s="127"/>
      <c r="AA168" s="127"/>
      <c r="AB168" s="127"/>
      <c r="AC168" s="127"/>
      <c r="AD168" s="127"/>
      <c r="AE168" s="127"/>
      <c r="AF168" s="127"/>
      <c r="AG168" s="127"/>
      <c r="AH168" s="127"/>
      <c r="AI168" s="127"/>
      <c r="AJ168" s="127"/>
      <c r="AK168" s="127"/>
      <c r="AL168" s="127"/>
      <c r="AM168" s="127"/>
      <c r="AN168" s="127"/>
      <c r="AO168" s="127"/>
      <c r="AP168" s="127"/>
    </row>
    <row r="169" spans="1:42">
      <c r="A169" s="118">
        <v>167</v>
      </c>
      <c r="B169" s="120" t="s">
        <v>5567</v>
      </c>
      <c r="C169" s="121" t="s">
        <v>5476</v>
      </c>
      <c r="D169" s="118" t="s">
        <v>5431</v>
      </c>
      <c r="E169" s="122">
        <v>20</v>
      </c>
      <c r="F169" s="123">
        <v>10272</v>
      </c>
      <c r="G169" s="124">
        <v>4280</v>
      </c>
      <c r="H169" s="123">
        <v>171.2</v>
      </c>
      <c r="I169" s="124">
        <v>4451.2</v>
      </c>
      <c r="J169" s="125">
        <v>5820.8</v>
      </c>
      <c r="K169" s="118">
        <v>2555</v>
      </c>
      <c r="L169" s="118">
        <v>2</v>
      </c>
      <c r="M169" s="118">
        <f t="shared" si="113"/>
        <v>10</v>
      </c>
      <c r="N169" s="118">
        <f t="shared" si="112"/>
        <v>12</v>
      </c>
      <c r="O169" s="126"/>
      <c r="P169" s="127"/>
      <c r="Q169" s="127">
        <f t="shared" si="118"/>
        <v>342.40000000000003</v>
      </c>
      <c r="R169" s="127">
        <f>$F$169/5</f>
        <v>2054.4</v>
      </c>
      <c r="S169" s="127">
        <f t="shared" ref="S169:U169" si="130">$F$169/5</f>
        <v>2054.4</v>
      </c>
      <c r="T169" s="127">
        <f t="shared" si="130"/>
        <v>2054.4</v>
      </c>
      <c r="U169" s="127">
        <f t="shared" si="130"/>
        <v>2054.4</v>
      </c>
      <c r="V169" s="127">
        <f t="shared" si="120"/>
        <v>1711</v>
      </c>
      <c r="W169" s="127"/>
      <c r="X169" s="127"/>
      <c r="Y169" s="127"/>
      <c r="Z169" s="127"/>
      <c r="AA169" s="127"/>
      <c r="AB169" s="127"/>
      <c r="AC169" s="127"/>
      <c r="AD169" s="127"/>
      <c r="AE169" s="127"/>
      <c r="AF169" s="127"/>
      <c r="AG169" s="127"/>
      <c r="AH169" s="127"/>
      <c r="AI169" s="127"/>
      <c r="AJ169" s="127"/>
      <c r="AK169" s="127"/>
      <c r="AL169" s="127"/>
      <c r="AM169" s="127"/>
      <c r="AN169" s="127"/>
      <c r="AO169" s="127"/>
      <c r="AP169" s="127"/>
    </row>
    <row r="170" spans="1:42">
      <c r="A170" s="118">
        <v>168</v>
      </c>
      <c r="B170" s="120" t="s">
        <v>5568</v>
      </c>
      <c r="C170" s="121" t="s">
        <v>5476</v>
      </c>
      <c r="D170" s="118" t="s">
        <v>5431</v>
      </c>
      <c r="E170" s="122">
        <v>20</v>
      </c>
      <c r="F170" s="123">
        <v>14980</v>
      </c>
      <c r="G170" s="124">
        <v>6241.75</v>
      </c>
      <c r="H170" s="123">
        <v>249.67</v>
      </c>
      <c r="I170" s="124">
        <v>6491.42</v>
      </c>
      <c r="J170" s="125">
        <v>8488.58</v>
      </c>
      <c r="K170" s="118">
        <v>2555</v>
      </c>
      <c r="L170" s="118">
        <v>2</v>
      </c>
      <c r="M170" s="118">
        <f t="shared" si="113"/>
        <v>10</v>
      </c>
      <c r="N170" s="118">
        <f t="shared" si="112"/>
        <v>12</v>
      </c>
      <c r="O170" s="126"/>
      <c r="P170" s="127"/>
      <c r="Q170" s="127">
        <f t="shared" si="118"/>
        <v>499.33333333333331</v>
      </c>
      <c r="R170" s="127">
        <f>$F$170/5</f>
        <v>2996</v>
      </c>
      <c r="S170" s="127">
        <f t="shared" ref="S170:U170" si="131">$F$170/5</f>
        <v>2996</v>
      </c>
      <c r="T170" s="127">
        <f t="shared" si="131"/>
        <v>2996</v>
      </c>
      <c r="U170" s="127">
        <f t="shared" si="131"/>
        <v>2996</v>
      </c>
      <c r="V170" s="127">
        <f t="shared" si="120"/>
        <v>2495.6666666666665</v>
      </c>
      <c r="W170" s="127"/>
      <c r="X170" s="127"/>
      <c r="Y170" s="127"/>
      <c r="Z170" s="127"/>
      <c r="AA170" s="127"/>
      <c r="AB170" s="127"/>
      <c r="AC170" s="127"/>
      <c r="AD170" s="127"/>
      <c r="AE170" s="127"/>
      <c r="AF170" s="127"/>
      <c r="AG170" s="127"/>
      <c r="AH170" s="127"/>
      <c r="AI170" s="127"/>
      <c r="AJ170" s="127"/>
      <c r="AK170" s="127"/>
      <c r="AL170" s="127"/>
      <c r="AM170" s="127"/>
      <c r="AN170" s="127"/>
      <c r="AO170" s="127"/>
      <c r="AP170" s="127"/>
    </row>
    <row r="171" spans="1:42">
      <c r="A171" s="118">
        <v>169</v>
      </c>
      <c r="B171" s="120" t="s">
        <v>5568</v>
      </c>
      <c r="C171" s="121" t="s">
        <v>5476</v>
      </c>
      <c r="D171" s="118" t="s">
        <v>5431</v>
      </c>
      <c r="E171" s="122">
        <v>20</v>
      </c>
      <c r="F171" s="123">
        <v>14980</v>
      </c>
      <c r="G171" s="124">
        <v>6241.75</v>
      </c>
      <c r="H171" s="123">
        <v>249.67</v>
      </c>
      <c r="I171" s="124">
        <v>6491.42</v>
      </c>
      <c r="J171" s="125">
        <v>8488.58</v>
      </c>
      <c r="K171" s="118">
        <v>2555</v>
      </c>
      <c r="L171" s="118">
        <v>2</v>
      </c>
      <c r="M171" s="118">
        <f t="shared" si="113"/>
        <v>10</v>
      </c>
      <c r="N171" s="118">
        <f t="shared" si="112"/>
        <v>12</v>
      </c>
      <c r="O171" s="126"/>
      <c r="P171" s="127"/>
      <c r="Q171" s="127">
        <f t="shared" si="118"/>
        <v>499.33333333333331</v>
      </c>
      <c r="R171" s="127">
        <f>$F$171/5</f>
        <v>2996</v>
      </c>
      <c r="S171" s="127">
        <f t="shared" ref="S171:U171" si="132">$F$171/5</f>
        <v>2996</v>
      </c>
      <c r="T171" s="127">
        <f t="shared" si="132"/>
        <v>2996</v>
      </c>
      <c r="U171" s="127">
        <f t="shared" si="132"/>
        <v>2996</v>
      </c>
      <c r="V171" s="127">
        <f t="shared" si="120"/>
        <v>2495.6666666666665</v>
      </c>
      <c r="W171" s="127"/>
      <c r="X171" s="127"/>
      <c r="Y171" s="127"/>
      <c r="Z171" s="127"/>
      <c r="AA171" s="127"/>
      <c r="AB171" s="127"/>
      <c r="AC171" s="127"/>
      <c r="AD171" s="127"/>
      <c r="AE171" s="127"/>
      <c r="AF171" s="127"/>
      <c r="AG171" s="127"/>
      <c r="AH171" s="127"/>
      <c r="AI171" s="127"/>
      <c r="AJ171" s="127"/>
      <c r="AK171" s="127"/>
      <c r="AL171" s="127"/>
      <c r="AM171" s="127"/>
      <c r="AN171" s="127"/>
      <c r="AO171" s="127"/>
      <c r="AP171" s="127"/>
    </row>
    <row r="172" spans="1:42">
      <c r="A172" s="118">
        <v>170</v>
      </c>
      <c r="B172" s="120" t="s">
        <v>5565</v>
      </c>
      <c r="C172" s="121" t="s">
        <v>5476</v>
      </c>
      <c r="D172" s="118" t="s">
        <v>5431</v>
      </c>
      <c r="E172" s="122">
        <v>20</v>
      </c>
      <c r="F172" s="123">
        <v>7436.5</v>
      </c>
      <c r="G172" s="124">
        <v>3098.5</v>
      </c>
      <c r="H172" s="123">
        <v>123.94</v>
      </c>
      <c r="I172" s="124">
        <v>3222.44</v>
      </c>
      <c r="J172" s="125">
        <v>4214.0600000000004</v>
      </c>
      <c r="K172" s="118">
        <v>2555</v>
      </c>
      <c r="L172" s="118">
        <v>2</v>
      </c>
      <c r="M172" s="118">
        <f t="shared" si="113"/>
        <v>10</v>
      </c>
      <c r="N172" s="118">
        <f t="shared" si="112"/>
        <v>12</v>
      </c>
      <c r="O172" s="126"/>
      <c r="P172" s="127"/>
      <c r="Q172" s="127">
        <f t="shared" si="118"/>
        <v>247.88333333333333</v>
      </c>
      <c r="R172" s="127">
        <f>$F$172/5</f>
        <v>1487.3</v>
      </c>
      <c r="S172" s="127">
        <f t="shared" ref="S172:U172" si="133">$F$172/5</f>
        <v>1487.3</v>
      </c>
      <c r="T172" s="127">
        <f t="shared" si="133"/>
        <v>1487.3</v>
      </c>
      <c r="U172" s="127">
        <f t="shared" si="133"/>
        <v>1487.3</v>
      </c>
      <c r="V172" s="127">
        <f t="shared" si="120"/>
        <v>1238.4166666666667</v>
      </c>
      <c r="W172" s="127"/>
      <c r="X172" s="127"/>
      <c r="Y172" s="127"/>
      <c r="Z172" s="127"/>
      <c r="AA172" s="127"/>
      <c r="AB172" s="127"/>
      <c r="AC172" s="127"/>
      <c r="AD172" s="127"/>
      <c r="AE172" s="127"/>
      <c r="AF172" s="127"/>
      <c r="AG172" s="127"/>
      <c r="AH172" s="127"/>
      <c r="AI172" s="127"/>
      <c r="AJ172" s="127"/>
      <c r="AK172" s="127"/>
      <c r="AL172" s="127"/>
      <c r="AM172" s="127"/>
      <c r="AN172" s="127"/>
      <c r="AO172" s="127"/>
      <c r="AP172" s="127"/>
    </row>
    <row r="173" spans="1:42">
      <c r="A173" s="118">
        <v>171</v>
      </c>
      <c r="B173" s="120" t="s">
        <v>5565</v>
      </c>
      <c r="C173" s="121" t="s">
        <v>5476</v>
      </c>
      <c r="D173" s="118" t="s">
        <v>5431</v>
      </c>
      <c r="E173" s="122">
        <v>20</v>
      </c>
      <c r="F173" s="123">
        <v>7436.5</v>
      </c>
      <c r="G173" s="124">
        <v>3098.5</v>
      </c>
      <c r="H173" s="123">
        <v>123.94</v>
      </c>
      <c r="I173" s="124">
        <v>3222.44</v>
      </c>
      <c r="J173" s="125">
        <v>4214.0600000000004</v>
      </c>
      <c r="K173" s="118">
        <v>2555</v>
      </c>
      <c r="L173" s="118">
        <v>2</v>
      </c>
      <c r="M173" s="118">
        <f t="shared" si="113"/>
        <v>10</v>
      </c>
      <c r="N173" s="118">
        <f t="shared" si="112"/>
        <v>12</v>
      </c>
      <c r="O173" s="126"/>
      <c r="P173" s="127"/>
      <c r="Q173" s="127">
        <f t="shared" si="118"/>
        <v>247.88333333333333</v>
      </c>
      <c r="R173" s="127">
        <f>$F$173/5</f>
        <v>1487.3</v>
      </c>
      <c r="S173" s="127">
        <f t="shared" ref="S173:U173" si="134">$F$173/5</f>
        <v>1487.3</v>
      </c>
      <c r="T173" s="127">
        <f t="shared" si="134"/>
        <v>1487.3</v>
      </c>
      <c r="U173" s="127">
        <f t="shared" si="134"/>
        <v>1487.3</v>
      </c>
      <c r="V173" s="127">
        <f t="shared" si="120"/>
        <v>1238.4166666666667</v>
      </c>
      <c r="W173" s="127"/>
      <c r="X173" s="127"/>
      <c r="Y173" s="127"/>
      <c r="Z173" s="127"/>
      <c r="AA173" s="127"/>
      <c r="AB173" s="127"/>
      <c r="AC173" s="127"/>
      <c r="AD173" s="127"/>
      <c r="AE173" s="127"/>
      <c r="AF173" s="127"/>
      <c r="AG173" s="127"/>
      <c r="AH173" s="127"/>
      <c r="AI173" s="127"/>
      <c r="AJ173" s="127"/>
      <c r="AK173" s="127"/>
      <c r="AL173" s="127"/>
      <c r="AM173" s="127"/>
      <c r="AN173" s="127"/>
      <c r="AO173" s="127"/>
      <c r="AP173" s="127"/>
    </row>
    <row r="174" spans="1:42">
      <c r="A174" s="118">
        <v>172</v>
      </c>
      <c r="B174" s="120" t="s">
        <v>5565</v>
      </c>
      <c r="C174" s="121" t="s">
        <v>5476</v>
      </c>
      <c r="D174" s="118" t="s">
        <v>5431</v>
      </c>
      <c r="E174" s="122">
        <v>20</v>
      </c>
      <c r="F174" s="123">
        <v>7436.5</v>
      </c>
      <c r="G174" s="124">
        <v>3098.5</v>
      </c>
      <c r="H174" s="123">
        <v>123.94</v>
      </c>
      <c r="I174" s="124">
        <v>3222.44</v>
      </c>
      <c r="J174" s="125">
        <v>4214.0600000000004</v>
      </c>
      <c r="K174" s="118">
        <v>2555</v>
      </c>
      <c r="L174" s="118">
        <v>2</v>
      </c>
      <c r="M174" s="118">
        <f t="shared" si="113"/>
        <v>10</v>
      </c>
      <c r="N174" s="118">
        <f t="shared" si="112"/>
        <v>12</v>
      </c>
      <c r="O174" s="126"/>
      <c r="P174" s="127"/>
      <c r="Q174" s="127">
        <f t="shared" si="118"/>
        <v>247.88333333333333</v>
      </c>
      <c r="R174" s="127">
        <f>$F$174/5</f>
        <v>1487.3</v>
      </c>
      <c r="S174" s="127">
        <f t="shared" ref="S174:U174" si="135">$F$174/5</f>
        <v>1487.3</v>
      </c>
      <c r="T174" s="127">
        <f t="shared" si="135"/>
        <v>1487.3</v>
      </c>
      <c r="U174" s="127">
        <f t="shared" si="135"/>
        <v>1487.3</v>
      </c>
      <c r="V174" s="127">
        <f t="shared" si="120"/>
        <v>1238.4166666666667</v>
      </c>
      <c r="W174" s="127"/>
      <c r="X174" s="127"/>
      <c r="Y174" s="127"/>
      <c r="Z174" s="127"/>
      <c r="AA174" s="127"/>
      <c r="AB174" s="127"/>
      <c r="AC174" s="127"/>
      <c r="AD174" s="127"/>
      <c r="AE174" s="127"/>
      <c r="AF174" s="127"/>
      <c r="AG174" s="127"/>
      <c r="AH174" s="127"/>
      <c r="AI174" s="127"/>
      <c r="AJ174" s="127"/>
      <c r="AK174" s="127"/>
      <c r="AL174" s="127"/>
      <c r="AM174" s="127"/>
      <c r="AN174" s="127"/>
      <c r="AO174" s="127"/>
      <c r="AP174" s="127"/>
    </row>
    <row r="175" spans="1:42">
      <c r="A175" s="118">
        <v>173</v>
      </c>
      <c r="B175" s="120" t="s">
        <v>5565</v>
      </c>
      <c r="C175" s="121" t="s">
        <v>5476</v>
      </c>
      <c r="D175" s="118" t="s">
        <v>5431</v>
      </c>
      <c r="E175" s="122">
        <v>20</v>
      </c>
      <c r="F175" s="123">
        <v>7436.5</v>
      </c>
      <c r="G175" s="124">
        <v>3098.5</v>
      </c>
      <c r="H175" s="123">
        <v>123.94</v>
      </c>
      <c r="I175" s="124">
        <v>3222.44</v>
      </c>
      <c r="J175" s="125">
        <v>4214.0600000000004</v>
      </c>
      <c r="K175" s="118">
        <v>2555</v>
      </c>
      <c r="L175" s="118">
        <v>2</v>
      </c>
      <c r="M175" s="118">
        <f t="shared" si="113"/>
        <v>10</v>
      </c>
      <c r="N175" s="118">
        <f t="shared" si="112"/>
        <v>12</v>
      </c>
      <c r="O175" s="126"/>
      <c r="P175" s="127"/>
      <c r="Q175" s="127">
        <f t="shared" si="118"/>
        <v>247.88333333333333</v>
      </c>
      <c r="R175" s="127">
        <f>$F$175/5</f>
        <v>1487.3</v>
      </c>
      <c r="S175" s="127">
        <f t="shared" ref="S175:U175" si="136">$F$175/5</f>
        <v>1487.3</v>
      </c>
      <c r="T175" s="127">
        <f t="shared" si="136"/>
        <v>1487.3</v>
      </c>
      <c r="U175" s="127">
        <f t="shared" si="136"/>
        <v>1487.3</v>
      </c>
      <c r="V175" s="127">
        <f t="shared" si="120"/>
        <v>1238.4166666666667</v>
      </c>
      <c r="W175" s="127"/>
      <c r="X175" s="127"/>
      <c r="Y175" s="127"/>
      <c r="Z175" s="127"/>
      <c r="AA175" s="127"/>
      <c r="AB175" s="127"/>
      <c r="AC175" s="127"/>
      <c r="AD175" s="127"/>
      <c r="AE175" s="127"/>
      <c r="AF175" s="127"/>
      <c r="AG175" s="127"/>
      <c r="AH175" s="127"/>
      <c r="AI175" s="127"/>
      <c r="AJ175" s="127"/>
      <c r="AK175" s="127"/>
      <c r="AL175" s="127"/>
      <c r="AM175" s="127"/>
      <c r="AN175" s="127"/>
      <c r="AO175" s="127"/>
      <c r="AP175" s="127"/>
    </row>
    <row r="176" spans="1:42">
      <c r="A176" s="118">
        <v>174</v>
      </c>
      <c r="B176" s="120" t="s">
        <v>5565</v>
      </c>
      <c r="C176" s="121" t="s">
        <v>5476</v>
      </c>
      <c r="D176" s="118" t="s">
        <v>5431</v>
      </c>
      <c r="E176" s="122">
        <v>20</v>
      </c>
      <c r="F176" s="123">
        <v>7436.5</v>
      </c>
      <c r="G176" s="124">
        <v>3098.5</v>
      </c>
      <c r="H176" s="123">
        <v>123.94</v>
      </c>
      <c r="I176" s="124">
        <v>3222.44</v>
      </c>
      <c r="J176" s="125">
        <v>4214.0600000000004</v>
      </c>
      <c r="K176" s="118">
        <v>2555</v>
      </c>
      <c r="L176" s="118">
        <v>2</v>
      </c>
      <c r="M176" s="118">
        <f t="shared" si="113"/>
        <v>10</v>
      </c>
      <c r="N176" s="118">
        <f t="shared" si="112"/>
        <v>12</v>
      </c>
      <c r="O176" s="126"/>
      <c r="P176" s="127"/>
      <c r="Q176" s="127">
        <f t="shared" si="118"/>
        <v>247.88333333333333</v>
      </c>
      <c r="R176" s="127">
        <f>$F$176/5</f>
        <v>1487.3</v>
      </c>
      <c r="S176" s="127">
        <f t="shared" ref="S176:U176" si="137">$F$176/5</f>
        <v>1487.3</v>
      </c>
      <c r="T176" s="127">
        <f t="shared" si="137"/>
        <v>1487.3</v>
      </c>
      <c r="U176" s="127">
        <f t="shared" si="137"/>
        <v>1487.3</v>
      </c>
      <c r="V176" s="127">
        <f t="shared" si="120"/>
        <v>1238.4166666666667</v>
      </c>
      <c r="W176" s="127"/>
      <c r="X176" s="127"/>
      <c r="Y176" s="127"/>
      <c r="Z176" s="127"/>
      <c r="AA176" s="127"/>
      <c r="AB176" s="127"/>
      <c r="AC176" s="127"/>
      <c r="AD176" s="127"/>
      <c r="AE176" s="127"/>
      <c r="AF176" s="127"/>
      <c r="AG176" s="127"/>
      <c r="AH176" s="127"/>
      <c r="AI176" s="127"/>
      <c r="AJ176" s="127"/>
      <c r="AK176" s="127"/>
      <c r="AL176" s="127"/>
      <c r="AM176" s="127"/>
      <c r="AN176" s="127"/>
      <c r="AO176" s="127"/>
      <c r="AP176" s="127"/>
    </row>
    <row r="177" spans="1:42">
      <c r="A177" s="118">
        <v>175</v>
      </c>
      <c r="B177" s="120" t="s">
        <v>5565</v>
      </c>
      <c r="C177" s="121" t="s">
        <v>5476</v>
      </c>
      <c r="D177" s="118" t="s">
        <v>5431</v>
      </c>
      <c r="E177" s="122">
        <v>20</v>
      </c>
      <c r="F177" s="123">
        <v>7436.5</v>
      </c>
      <c r="G177" s="124">
        <v>3098.5</v>
      </c>
      <c r="H177" s="123">
        <v>123.94</v>
      </c>
      <c r="I177" s="124">
        <v>3222.44</v>
      </c>
      <c r="J177" s="125">
        <v>4214.0600000000004</v>
      </c>
      <c r="K177" s="118">
        <v>2555</v>
      </c>
      <c r="L177" s="118">
        <v>2</v>
      </c>
      <c r="M177" s="118">
        <f t="shared" si="113"/>
        <v>10</v>
      </c>
      <c r="N177" s="118">
        <f t="shared" si="112"/>
        <v>12</v>
      </c>
      <c r="O177" s="126"/>
      <c r="P177" s="127"/>
      <c r="Q177" s="127">
        <f t="shared" si="118"/>
        <v>247.88333333333333</v>
      </c>
      <c r="R177" s="127">
        <f>$F$177/5</f>
        <v>1487.3</v>
      </c>
      <c r="S177" s="127">
        <f t="shared" ref="S177:U177" si="138">$F$177/5</f>
        <v>1487.3</v>
      </c>
      <c r="T177" s="127">
        <f t="shared" si="138"/>
        <v>1487.3</v>
      </c>
      <c r="U177" s="127">
        <f t="shared" si="138"/>
        <v>1487.3</v>
      </c>
      <c r="V177" s="127">
        <f t="shared" si="120"/>
        <v>1238.4166666666667</v>
      </c>
      <c r="W177" s="127"/>
      <c r="X177" s="127"/>
      <c r="Y177" s="127"/>
      <c r="Z177" s="127"/>
      <c r="AA177" s="127"/>
      <c r="AB177" s="127"/>
      <c r="AC177" s="127"/>
      <c r="AD177" s="127"/>
      <c r="AE177" s="127"/>
      <c r="AF177" s="127"/>
      <c r="AG177" s="127"/>
      <c r="AH177" s="127"/>
      <c r="AI177" s="127"/>
      <c r="AJ177" s="127"/>
      <c r="AK177" s="127"/>
      <c r="AL177" s="127"/>
      <c r="AM177" s="127"/>
      <c r="AN177" s="127"/>
      <c r="AO177" s="127"/>
      <c r="AP177" s="127"/>
    </row>
    <row r="178" spans="1:42">
      <c r="A178" s="118">
        <v>176</v>
      </c>
      <c r="B178" s="120" t="s">
        <v>5565</v>
      </c>
      <c r="C178" s="121" t="s">
        <v>5476</v>
      </c>
      <c r="D178" s="118" t="s">
        <v>5431</v>
      </c>
      <c r="E178" s="122">
        <v>20</v>
      </c>
      <c r="F178" s="123">
        <v>7436.5</v>
      </c>
      <c r="G178" s="124">
        <v>3098.5</v>
      </c>
      <c r="H178" s="123">
        <v>123.94</v>
      </c>
      <c r="I178" s="124">
        <v>3222.44</v>
      </c>
      <c r="J178" s="125">
        <v>4214.0600000000004</v>
      </c>
      <c r="K178" s="118">
        <v>2555</v>
      </c>
      <c r="L178" s="118">
        <v>2</v>
      </c>
      <c r="M178" s="118">
        <f t="shared" si="113"/>
        <v>10</v>
      </c>
      <c r="N178" s="118">
        <f t="shared" si="112"/>
        <v>12</v>
      </c>
      <c r="O178" s="126"/>
      <c r="P178" s="127"/>
      <c r="Q178" s="127">
        <f t="shared" si="118"/>
        <v>247.88333333333333</v>
      </c>
      <c r="R178" s="127">
        <f>$F$178/5</f>
        <v>1487.3</v>
      </c>
      <c r="S178" s="127">
        <f t="shared" ref="S178:U178" si="139">$F$178/5</f>
        <v>1487.3</v>
      </c>
      <c r="T178" s="127">
        <f t="shared" si="139"/>
        <v>1487.3</v>
      </c>
      <c r="U178" s="127">
        <f t="shared" si="139"/>
        <v>1487.3</v>
      </c>
      <c r="V178" s="127">
        <f t="shared" si="120"/>
        <v>1238.4166666666667</v>
      </c>
      <c r="W178" s="127"/>
      <c r="X178" s="127"/>
      <c r="Y178" s="127"/>
      <c r="Z178" s="127"/>
      <c r="AA178" s="127"/>
      <c r="AB178" s="127"/>
      <c r="AC178" s="127"/>
      <c r="AD178" s="127"/>
      <c r="AE178" s="127"/>
      <c r="AF178" s="127"/>
      <c r="AG178" s="127"/>
      <c r="AH178" s="127"/>
      <c r="AI178" s="127"/>
      <c r="AJ178" s="127"/>
      <c r="AK178" s="127"/>
      <c r="AL178" s="127"/>
      <c r="AM178" s="127"/>
      <c r="AN178" s="127"/>
      <c r="AO178" s="127"/>
      <c r="AP178" s="127"/>
    </row>
    <row r="179" spans="1:42">
      <c r="A179" s="118">
        <v>177</v>
      </c>
      <c r="B179" s="128" t="s">
        <v>5569</v>
      </c>
      <c r="C179" s="121" t="s">
        <v>5523</v>
      </c>
      <c r="D179" s="118" t="s">
        <v>5431</v>
      </c>
      <c r="E179" s="122">
        <v>20</v>
      </c>
      <c r="F179" s="123">
        <v>6500</v>
      </c>
      <c r="G179" s="124">
        <v>2274.9299999999998</v>
      </c>
      <c r="H179" s="123">
        <v>108.33</v>
      </c>
      <c r="I179" s="124">
        <v>2383.2600000000002</v>
      </c>
      <c r="J179" s="129">
        <v>4116.74</v>
      </c>
      <c r="K179" s="118">
        <v>2556</v>
      </c>
      <c r="L179" s="118">
        <v>10</v>
      </c>
      <c r="M179" s="118">
        <f t="shared" si="113"/>
        <v>2</v>
      </c>
      <c r="N179" s="118">
        <f t="shared" si="112"/>
        <v>12</v>
      </c>
      <c r="O179" s="126"/>
      <c r="P179" s="127"/>
      <c r="Q179" s="127"/>
      <c r="R179" s="127">
        <f t="shared" ref="R179:R183" si="140">(F179/5)*L179/N179</f>
        <v>1083.3333333333333</v>
      </c>
      <c r="S179" s="127">
        <f t="shared" ref="S179:S183" si="141">F179/5</f>
        <v>1300</v>
      </c>
      <c r="T179" s="127">
        <f t="shared" ref="T179:T183" si="142">F179/5</f>
        <v>1300</v>
      </c>
      <c r="U179" s="127">
        <f t="shared" ref="U179:U183" si="143">F179/5</f>
        <v>1300</v>
      </c>
      <c r="V179" s="127">
        <f t="shared" ref="V179:V183" si="144">F179/5</f>
        <v>1300</v>
      </c>
      <c r="W179" s="127">
        <f t="shared" ref="W179:W183" si="145">(F179/5)*M179/N179-1</f>
        <v>215.66666666666666</v>
      </c>
      <c r="X179" s="127"/>
      <c r="Y179" s="127"/>
      <c r="Z179" s="127"/>
      <c r="AA179" s="127"/>
      <c r="AB179" s="127"/>
      <c r="AC179" s="127"/>
      <c r="AD179" s="127"/>
      <c r="AE179" s="127"/>
      <c r="AF179" s="127"/>
      <c r="AG179" s="127"/>
      <c r="AH179" s="127"/>
      <c r="AI179" s="127"/>
      <c r="AJ179" s="127"/>
      <c r="AK179" s="127"/>
      <c r="AL179" s="127"/>
      <c r="AM179" s="127"/>
      <c r="AN179" s="127"/>
      <c r="AO179" s="127"/>
      <c r="AP179" s="127"/>
    </row>
    <row r="180" spans="1:42">
      <c r="A180" s="118">
        <v>178</v>
      </c>
      <c r="B180" s="128" t="s">
        <v>5569</v>
      </c>
      <c r="C180" s="121" t="s">
        <v>5523</v>
      </c>
      <c r="D180" s="118" t="s">
        <v>5431</v>
      </c>
      <c r="E180" s="122">
        <v>20</v>
      </c>
      <c r="F180" s="123">
        <v>6500</v>
      </c>
      <c r="G180" s="124">
        <v>2274.9299999999998</v>
      </c>
      <c r="H180" s="123">
        <v>108.33</v>
      </c>
      <c r="I180" s="124">
        <v>2383.2600000000002</v>
      </c>
      <c r="J180" s="129">
        <v>4116.74</v>
      </c>
      <c r="K180" s="118">
        <v>2556</v>
      </c>
      <c r="L180" s="118">
        <v>10</v>
      </c>
      <c r="M180" s="118">
        <f t="shared" si="113"/>
        <v>2</v>
      </c>
      <c r="N180" s="118">
        <f t="shared" si="112"/>
        <v>12</v>
      </c>
      <c r="O180" s="126"/>
      <c r="P180" s="127"/>
      <c r="Q180" s="127"/>
      <c r="R180" s="127">
        <f t="shared" si="140"/>
        <v>1083.3333333333333</v>
      </c>
      <c r="S180" s="127">
        <f t="shared" si="141"/>
        <v>1300</v>
      </c>
      <c r="T180" s="127">
        <f t="shared" si="142"/>
        <v>1300</v>
      </c>
      <c r="U180" s="127">
        <f t="shared" si="143"/>
        <v>1300</v>
      </c>
      <c r="V180" s="127">
        <f t="shared" si="144"/>
        <v>1300</v>
      </c>
      <c r="W180" s="127">
        <f t="shared" si="145"/>
        <v>215.66666666666666</v>
      </c>
      <c r="X180" s="127"/>
      <c r="Y180" s="127"/>
      <c r="Z180" s="127"/>
      <c r="AA180" s="127"/>
      <c r="AB180" s="127"/>
      <c r="AC180" s="127"/>
      <c r="AD180" s="127"/>
      <c r="AE180" s="127"/>
      <c r="AF180" s="127"/>
      <c r="AG180" s="127"/>
      <c r="AH180" s="127"/>
      <c r="AI180" s="127"/>
      <c r="AJ180" s="127"/>
      <c r="AK180" s="127"/>
      <c r="AL180" s="127"/>
      <c r="AM180" s="127"/>
      <c r="AN180" s="127"/>
      <c r="AO180" s="127"/>
      <c r="AP180" s="127"/>
    </row>
    <row r="181" spans="1:42">
      <c r="A181" s="118">
        <v>179</v>
      </c>
      <c r="B181" s="128" t="s">
        <v>5569</v>
      </c>
      <c r="C181" s="121" t="s">
        <v>5523</v>
      </c>
      <c r="D181" s="118" t="s">
        <v>5431</v>
      </c>
      <c r="E181" s="122">
        <v>20</v>
      </c>
      <c r="F181" s="123">
        <v>6500</v>
      </c>
      <c r="G181" s="124">
        <v>2274.9299999999998</v>
      </c>
      <c r="H181" s="123">
        <v>108.33</v>
      </c>
      <c r="I181" s="124">
        <v>2383.2600000000002</v>
      </c>
      <c r="J181" s="129">
        <v>4116.74</v>
      </c>
      <c r="K181" s="118">
        <v>2556</v>
      </c>
      <c r="L181" s="118">
        <v>10</v>
      </c>
      <c r="M181" s="118">
        <f t="shared" si="113"/>
        <v>2</v>
      </c>
      <c r="N181" s="118">
        <f t="shared" si="112"/>
        <v>12</v>
      </c>
      <c r="O181" s="126"/>
      <c r="P181" s="127"/>
      <c r="Q181" s="127"/>
      <c r="R181" s="127">
        <f t="shared" si="140"/>
        <v>1083.3333333333333</v>
      </c>
      <c r="S181" s="127">
        <f t="shared" si="141"/>
        <v>1300</v>
      </c>
      <c r="T181" s="127">
        <f t="shared" si="142"/>
        <v>1300</v>
      </c>
      <c r="U181" s="127">
        <f t="shared" si="143"/>
        <v>1300</v>
      </c>
      <c r="V181" s="127">
        <f t="shared" si="144"/>
        <v>1300</v>
      </c>
      <c r="W181" s="127">
        <f t="shared" si="145"/>
        <v>215.66666666666666</v>
      </c>
      <c r="X181" s="127"/>
      <c r="Y181" s="127"/>
      <c r="Z181" s="127"/>
      <c r="AA181" s="127"/>
      <c r="AB181" s="127"/>
      <c r="AC181" s="127"/>
      <c r="AD181" s="127"/>
      <c r="AE181" s="127"/>
      <c r="AF181" s="127"/>
      <c r="AG181" s="127"/>
      <c r="AH181" s="127"/>
      <c r="AI181" s="127"/>
      <c r="AJ181" s="127"/>
      <c r="AK181" s="127"/>
      <c r="AL181" s="127"/>
      <c r="AM181" s="127"/>
      <c r="AN181" s="127"/>
      <c r="AO181" s="127"/>
      <c r="AP181" s="127"/>
    </row>
    <row r="182" spans="1:42">
      <c r="A182" s="118">
        <v>180</v>
      </c>
      <c r="B182" s="120" t="s">
        <v>5570</v>
      </c>
      <c r="C182" s="121" t="s">
        <v>5571</v>
      </c>
      <c r="D182" s="118" t="s">
        <v>5431</v>
      </c>
      <c r="E182" s="122">
        <v>20</v>
      </c>
      <c r="F182" s="123">
        <v>6750</v>
      </c>
      <c r="G182" s="124">
        <v>1350</v>
      </c>
      <c r="H182" s="123">
        <v>112.5</v>
      </c>
      <c r="I182" s="124">
        <v>1462.5</v>
      </c>
      <c r="J182" s="125">
        <v>5287.5</v>
      </c>
      <c r="K182" s="118">
        <v>2556</v>
      </c>
      <c r="L182" s="118">
        <v>1</v>
      </c>
      <c r="M182" s="118">
        <f t="shared" si="113"/>
        <v>11</v>
      </c>
      <c r="N182" s="118">
        <f t="shared" si="112"/>
        <v>12</v>
      </c>
      <c r="O182" s="126"/>
      <c r="P182" s="127"/>
      <c r="Q182" s="127"/>
      <c r="R182" s="127">
        <f t="shared" si="140"/>
        <v>112.5</v>
      </c>
      <c r="S182" s="127">
        <f t="shared" si="141"/>
        <v>1350</v>
      </c>
      <c r="T182" s="127">
        <f t="shared" si="142"/>
        <v>1350</v>
      </c>
      <c r="U182" s="127">
        <f t="shared" si="143"/>
        <v>1350</v>
      </c>
      <c r="V182" s="127">
        <f t="shared" si="144"/>
        <v>1350</v>
      </c>
      <c r="W182" s="127">
        <f t="shared" si="145"/>
        <v>1236.5</v>
      </c>
      <c r="X182" s="127"/>
      <c r="Y182" s="127"/>
      <c r="Z182" s="127"/>
      <c r="AA182" s="127"/>
      <c r="AB182" s="127"/>
      <c r="AC182" s="127"/>
      <c r="AD182" s="127"/>
      <c r="AE182" s="127"/>
      <c r="AF182" s="127"/>
      <c r="AG182" s="127"/>
      <c r="AH182" s="127"/>
      <c r="AI182" s="127"/>
      <c r="AJ182" s="127"/>
      <c r="AK182" s="127"/>
      <c r="AL182" s="127"/>
      <c r="AM182" s="127"/>
      <c r="AN182" s="127"/>
      <c r="AO182" s="127"/>
      <c r="AP182" s="127"/>
    </row>
    <row r="183" spans="1:42">
      <c r="A183" s="118">
        <v>181</v>
      </c>
      <c r="B183" s="120" t="s">
        <v>5570</v>
      </c>
      <c r="C183" s="121" t="s">
        <v>5571</v>
      </c>
      <c r="D183" s="118" t="s">
        <v>5431</v>
      </c>
      <c r="E183" s="122">
        <v>20</v>
      </c>
      <c r="F183" s="123">
        <v>6750</v>
      </c>
      <c r="G183" s="124">
        <v>1350</v>
      </c>
      <c r="H183" s="123">
        <v>112.5</v>
      </c>
      <c r="I183" s="124">
        <v>1462.5</v>
      </c>
      <c r="J183" s="125">
        <v>5287.5</v>
      </c>
      <c r="K183" s="118">
        <v>2556</v>
      </c>
      <c r="L183" s="118">
        <v>1</v>
      </c>
      <c r="M183" s="118">
        <f t="shared" si="113"/>
        <v>11</v>
      </c>
      <c r="N183" s="118">
        <f t="shared" si="112"/>
        <v>12</v>
      </c>
      <c r="O183" s="126"/>
      <c r="P183" s="127"/>
      <c r="Q183" s="127"/>
      <c r="R183" s="127">
        <f t="shared" si="140"/>
        <v>112.5</v>
      </c>
      <c r="S183" s="127">
        <f t="shared" si="141"/>
        <v>1350</v>
      </c>
      <c r="T183" s="127">
        <f t="shared" si="142"/>
        <v>1350</v>
      </c>
      <c r="U183" s="127">
        <f t="shared" si="143"/>
        <v>1350</v>
      </c>
      <c r="V183" s="127">
        <f t="shared" si="144"/>
        <v>1350</v>
      </c>
      <c r="W183" s="127">
        <f t="shared" si="145"/>
        <v>1236.5</v>
      </c>
      <c r="X183" s="127"/>
      <c r="Y183" s="127"/>
      <c r="Z183" s="127"/>
      <c r="AA183" s="127"/>
      <c r="AB183" s="127"/>
      <c r="AC183" s="127"/>
      <c r="AD183" s="127"/>
      <c r="AE183" s="127"/>
      <c r="AF183" s="127"/>
      <c r="AG183" s="127"/>
      <c r="AH183" s="127"/>
      <c r="AI183" s="127"/>
      <c r="AJ183" s="127"/>
      <c r="AK183" s="127"/>
      <c r="AL183" s="127"/>
      <c r="AM183" s="127"/>
      <c r="AN183" s="127"/>
      <c r="AO183" s="127"/>
      <c r="AP183" s="127"/>
    </row>
    <row r="184" spans="1:42">
      <c r="A184" s="118">
        <v>182</v>
      </c>
      <c r="B184" s="120" t="s">
        <v>5572</v>
      </c>
      <c r="C184" s="121" t="s">
        <v>5573</v>
      </c>
      <c r="D184" s="118" t="s">
        <v>5434</v>
      </c>
      <c r="E184" s="122">
        <v>33.33</v>
      </c>
      <c r="F184" s="123">
        <v>41730</v>
      </c>
      <c r="G184" s="124">
        <v>30138.42</v>
      </c>
      <c r="H184" s="123">
        <v>1159.17</v>
      </c>
      <c r="I184" s="124">
        <v>31297.59</v>
      </c>
      <c r="J184" s="125">
        <v>10432.41</v>
      </c>
      <c r="K184" s="118">
        <v>2555</v>
      </c>
      <c r="L184" s="118">
        <v>3</v>
      </c>
      <c r="M184" s="118">
        <f t="shared" si="113"/>
        <v>9</v>
      </c>
      <c r="N184" s="118">
        <f t="shared" si="112"/>
        <v>12</v>
      </c>
      <c r="O184" s="126"/>
      <c r="P184" s="127"/>
      <c r="Q184" s="127">
        <f>(F184/3)*L184/N184</f>
        <v>3477.5</v>
      </c>
      <c r="R184" s="127">
        <f>$F$184/3</f>
        <v>13910</v>
      </c>
      <c r="S184" s="127">
        <f>$F$184/3</f>
        <v>13910</v>
      </c>
      <c r="T184" s="127">
        <f>(F184/3)*M184/N184-1</f>
        <v>10431.5</v>
      </c>
      <c r="U184" s="127"/>
      <c r="V184" s="127"/>
      <c r="W184" s="127"/>
      <c r="X184" s="127"/>
      <c r="Y184" s="127"/>
      <c r="Z184" s="127"/>
      <c r="AA184" s="127"/>
      <c r="AB184" s="127"/>
      <c r="AC184" s="127"/>
      <c r="AD184" s="127"/>
      <c r="AE184" s="127"/>
      <c r="AF184" s="127"/>
      <c r="AG184" s="127"/>
      <c r="AH184" s="127"/>
      <c r="AI184" s="127"/>
      <c r="AJ184" s="127"/>
      <c r="AK184" s="127"/>
      <c r="AL184" s="127"/>
      <c r="AM184" s="127"/>
      <c r="AN184" s="127"/>
      <c r="AO184" s="127"/>
      <c r="AP184" s="127"/>
    </row>
    <row r="185" spans="1:42">
      <c r="A185" s="118">
        <v>183</v>
      </c>
      <c r="B185" s="120" t="s">
        <v>5574</v>
      </c>
      <c r="C185" s="121" t="s">
        <v>5474</v>
      </c>
      <c r="D185" s="118" t="s">
        <v>5434</v>
      </c>
      <c r="E185" s="122">
        <v>33.33</v>
      </c>
      <c r="F185" s="123">
        <v>25000</v>
      </c>
      <c r="G185" s="124">
        <v>18055.439999999999</v>
      </c>
      <c r="H185" s="123">
        <v>694.44</v>
      </c>
      <c r="I185" s="124">
        <v>18749.88</v>
      </c>
      <c r="J185" s="125">
        <v>6250.12</v>
      </c>
      <c r="K185" s="118">
        <v>2555</v>
      </c>
      <c r="L185" s="118">
        <v>3</v>
      </c>
      <c r="M185" s="118">
        <f t="shared" si="113"/>
        <v>9</v>
      </c>
      <c r="N185" s="118">
        <f t="shared" si="112"/>
        <v>12</v>
      </c>
      <c r="O185" s="126"/>
      <c r="P185" s="127"/>
      <c r="Q185" s="127">
        <f t="shared" ref="Q185:Q190" si="146">(F185/3)*L185/N185</f>
        <v>2083.3333333333335</v>
      </c>
      <c r="R185" s="127">
        <f>$F$185/3</f>
        <v>8333.3333333333339</v>
      </c>
      <c r="S185" s="127">
        <f>$F$185/3</f>
        <v>8333.3333333333339</v>
      </c>
      <c r="T185" s="127">
        <f t="shared" ref="T185:T190" si="147">(F185/3)*M185/N185-1</f>
        <v>6249</v>
      </c>
      <c r="U185" s="127"/>
      <c r="V185" s="127"/>
      <c r="W185" s="127"/>
      <c r="X185" s="127"/>
      <c r="Y185" s="127"/>
      <c r="Z185" s="127"/>
      <c r="AA185" s="127"/>
      <c r="AB185" s="127"/>
      <c r="AC185" s="127"/>
      <c r="AD185" s="127"/>
      <c r="AE185" s="127"/>
      <c r="AF185" s="127"/>
      <c r="AG185" s="127"/>
      <c r="AH185" s="127"/>
      <c r="AI185" s="127"/>
      <c r="AJ185" s="127"/>
      <c r="AK185" s="127"/>
      <c r="AL185" s="127"/>
      <c r="AM185" s="127"/>
      <c r="AN185" s="127"/>
      <c r="AO185" s="127"/>
      <c r="AP185" s="127"/>
    </row>
    <row r="186" spans="1:42">
      <c r="A186" s="118">
        <v>184</v>
      </c>
      <c r="B186" s="120" t="s">
        <v>5574</v>
      </c>
      <c r="C186" s="121" t="s">
        <v>5474</v>
      </c>
      <c r="D186" s="118" t="s">
        <v>5434</v>
      </c>
      <c r="E186" s="122">
        <v>33.33</v>
      </c>
      <c r="F186" s="123">
        <v>25000</v>
      </c>
      <c r="G186" s="124">
        <v>18055.439999999999</v>
      </c>
      <c r="H186" s="123">
        <v>694.44</v>
      </c>
      <c r="I186" s="124">
        <v>18749.88</v>
      </c>
      <c r="J186" s="125">
        <v>6250.12</v>
      </c>
      <c r="K186" s="118">
        <v>2555</v>
      </c>
      <c r="L186" s="118">
        <v>3</v>
      </c>
      <c r="M186" s="118">
        <f t="shared" si="113"/>
        <v>9</v>
      </c>
      <c r="N186" s="118">
        <f t="shared" si="112"/>
        <v>12</v>
      </c>
      <c r="O186" s="126"/>
      <c r="P186" s="127"/>
      <c r="Q186" s="127">
        <f t="shared" si="146"/>
        <v>2083.3333333333335</v>
      </c>
      <c r="R186" s="127">
        <f>$F$186/3</f>
        <v>8333.3333333333339</v>
      </c>
      <c r="S186" s="127">
        <f>$F$186/3</f>
        <v>8333.3333333333339</v>
      </c>
      <c r="T186" s="127">
        <f t="shared" si="147"/>
        <v>6249</v>
      </c>
      <c r="U186" s="127"/>
      <c r="V186" s="127"/>
      <c r="W186" s="127"/>
      <c r="X186" s="127"/>
      <c r="Y186" s="127"/>
      <c r="Z186" s="127"/>
      <c r="AA186" s="127"/>
      <c r="AB186" s="127"/>
      <c r="AC186" s="127"/>
      <c r="AD186" s="127"/>
      <c r="AE186" s="127"/>
      <c r="AF186" s="127"/>
      <c r="AG186" s="127"/>
      <c r="AH186" s="127"/>
      <c r="AI186" s="127"/>
      <c r="AJ186" s="127"/>
      <c r="AK186" s="127"/>
      <c r="AL186" s="127"/>
      <c r="AM186" s="127"/>
      <c r="AN186" s="127"/>
      <c r="AO186" s="127"/>
      <c r="AP186" s="127"/>
    </row>
    <row r="187" spans="1:42">
      <c r="A187" s="118">
        <v>185</v>
      </c>
      <c r="B187" s="120" t="s">
        <v>5575</v>
      </c>
      <c r="C187" s="121" t="s">
        <v>5576</v>
      </c>
      <c r="D187" s="118" t="s">
        <v>5434</v>
      </c>
      <c r="E187" s="122">
        <v>33.33</v>
      </c>
      <c r="F187" s="123">
        <v>29960</v>
      </c>
      <c r="G187" s="124">
        <v>20805.5</v>
      </c>
      <c r="H187" s="123">
        <v>832.22</v>
      </c>
      <c r="I187" s="124">
        <v>21637.72</v>
      </c>
      <c r="J187" s="125">
        <v>8322.2800000000007</v>
      </c>
      <c r="K187" s="118">
        <v>2555</v>
      </c>
      <c r="L187" s="118">
        <v>2</v>
      </c>
      <c r="M187" s="118">
        <f t="shared" si="113"/>
        <v>10</v>
      </c>
      <c r="N187" s="118">
        <f t="shared" si="112"/>
        <v>12</v>
      </c>
      <c r="O187" s="126"/>
      <c r="P187" s="127"/>
      <c r="Q187" s="127">
        <f t="shared" si="146"/>
        <v>1664.4444444444443</v>
      </c>
      <c r="R187" s="127">
        <f>$F$187/3</f>
        <v>9986.6666666666661</v>
      </c>
      <c r="S187" s="127">
        <f>$F$187/3</f>
        <v>9986.6666666666661</v>
      </c>
      <c r="T187" s="127">
        <f t="shared" si="147"/>
        <v>8321.2222222222208</v>
      </c>
      <c r="U187" s="127"/>
      <c r="V187" s="127"/>
      <c r="W187" s="127"/>
      <c r="X187" s="127"/>
      <c r="Y187" s="127"/>
      <c r="Z187" s="127"/>
      <c r="AA187" s="127"/>
      <c r="AB187" s="127"/>
      <c r="AC187" s="127"/>
      <c r="AD187" s="127"/>
      <c r="AE187" s="127"/>
      <c r="AF187" s="127"/>
      <c r="AG187" s="127"/>
      <c r="AH187" s="127"/>
      <c r="AI187" s="127"/>
      <c r="AJ187" s="127"/>
      <c r="AK187" s="127"/>
      <c r="AL187" s="127"/>
      <c r="AM187" s="127"/>
      <c r="AN187" s="127"/>
      <c r="AO187" s="127"/>
      <c r="AP187" s="127"/>
    </row>
    <row r="188" spans="1:42">
      <c r="A188" s="118">
        <v>186</v>
      </c>
      <c r="B188" s="120" t="s">
        <v>5575</v>
      </c>
      <c r="C188" s="121" t="s">
        <v>5576</v>
      </c>
      <c r="D188" s="118" t="s">
        <v>5434</v>
      </c>
      <c r="E188" s="122">
        <v>33.33</v>
      </c>
      <c r="F188" s="123">
        <v>29960</v>
      </c>
      <c r="G188" s="124">
        <v>20805.5</v>
      </c>
      <c r="H188" s="123">
        <v>832.22</v>
      </c>
      <c r="I188" s="124">
        <v>21637.72</v>
      </c>
      <c r="J188" s="125">
        <v>8322.2800000000007</v>
      </c>
      <c r="K188" s="118">
        <v>2555</v>
      </c>
      <c r="L188" s="118">
        <v>2</v>
      </c>
      <c r="M188" s="118">
        <f t="shared" si="113"/>
        <v>10</v>
      </c>
      <c r="N188" s="118">
        <f t="shared" si="112"/>
        <v>12</v>
      </c>
      <c r="O188" s="126"/>
      <c r="P188" s="127"/>
      <c r="Q188" s="127">
        <f t="shared" si="146"/>
        <v>1664.4444444444443</v>
      </c>
      <c r="R188" s="127">
        <f>$F$188/3</f>
        <v>9986.6666666666661</v>
      </c>
      <c r="S188" s="127">
        <f>$F$188/3</f>
        <v>9986.6666666666661</v>
      </c>
      <c r="T188" s="127">
        <f t="shared" si="147"/>
        <v>8321.2222222222208</v>
      </c>
      <c r="U188" s="127"/>
      <c r="V188" s="127"/>
      <c r="W188" s="127"/>
      <c r="X188" s="127"/>
      <c r="Y188" s="127"/>
      <c r="Z188" s="127"/>
      <c r="AA188" s="127"/>
      <c r="AB188" s="127"/>
      <c r="AC188" s="127"/>
      <c r="AD188" s="127"/>
      <c r="AE188" s="127"/>
      <c r="AF188" s="127"/>
      <c r="AG188" s="127"/>
      <c r="AH188" s="127"/>
      <c r="AI188" s="127"/>
      <c r="AJ188" s="127"/>
      <c r="AK188" s="127"/>
      <c r="AL188" s="127"/>
      <c r="AM188" s="127"/>
      <c r="AN188" s="127"/>
      <c r="AO188" s="127"/>
      <c r="AP188" s="127"/>
    </row>
    <row r="189" spans="1:42">
      <c r="A189" s="118">
        <v>187</v>
      </c>
      <c r="B189" s="120" t="s">
        <v>5575</v>
      </c>
      <c r="C189" s="121" t="s">
        <v>5576</v>
      </c>
      <c r="D189" s="118" t="s">
        <v>5434</v>
      </c>
      <c r="E189" s="122">
        <v>33.33</v>
      </c>
      <c r="F189" s="123">
        <v>29960</v>
      </c>
      <c r="G189" s="124">
        <v>20805.5</v>
      </c>
      <c r="H189" s="123">
        <v>832.22</v>
      </c>
      <c r="I189" s="124">
        <v>21637.72</v>
      </c>
      <c r="J189" s="125">
        <v>8322.2800000000007</v>
      </c>
      <c r="K189" s="118">
        <v>2555</v>
      </c>
      <c r="L189" s="118">
        <v>2</v>
      </c>
      <c r="M189" s="118">
        <f t="shared" si="113"/>
        <v>10</v>
      </c>
      <c r="N189" s="118">
        <f t="shared" si="112"/>
        <v>12</v>
      </c>
      <c r="O189" s="126"/>
      <c r="P189" s="127"/>
      <c r="Q189" s="127">
        <f t="shared" si="146"/>
        <v>1664.4444444444443</v>
      </c>
      <c r="R189" s="127">
        <f>$F$189/3</f>
        <v>9986.6666666666661</v>
      </c>
      <c r="S189" s="127">
        <f>$F$189/3</f>
        <v>9986.6666666666661</v>
      </c>
      <c r="T189" s="127">
        <f t="shared" si="147"/>
        <v>8321.2222222222208</v>
      </c>
      <c r="U189" s="127"/>
      <c r="V189" s="127"/>
      <c r="W189" s="127"/>
      <c r="X189" s="127"/>
      <c r="Y189" s="127"/>
      <c r="Z189" s="127"/>
      <c r="AA189" s="127"/>
      <c r="AB189" s="127"/>
      <c r="AC189" s="127"/>
      <c r="AD189" s="127"/>
      <c r="AE189" s="127"/>
      <c r="AF189" s="127"/>
      <c r="AG189" s="127"/>
      <c r="AH189" s="127"/>
      <c r="AI189" s="127"/>
      <c r="AJ189" s="127"/>
      <c r="AK189" s="127"/>
      <c r="AL189" s="127"/>
      <c r="AM189" s="127"/>
      <c r="AN189" s="127"/>
      <c r="AO189" s="127"/>
      <c r="AP189" s="127"/>
    </row>
    <row r="190" spans="1:42">
      <c r="A190" s="118">
        <v>188</v>
      </c>
      <c r="B190" s="120" t="s">
        <v>5575</v>
      </c>
      <c r="C190" s="121" t="s">
        <v>5576</v>
      </c>
      <c r="D190" s="118" t="s">
        <v>5434</v>
      </c>
      <c r="E190" s="122">
        <v>33.33</v>
      </c>
      <c r="F190" s="123">
        <v>29960</v>
      </c>
      <c r="G190" s="124">
        <v>20805.5</v>
      </c>
      <c r="H190" s="123">
        <v>832.22</v>
      </c>
      <c r="I190" s="124">
        <v>21637.72</v>
      </c>
      <c r="J190" s="125">
        <v>8322.2800000000007</v>
      </c>
      <c r="K190" s="118">
        <v>2555</v>
      </c>
      <c r="L190" s="118">
        <v>2</v>
      </c>
      <c r="M190" s="118">
        <f t="shared" si="113"/>
        <v>10</v>
      </c>
      <c r="N190" s="118">
        <f t="shared" si="112"/>
        <v>12</v>
      </c>
      <c r="O190" s="126"/>
      <c r="P190" s="127"/>
      <c r="Q190" s="127">
        <f t="shared" si="146"/>
        <v>1664.4444444444443</v>
      </c>
      <c r="R190" s="127">
        <f>$F$190/3</f>
        <v>9986.6666666666661</v>
      </c>
      <c r="S190" s="127">
        <f>$F$190/3</f>
        <v>9986.6666666666661</v>
      </c>
      <c r="T190" s="127">
        <f t="shared" si="147"/>
        <v>8321.2222222222208</v>
      </c>
      <c r="U190" s="127"/>
      <c r="V190" s="127"/>
      <c r="W190" s="127"/>
      <c r="X190" s="127"/>
      <c r="Y190" s="127"/>
      <c r="Z190" s="127"/>
      <c r="AA190" s="127"/>
      <c r="AB190" s="127"/>
      <c r="AC190" s="127"/>
      <c r="AD190" s="127"/>
      <c r="AE190" s="127"/>
      <c r="AF190" s="127"/>
      <c r="AG190" s="127"/>
      <c r="AH190" s="127"/>
      <c r="AI190" s="127"/>
      <c r="AJ190" s="127"/>
      <c r="AK190" s="127"/>
      <c r="AL190" s="127"/>
      <c r="AM190" s="127"/>
      <c r="AN190" s="127"/>
      <c r="AO190" s="127"/>
      <c r="AP190" s="127"/>
    </row>
    <row r="191" spans="1:42">
      <c r="A191" s="118">
        <v>189</v>
      </c>
      <c r="B191" s="120" t="s">
        <v>5577</v>
      </c>
      <c r="C191" s="121" t="s">
        <v>5502</v>
      </c>
      <c r="D191" s="118" t="s">
        <v>5434</v>
      </c>
      <c r="E191" s="122">
        <v>33.33</v>
      </c>
      <c r="F191" s="123">
        <v>7500</v>
      </c>
      <c r="G191" s="124">
        <v>4791.59</v>
      </c>
      <c r="H191" s="123">
        <v>208.33</v>
      </c>
      <c r="I191" s="124">
        <v>4999.92</v>
      </c>
      <c r="J191" s="125">
        <v>2500.08</v>
      </c>
      <c r="K191" s="118">
        <v>2556</v>
      </c>
      <c r="L191" s="118">
        <v>12</v>
      </c>
      <c r="M191" s="118">
        <f t="shared" si="113"/>
        <v>0</v>
      </c>
      <c r="N191" s="118">
        <f t="shared" si="112"/>
        <v>12</v>
      </c>
      <c r="O191" s="126"/>
      <c r="P191" s="127"/>
      <c r="Q191" s="127"/>
      <c r="R191" s="127">
        <f>(F191/3)*L191/N191</f>
        <v>2500</v>
      </c>
      <c r="S191" s="127">
        <f>F191/3</f>
        <v>2500</v>
      </c>
      <c r="T191" s="127">
        <f>F191/3</f>
        <v>2500</v>
      </c>
      <c r="U191" s="127">
        <f>(F191/3)*M191/N191-1</f>
        <v>-1</v>
      </c>
      <c r="V191" s="127"/>
      <c r="W191" s="127"/>
      <c r="X191" s="127"/>
      <c r="Y191" s="127"/>
      <c r="Z191" s="127"/>
      <c r="AA191" s="127"/>
      <c r="AB191" s="127"/>
      <c r="AC191" s="127"/>
      <c r="AD191" s="127"/>
      <c r="AE191" s="127"/>
      <c r="AF191" s="127"/>
      <c r="AG191" s="127"/>
      <c r="AH191" s="127"/>
      <c r="AI191" s="127"/>
      <c r="AJ191" s="127"/>
      <c r="AK191" s="127"/>
      <c r="AL191" s="127"/>
      <c r="AM191" s="127"/>
      <c r="AN191" s="127"/>
      <c r="AO191" s="127"/>
      <c r="AP191" s="127"/>
    </row>
    <row r="192" spans="1:42">
      <c r="A192" s="118">
        <v>190</v>
      </c>
      <c r="B192" s="120" t="s">
        <v>5578</v>
      </c>
      <c r="C192" s="121" t="s">
        <v>5480</v>
      </c>
      <c r="D192" s="118" t="s">
        <v>5434</v>
      </c>
      <c r="E192" s="122">
        <v>33.33</v>
      </c>
      <c r="F192" s="123">
        <v>11200</v>
      </c>
      <c r="G192" s="124">
        <v>6222.2</v>
      </c>
      <c r="H192" s="123">
        <v>311.11</v>
      </c>
      <c r="I192" s="124">
        <v>6533.31</v>
      </c>
      <c r="J192" s="125">
        <v>4666.6899999999996</v>
      </c>
      <c r="K192" s="118">
        <v>2556</v>
      </c>
      <c r="L192" s="118">
        <v>9</v>
      </c>
      <c r="M192" s="118">
        <f t="shared" si="113"/>
        <v>3</v>
      </c>
      <c r="N192" s="118">
        <f t="shared" si="112"/>
        <v>12</v>
      </c>
      <c r="O192" s="126"/>
      <c r="P192" s="127"/>
      <c r="Q192" s="127"/>
      <c r="R192" s="127">
        <f t="shared" ref="R192:R245" si="148">(F192/3)*L192/N192</f>
        <v>2800</v>
      </c>
      <c r="S192" s="127">
        <f t="shared" ref="S192:S245" si="149">F192/3</f>
        <v>3733.3333333333335</v>
      </c>
      <c r="T192" s="127">
        <f t="shared" ref="T192:T255" si="150">F192/3</f>
        <v>3733.3333333333335</v>
      </c>
      <c r="U192" s="127">
        <f t="shared" ref="U192:U245" si="151">(F192/3)*M192/N192-1</f>
        <v>932.33333333333337</v>
      </c>
      <c r="V192" s="127"/>
      <c r="W192" s="127"/>
      <c r="X192" s="127"/>
      <c r="Y192" s="127"/>
      <c r="Z192" s="127"/>
      <c r="AA192" s="127"/>
      <c r="AB192" s="127"/>
      <c r="AC192" s="127"/>
      <c r="AD192" s="127"/>
      <c r="AE192" s="127"/>
      <c r="AF192" s="127"/>
      <c r="AG192" s="127"/>
      <c r="AH192" s="127"/>
      <c r="AI192" s="127"/>
      <c r="AJ192" s="127"/>
      <c r="AK192" s="127"/>
      <c r="AL192" s="127"/>
      <c r="AM192" s="127"/>
      <c r="AN192" s="127"/>
      <c r="AO192" s="127"/>
      <c r="AP192" s="127"/>
    </row>
    <row r="193" spans="1:42">
      <c r="A193" s="118">
        <v>191</v>
      </c>
      <c r="B193" s="120" t="s">
        <v>5578</v>
      </c>
      <c r="C193" s="121" t="s">
        <v>5480</v>
      </c>
      <c r="D193" s="118" t="s">
        <v>5434</v>
      </c>
      <c r="E193" s="122">
        <v>33.33</v>
      </c>
      <c r="F193" s="123">
        <v>11200</v>
      </c>
      <c r="G193" s="124">
        <v>6222.2</v>
      </c>
      <c r="H193" s="123">
        <v>311.11</v>
      </c>
      <c r="I193" s="124">
        <v>6533.31</v>
      </c>
      <c r="J193" s="125">
        <v>4666.6899999999996</v>
      </c>
      <c r="K193" s="118">
        <v>2556</v>
      </c>
      <c r="L193" s="118">
        <v>9</v>
      </c>
      <c r="M193" s="118">
        <f t="shared" si="113"/>
        <v>3</v>
      </c>
      <c r="N193" s="118">
        <f t="shared" si="112"/>
        <v>12</v>
      </c>
      <c r="O193" s="126"/>
      <c r="P193" s="127"/>
      <c r="Q193" s="127"/>
      <c r="R193" s="127">
        <f t="shared" si="148"/>
        <v>2800</v>
      </c>
      <c r="S193" s="127">
        <f t="shared" si="149"/>
        <v>3733.3333333333335</v>
      </c>
      <c r="T193" s="127">
        <f t="shared" si="150"/>
        <v>3733.3333333333335</v>
      </c>
      <c r="U193" s="127">
        <f t="shared" si="151"/>
        <v>932.33333333333337</v>
      </c>
      <c r="V193" s="127"/>
      <c r="W193" s="127"/>
      <c r="X193" s="127"/>
      <c r="Y193" s="127"/>
      <c r="Z193" s="127"/>
      <c r="AA193" s="127"/>
      <c r="AB193" s="127"/>
      <c r="AC193" s="127"/>
      <c r="AD193" s="127"/>
      <c r="AE193" s="127"/>
      <c r="AF193" s="127"/>
      <c r="AG193" s="127"/>
      <c r="AH193" s="127"/>
      <c r="AI193" s="127"/>
      <c r="AJ193" s="127"/>
      <c r="AK193" s="127"/>
      <c r="AL193" s="127"/>
      <c r="AM193" s="127"/>
      <c r="AN193" s="127"/>
      <c r="AO193" s="127"/>
      <c r="AP193" s="127"/>
    </row>
    <row r="194" spans="1:42">
      <c r="A194" s="118">
        <v>192</v>
      </c>
      <c r="B194" s="120" t="s">
        <v>5578</v>
      </c>
      <c r="C194" s="121" t="s">
        <v>5480</v>
      </c>
      <c r="D194" s="118" t="s">
        <v>5434</v>
      </c>
      <c r="E194" s="122">
        <v>33.33</v>
      </c>
      <c r="F194" s="123">
        <v>11200</v>
      </c>
      <c r="G194" s="124">
        <v>6222.2</v>
      </c>
      <c r="H194" s="123">
        <v>311.11</v>
      </c>
      <c r="I194" s="124">
        <v>6533.31</v>
      </c>
      <c r="J194" s="125">
        <v>4666.6899999999996</v>
      </c>
      <c r="K194" s="118">
        <v>2556</v>
      </c>
      <c r="L194" s="118">
        <v>9</v>
      </c>
      <c r="M194" s="118">
        <f t="shared" si="113"/>
        <v>3</v>
      </c>
      <c r="N194" s="118">
        <f t="shared" si="112"/>
        <v>12</v>
      </c>
      <c r="O194" s="126"/>
      <c r="P194" s="127"/>
      <c r="Q194" s="127"/>
      <c r="R194" s="127">
        <f t="shared" si="148"/>
        <v>2800</v>
      </c>
      <c r="S194" s="127">
        <f t="shared" si="149"/>
        <v>3733.3333333333335</v>
      </c>
      <c r="T194" s="127">
        <f t="shared" si="150"/>
        <v>3733.3333333333335</v>
      </c>
      <c r="U194" s="127">
        <f t="shared" si="151"/>
        <v>932.33333333333337</v>
      </c>
      <c r="V194" s="127"/>
      <c r="W194" s="127"/>
      <c r="X194" s="127"/>
      <c r="Y194" s="127"/>
      <c r="Z194" s="127"/>
      <c r="AA194" s="127"/>
      <c r="AB194" s="127"/>
      <c r="AC194" s="127"/>
      <c r="AD194" s="127"/>
      <c r="AE194" s="127"/>
      <c r="AF194" s="127"/>
      <c r="AG194" s="127"/>
      <c r="AH194" s="127"/>
      <c r="AI194" s="127"/>
      <c r="AJ194" s="127"/>
      <c r="AK194" s="127"/>
      <c r="AL194" s="127"/>
      <c r="AM194" s="127"/>
      <c r="AN194" s="127"/>
      <c r="AO194" s="127"/>
      <c r="AP194" s="127"/>
    </row>
    <row r="195" spans="1:42" ht="36">
      <c r="A195" s="118">
        <v>193</v>
      </c>
      <c r="B195" s="120" t="s">
        <v>5579</v>
      </c>
      <c r="C195" s="121" t="s">
        <v>5580</v>
      </c>
      <c r="D195" s="118" t="s">
        <v>5434</v>
      </c>
      <c r="E195" s="122">
        <v>33.33</v>
      </c>
      <c r="F195" s="123">
        <v>21000</v>
      </c>
      <c r="G195" s="124">
        <v>11083.27</v>
      </c>
      <c r="H195" s="123">
        <v>583.33000000000004</v>
      </c>
      <c r="I195" s="124">
        <v>11666.6</v>
      </c>
      <c r="J195" s="125">
        <v>9333.4</v>
      </c>
      <c r="K195" s="118">
        <v>2556</v>
      </c>
      <c r="L195" s="118">
        <v>8</v>
      </c>
      <c r="M195" s="118">
        <f t="shared" si="113"/>
        <v>4</v>
      </c>
      <c r="N195" s="118">
        <f t="shared" si="112"/>
        <v>12</v>
      </c>
      <c r="O195" s="126"/>
      <c r="P195" s="127"/>
      <c r="Q195" s="127"/>
      <c r="R195" s="127">
        <f t="shared" si="148"/>
        <v>4666.666666666667</v>
      </c>
      <c r="S195" s="127">
        <f t="shared" si="149"/>
        <v>7000</v>
      </c>
      <c r="T195" s="127">
        <f t="shared" si="150"/>
        <v>7000</v>
      </c>
      <c r="U195" s="127">
        <f t="shared" si="151"/>
        <v>2332.3333333333335</v>
      </c>
      <c r="V195" s="127"/>
      <c r="W195" s="127"/>
      <c r="X195" s="127"/>
      <c r="Y195" s="127"/>
      <c r="Z195" s="127"/>
      <c r="AA195" s="127"/>
      <c r="AB195" s="127"/>
      <c r="AC195" s="127"/>
      <c r="AD195" s="127"/>
      <c r="AE195" s="127"/>
      <c r="AF195" s="127"/>
      <c r="AG195" s="127"/>
      <c r="AH195" s="127"/>
      <c r="AI195" s="127"/>
      <c r="AJ195" s="127"/>
      <c r="AK195" s="127"/>
      <c r="AL195" s="127"/>
      <c r="AM195" s="127"/>
      <c r="AN195" s="127"/>
      <c r="AO195" s="127"/>
      <c r="AP195" s="127"/>
    </row>
    <row r="196" spans="1:42" ht="36">
      <c r="A196" s="118">
        <v>194</v>
      </c>
      <c r="B196" s="120" t="s">
        <v>5579</v>
      </c>
      <c r="C196" s="121" t="s">
        <v>5580</v>
      </c>
      <c r="D196" s="118" t="s">
        <v>5434</v>
      </c>
      <c r="E196" s="122">
        <v>33.33</v>
      </c>
      <c r="F196" s="123">
        <v>21000</v>
      </c>
      <c r="G196" s="124">
        <v>11083.27</v>
      </c>
      <c r="H196" s="123">
        <v>583.33000000000004</v>
      </c>
      <c r="I196" s="124">
        <v>11666.6</v>
      </c>
      <c r="J196" s="125">
        <v>9333.4</v>
      </c>
      <c r="K196" s="118">
        <v>2556</v>
      </c>
      <c r="L196" s="118">
        <v>8</v>
      </c>
      <c r="M196" s="118">
        <f t="shared" si="113"/>
        <v>4</v>
      </c>
      <c r="N196" s="118">
        <f t="shared" ref="N196:N259" si="152">L196+M196</f>
        <v>12</v>
      </c>
      <c r="O196" s="126"/>
      <c r="P196" s="127"/>
      <c r="Q196" s="127"/>
      <c r="R196" s="127">
        <f t="shared" si="148"/>
        <v>4666.666666666667</v>
      </c>
      <c r="S196" s="127">
        <f t="shared" si="149"/>
        <v>7000</v>
      </c>
      <c r="T196" s="127">
        <f t="shared" si="150"/>
        <v>7000</v>
      </c>
      <c r="U196" s="127">
        <f t="shared" si="151"/>
        <v>2332.3333333333335</v>
      </c>
      <c r="V196" s="127"/>
      <c r="W196" s="127"/>
      <c r="X196" s="127"/>
      <c r="Y196" s="127"/>
      <c r="Z196" s="127"/>
      <c r="AA196" s="127"/>
      <c r="AB196" s="127"/>
      <c r="AC196" s="127"/>
      <c r="AD196" s="127"/>
      <c r="AE196" s="127"/>
      <c r="AF196" s="127"/>
      <c r="AG196" s="127"/>
      <c r="AH196" s="127"/>
      <c r="AI196" s="127"/>
      <c r="AJ196" s="127"/>
      <c r="AK196" s="127"/>
      <c r="AL196" s="127"/>
      <c r="AM196" s="127"/>
      <c r="AN196" s="127"/>
      <c r="AO196" s="127"/>
      <c r="AP196" s="127"/>
    </row>
    <row r="197" spans="1:42" ht="36">
      <c r="A197" s="118">
        <v>195</v>
      </c>
      <c r="B197" s="120" t="s">
        <v>5579</v>
      </c>
      <c r="C197" s="121" t="s">
        <v>5580</v>
      </c>
      <c r="D197" s="118" t="s">
        <v>5434</v>
      </c>
      <c r="E197" s="122">
        <v>33.33</v>
      </c>
      <c r="F197" s="123">
        <v>21000</v>
      </c>
      <c r="G197" s="124">
        <v>11083.27</v>
      </c>
      <c r="H197" s="123">
        <v>583.33000000000004</v>
      </c>
      <c r="I197" s="124">
        <v>11666.6</v>
      </c>
      <c r="J197" s="125">
        <v>9333.4</v>
      </c>
      <c r="K197" s="118">
        <v>2556</v>
      </c>
      <c r="L197" s="118">
        <v>8</v>
      </c>
      <c r="M197" s="118">
        <f t="shared" ref="M197:M260" si="153">12-L197</f>
        <v>4</v>
      </c>
      <c r="N197" s="118">
        <f t="shared" si="152"/>
        <v>12</v>
      </c>
      <c r="O197" s="126"/>
      <c r="P197" s="127"/>
      <c r="Q197" s="127"/>
      <c r="R197" s="127">
        <f t="shared" si="148"/>
        <v>4666.666666666667</v>
      </c>
      <c r="S197" s="127">
        <f t="shared" si="149"/>
        <v>7000</v>
      </c>
      <c r="T197" s="127">
        <f t="shared" si="150"/>
        <v>7000</v>
      </c>
      <c r="U197" s="127">
        <f t="shared" si="151"/>
        <v>2332.3333333333335</v>
      </c>
      <c r="V197" s="127"/>
      <c r="W197" s="127"/>
      <c r="X197" s="127"/>
      <c r="Y197" s="127"/>
      <c r="Z197" s="127"/>
      <c r="AA197" s="127"/>
      <c r="AB197" s="127"/>
      <c r="AC197" s="127"/>
      <c r="AD197" s="127"/>
      <c r="AE197" s="127"/>
      <c r="AF197" s="127"/>
      <c r="AG197" s="127"/>
      <c r="AH197" s="127"/>
      <c r="AI197" s="127"/>
      <c r="AJ197" s="127"/>
      <c r="AK197" s="127"/>
      <c r="AL197" s="127"/>
      <c r="AM197" s="127"/>
      <c r="AN197" s="127"/>
      <c r="AO197" s="127"/>
      <c r="AP197" s="127"/>
    </row>
    <row r="198" spans="1:42">
      <c r="A198" s="118">
        <v>196</v>
      </c>
      <c r="B198" s="120" t="s">
        <v>5581</v>
      </c>
      <c r="C198" s="121" t="s">
        <v>5582</v>
      </c>
      <c r="D198" s="118" t="s">
        <v>5434</v>
      </c>
      <c r="E198" s="122">
        <v>33.33</v>
      </c>
      <c r="F198" s="123">
        <v>56500</v>
      </c>
      <c r="G198" s="124">
        <v>29819.360000000001</v>
      </c>
      <c r="H198" s="123">
        <v>1569.44</v>
      </c>
      <c r="I198" s="124">
        <v>31388.799999999999</v>
      </c>
      <c r="J198" s="125">
        <v>25111.200000000001</v>
      </c>
      <c r="K198" s="118">
        <v>2556</v>
      </c>
      <c r="L198" s="118">
        <v>8</v>
      </c>
      <c r="M198" s="118">
        <f t="shared" si="153"/>
        <v>4</v>
      </c>
      <c r="N198" s="118">
        <f t="shared" si="152"/>
        <v>12</v>
      </c>
      <c r="O198" s="126"/>
      <c r="P198" s="127"/>
      <c r="Q198" s="127"/>
      <c r="R198" s="127">
        <f t="shared" si="148"/>
        <v>12555.555555555555</v>
      </c>
      <c r="S198" s="127">
        <f t="shared" si="149"/>
        <v>18833.333333333332</v>
      </c>
      <c r="T198" s="127">
        <f t="shared" si="150"/>
        <v>18833.333333333332</v>
      </c>
      <c r="U198" s="127">
        <f t="shared" si="151"/>
        <v>6276.7777777777774</v>
      </c>
      <c r="V198" s="127"/>
      <c r="W198" s="127"/>
      <c r="X198" s="127"/>
      <c r="Y198" s="127"/>
      <c r="Z198" s="127"/>
      <c r="AA198" s="127"/>
      <c r="AB198" s="127"/>
      <c r="AC198" s="127"/>
      <c r="AD198" s="127"/>
      <c r="AE198" s="127"/>
      <c r="AF198" s="127"/>
      <c r="AG198" s="127"/>
      <c r="AH198" s="127"/>
      <c r="AI198" s="127"/>
      <c r="AJ198" s="127"/>
      <c r="AK198" s="127"/>
      <c r="AL198" s="127"/>
      <c r="AM198" s="127"/>
      <c r="AN198" s="127"/>
      <c r="AO198" s="127"/>
      <c r="AP198" s="127"/>
    </row>
    <row r="199" spans="1:42">
      <c r="A199" s="118">
        <v>197</v>
      </c>
      <c r="B199" s="120" t="s">
        <v>5581</v>
      </c>
      <c r="C199" s="121" t="s">
        <v>5582</v>
      </c>
      <c r="D199" s="118" t="s">
        <v>5434</v>
      </c>
      <c r="E199" s="122">
        <v>33.33</v>
      </c>
      <c r="F199" s="123">
        <v>56500</v>
      </c>
      <c r="G199" s="124">
        <v>29819.360000000001</v>
      </c>
      <c r="H199" s="123">
        <v>1569.44</v>
      </c>
      <c r="I199" s="124">
        <v>31388.799999999999</v>
      </c>
      <c r="J199" s="125">
        <v>25111.200000000001</v>
      </c>
      <c r="K199" s="118">
        <v>2556</v>
      </c>
      <c r="L199" s="118">
        <v>8</v>
      </c>
      <c r="M199" s="118">
        <f t="shared" si="153"/>
        <v>4</v>
      </c>
      <c r="N199" s="118">
        <f t="shared" si="152"/>
        <v>12</v>
      </c>
      <c r="O199" s="126"/>
      <c r="P199" s="127"/>
      <c r="Q199" s="127"/>
      <c r="R199" s="127">
        <f t="shared" si="148"/>
        <v>12555.555555555555</v>
      </c>
      <c r="S199" s="127">
        <f t="shared" si="149"/>
        <v>18833.333333333332</v>
      </c>
      <c r="T199" s="127">
        <f t="shared" si="150"/>
        <v>18833.333333333332</v>
      </c>
      <c r="U199" s="127">
        <f t="shared" si="151"/>
        <v>6276.7777777777774</v>
      </c>
      <c r="V199" s="127"/>
      <c r="W199" s="127"/>
      <c r="X199" s="127"/>
      <c r="Y199" s="127"/>
      <c r="Z199" s="127"/>
      <c r="AA199" s="127"/>
      <c r="AB199" s="127"/>
      <c r="AC199" s="127"/>
      <c r="AD199" s="127"/>
      <c r="AE199" s="127"/>
      <c r="AF199" s="127"/>
      <c r="AG199" s="127"/>
      <c r="AH199" s="127"/>
      <c r="AI199" s="127"/>
      <c r="AJ199" s="127"/>
      <c r="AK199" s="127"/>
      <c r="AL199" s="127"/>
      <c r="AM199" s="127"/>
      <c r="AN199" s="127"/>
      <c r="AO199" s="127"/>
      <c r="AP199" s="127"/>
    </row>
    <row r="200" spans="1:42">
      <c r="A200" s="118">
        <v>198</v>
      </c>
      <c r="B200" s="120" t="s">
        <v>5583</v>
      </c>
      <c r="C200" s="121" t="s">
        <v>5582</v>
      </c>
      <c r="D200" s="118" t="s">
        <v>5434</v>
      </c>
      <c r="E200" s="122">
        <v>33.33</v>
      </c>
      <c r="F200" s="123">
        <v>47100</v>
      </c>
      <c r="G200" s="124">
        <v>24858.27</v>
      </c>
      <c r="H200" s="123">
        <v>1308.33</v>
      </c>
      <c r="I200" s="124">
        <v>26166.6</v>
      </c>
      <c r="J200" s="125">
        <v>20933.400000000001</v>
      </c>
      <c r="K200" s="118">
        <v>2556</v>
      </c>
      <c r="L200" s="118">
        <v>8</v>
      </c>
      <c r="M200" s="118">
        <f t="shared" si="153"/>
        <v>4</v>
      </c>
      <c r="N200" s="118">
        <f t="shared" si="152"/>
        <v>12</v>
      </c>
      <c r="O200" s="126"/>
      <c r="P200" s="127"/>
      <c r="Q200" s="127"/>
      <c r="R200" s="127">
        <f t="shared" si="148"/>
        <v>10466.666666666666</v>
      </c>
      <c r="S200" s="127">
        <f t="shared" si="149"/>
        <v>15700</v>
      </c>
      <c r="T200" s="127">
        <f t="shared" si="150"/>
        <v>15700</v>
      </c>
      <c r="U200" s="127">
        <f t="shared" si="151"/>
        <v>5232.333333333333</v>
      </c>
      <c r="V200" s="127"/>
      <c r="W200" s="127"/>
      <c r="X200" s="127"/>
      <c r="Y200" s="127"/>
      <c r="Z200" s="127"/>
      <c r="AA200" s="127"/>
      <c r="AB200" s="127"/>
      <c r="AC200" s="127"/>
      <c r="AD200" s="127"/>
      <c r="AE200" s="127"/>
      <c r="AF200" s="127"/>
      <c r="AG200" s="127"/>
      <c r="AH200" s="127"/>
      <c r="AI200" s="127"/>
      <c r="AJ200" s="127"/>
      <c r="AK200" s="127"/>
      <c r="AL200" s="127"/>
      <c r="AM200" s="127"/>
      <c r="AN200" s="127"/>
      <c r="AO200" s="127"/>
      <c r="AP200" s="127"/>
    </row>
    <row r="201" spans="1:42">
      <c r="A201" s="118">
        <v>199</v>
      </c>
      <c r="B201" s="120" t="s">
        <v>5584</v>
      </c>
      <c r="C201" s="121" t="s">
        <v>5582</v>
      </c>
      <c r="D201" s="118" t="s">
        <v>5434</v>
      </c>
      <c r="E201" s="122">
        <v>33.33</v>
      </c>
      <c r="F201" s="123">
        <v>8900</v>
      </c>
      <c r="G201" s="124">
        <v>4697.18</v>
      </c>
      <c r="H201" s="123">
        <v>247.22</v>
      </c>
      <c r="I201" s="124">
        <v>4944.3999999999996</v>
      </c>
      <c r="J201" s="125">
        <v>3955.6</v>
      </c>
      <c r="K201" s="118">
        <v>2556</v>
      </c>
      <c r="L201" s="118">
        <v>8</v>
      </c>
      <c r="M201" s="118">
        <f t="shared" si="153"/>
        <v>4</v>
      </c>
      <c r="N201" s="118">
        <f t="shared" si="152"/>
        <v>12</v>
      </c>
      <c r="O201" s="126"/>
      <c r="P201" s="127"/>
      <c r="Q201" s="127"/>
      <c r="R201" s="127">
        <f t="shared" si="148"/>
        <v>1977.7777777777776</v>
      </c>
      <c r="S201" s="127">
        <f t="shared" si="149"/>
        <v>2966.6666666666665</v>
      </c>
      <c r="T201" s="127">
        <f t="shared" si="150"/>
        <v>2966.6666666666665</v>
      </c>
      <c r="U201" s="127">
        <f t="shared" si="151"/>
        <v>987.8888888888888</v>
      </c>
      <c r="V201" s="127"/>
      <c r="W201" s="127"/>
      <c r="X201" s="127"/>
      <c r="Y201" s="127"/>
      <c r="Z201" s="127"/>
      <c r="AA201" s="127"/>
      <c r="AB201" s="127"/>
      <c r="AC201" s="127"/>
      <c r="AD201" s="127"/>
      <c r="AE201" s="127"/>
      <c r="AF201" s="127"/>
      <c r="AG201" s="127"/>
      <c r="AH201" s="127"/>
      <c r="AI201" s="127"/>
      <c r="AJ201" s="127"/>
      <c r="AK201" s="127"/>
      <c r="AL201" s="127"/>
      <c r="AM201" s="127"/>
      <c r="AN201" s="127"/>
      <c r="AO201" s="127"/>
      <c r="AP201" s="127"/>
    </row>
    <row r="202" spans="1:42">
      <c r="A202" s="118">
        <v>200</v>
      </c>
      <c r="B202" s="120" t="s">
        <v>5584</v>
      </c>
      <c r="C202" s="121" t="s">
        <v>5582</v>
      </c>
      <c r="D202" s="118" t="s">
        <v>5434</v>
      </c>
      <c r="E202" s="122">
        <v>33.33</v>
      </c>
      <c r="F202" s="123">
        <v>8900</v>
      </c>
      <c r="G202" s="124">
        <v>4697.18</v>
      </c>
      <c r="H202" s="123">
        <v>247.22</v>
      </c>
      <c r="I202" s="124">
        <v>4944.3999999999996</v>
      </c>
      <c r="J202" s="125">
        <v>3955.6</v>
      </c>
      <c r="K202" s="118">
        <v>2556</v>
      </c>
      <c r="L202" s="118">
        <v>8</v>
      </c>
      <c r="M202" s="118">
        <f t="shared" si="153"/>
        <v>4</v>
      </c>
      <c r="N202" s="118">
        <f t="shared" si="152"/>
        <v>12</v>
      </c>
      <c r="O202" s="126"/>
      <c r="P202" s="127"/>
      <c r="Q202" s="127"/>
      <c r="R202" s="127">
        <f t="shared" si="148"/>
        <v>1977.7777777777776</v>
      </c>
      <c r="S202" s="127">
        <f t="shared" si="149"/>
        <v>2966.6666666666665</v>
      </c>
      <c r="T202" s="127">
        <f t="shared" si="150"/>
        <v>2966.6666666666665</v>
      </c>
      <c r="U202" s="127">
        <f t="shared" si="151"/>
        <v>987.8888888888888</v>
      </c>
      <c r="V202" s="127"/>
      <c r="W202" s="127"/>
      <c r="X202" s="127"/>
      <c r="Y202" s="127"/>
      <c r="Z202" s="127"/>
      <c r="AA202" s="127"/>
      <c r="AB202" s="127"/>
      <c r="AC202" s="127"/>
      <c r="AD202" s="127"/>
      <c r="AE202" s="127"/>
      <c r="AF202" s="127"/>
      <c r="AG202" s="127"/>
      <c r="AH202" s="127"/>
      <c r="AI202" s="127"/>
      <c r="AJ202" s="127"/>
      <c r="AK202" s="127"/>
      <c r="AL202" s="127"/>
      <c r="AM202" s="127"/>
      <c r="AN202" s="127"/>
      <c r="AO202" s="127"/>
      <c r="AP202" s="127"/>
    </row>
    <row r="203" spans="1:42">
      <c r="A203" s="118">
        <v>201</v>
      </c>
      <c r="B203" s="120" t="s">
        <v>5584</v>
      </c>
      <c r="C203" s="121" t="s">
        <v>5582</v>
      </c>
      <c r="D203" s="118" t="s">
        <v>5434</v>
      </c>
      <c r="E203" s="122">
        <v>33.33</v>
      </c>
      <c r="F203" s="123">
        <v>8900</v>
      </c>
      <c r="G203" s="124">
        <v>4697.18</v>
      </c>
      <c r="H203" s="123">
        <v>247.22</v>
      </c>
      <c r="I203" s="124">
        <v>4944.3999999999996</v>
      </c>
      <c r="J203" s="125">
        <v>3955.6</v>
      </c>
      <c r="K203" s="118">
        <v>2556</v>
      </c>
      <c r="L203" s="118">
        <v>8</v>
      </c>
      <c r="M203" s="118">
        <f t="shared" si="153"/>
        <v>4</v>
      </c>
      <c r="N203" s="118">
        <f t="shared" si="152"/>
        <v>12</v>
      </c>
      <c r="O203" s="126"/>
      <c r="P203" s="127"/>
      <c r="Q203" s="127"/>
      <c r="R203" s="127">
        <f t="shared" si="148"/>
        <v>1977.7777777777776</v>
      </c>
      <c r="S203" s="127">
        <f t="shared" si="149"/>
        <v>2966.6666666666665</v>
      </c>
      <c r="T203" s="127">
        <f t="shared" si="150"/>
        <v>2966.6666666666665</v>
      </c>
      <c r="U203" s="127">
        <f t="shared" si="151"/>
        <v>987.8888888888888</v>
      </c>
      <c r="V203" s="127"/>
      <c r="W203" s="127"/>
      <c r="X203" s="127"/>
      <c r="Y203" s="127"/>
      <c r="Z203" s="127"/>
      <c r="AA203" s="127"/>
      <c r="AB203" s="127"/>
      <c r="AC203" s="127"/>
      <c r="AD203" s="127"/>
      <c r="AE203" s="127"/>
      <c r="AF203" s="127"/>
      <c r="AG203" s="127"/>
      <c r="AH203" s="127"/>
      <c r="AI203" s="127"/>
      <c r="AJ203" s="127"/>
      <c r="AK203" s="127"/>
      <c r="AL203" s="127"/>
      <c r="AM203" s="127"/>
      <c r="AN203" s="127"/>
      <c r="AO203" s="127"/>
      <c r="AP203" s="127"/>
    </row>
    <row r="204" spans="1:42">
      <c r="A204" s="118">
        <v>202</v>
      </c>
      <c r="B204" s="120" t="s">
        <v>5585</v>
      </c>
      <c r="C204" s="121" t="s">
        <v>5586</v>
      </c>
      <c r="D204" s="118" t="s">
        <v>5434</v>
      </c>
      <c r="E204" s="122">
        <v>33.33</v>
      </c>
      <c r="F204" s="123">
        <v>41200</v>
      </c>
      <c r="G204" s="124">
        <v>20599.919999999998</v>
      </c>
      <c r="H204" s="123">
        <v>1144.44</v>
      </c>
      <c r="I204" s="124">
        <v>21744.36</v>
      </c>
      <c r="J204" s="125">
        <v>19455.64</v>
      </c>
      <c r="K204" s="118">
        <v>2556</v>
      </c>
      <c r="L204" s="118">
        <v>7</v>
      </c>
      <c r="M204" s="118">
        <f t="shared" si="153"/>
        <v>5</v>
      </c>
      <c r="N204" s="118">
        <f t="shared" si="152"/>
        <v>12</v>
      </c>
      <c r="O204" s="126"/>
      <c r="P204" s="127"/>
      <c r="Q204" s="127"/>
      <c r="R204" s="127">
        <f t="shared" si="148"/>
        <v>8011.1111111111122</v>
      </c>
      <c r="S204" s="127">
        <f t="shared" si="149"/>
        <v>13733.333333333334</v>
      </c>
      <c r="T204" s="127">
        <f t="shared" si="150"/>
        <v>13733.333333333334</v>
      </c>
      <c r="U204" s="127">
        <f t="shared" si="151"/>
        <v>5721.2222222222226</v>
      </c>
      <c r="V204" s="127"/>
      <c r="W204" s="127"/>
      <c r="X204" s="127"/>
      <c r="Y204" s="127"/>
      <c r="Z204" s="127"/>
      <c r="AA204" s="127"/>
      <c r="AB204" s="127"/>
      <c r="AC204" s="127"/>
      <c r="AD204" s="127"/>
      <c r="AE204" s="127"/>
      <c r="AF204" s="127"/>
      <c r="AG204" s="127"/>
      <c r="AH204" s="127"/>
      <c r="AI204" s="127"/>
      <c r="AJ204" s="127"/>
      <c r="AK204" s="127"/>
      <c r="AL204" s="127"/>
      <c r="AM204" s="127"/>
      <c r="AN204" s="127"/>
      <c r="AO204" s="127"/>
      <c r="AP204" s="127"/>
    </row>
    <row r="205" spans="1:42">
      <c r="A205" s="118">
        <v>203</v>
      </c>
      <c r="B205" s="120" t="s">
        <v>5587</v>
      </c>
      <c r="C205" s="121" t="s">
        <v>5586</v>
      </c>
      <c r="D205" s="118" t="s">
        <v>5434</v>
      </c>
      <c r="E205" s="122">
        <v>33.33</v>
      </c>
      <c r="F205" s="123">
        <v>33200</v>
      </c>
      <c r="G205" s="124">
        <v>16599.96</v>
      </c>
      <c r="H205" s="123">
        <v>922.22</v>
      </c>
      <c r="I205" s="124">
        <v>17522.18</v>
      </c>
      <c r="J205" s="125">
        <v>15677.82</v>
      </c>
      <c r="K205" s="118">
        <v>2556</v>
      </c>
      <c r="L205" s="118">
        <v>7</v>
      </c>
      <c r="M205" s="118">
        <f t="shared" si="153"/>
        <v>5</v>
      </c>
      <c r="N205" s="118">
        <f t="shared" si="152"/>
        <v>12</v>
      </c>
      <c r="O205" s="126"/>
      <c r="P205" s="127"/>
      <c r="Q205" s="127"/>
      <c r="R205" s="127">
        <f t="shared" si="148"/>
        <v>6455.5555555555547</v>
      </c>
      <c r="S205" s="127">
        <f t="shared" si="149"/>
        <v>11066.666666666666</v>
      </c>
      <c r="T205" s="127">
        <f t="shared" si="150"/>
        <v>11066.666666666666</v>
      </c>
      <c r="U205" s="127">
        <f t="shared" si="151"/>
        <v>4610.1111111111104</v>
      </c>
      <c r="V205" s="127"/>
      <c r="W205" s="127"/>
      <c r="X205" s="127"/>
      <c r="Y205" s="127"/>
      <c r="Z205" s="127"/>
      <c r="AA205" s="127"/>
      <c r="AB205" s="127"/>
      <c r="AC205" s="127"/>
      <c r="AD205" s="127"/>
      <c r="AE205" s="127"/>
      <c r="AF205" s="127"/>
      <c r="AG205" s="127"/>
      <c r="AH205" s="127"/>
      <c r="AI205" s="127"/>
      <c r="AJ205" s="127"/>
      <c r="AK205" s="127"/>
      <c r="AL205" s="127"/>
      <c r="AM205" s="127"/>
      <c r="AN205" s="127"/>
      <c r="AO205" s="127"/>
      <c r="AP205" s="127"/>
    </row>
    <row r="206" spans="1:42">
      <c r="A206" s="118">
        <v>204</v>
      </c>
      <c r="B206" s="120" t="s">
        <v>5588</v>
      </c>
      <c r="C206" s="121" t="s">
        <v>5589</v>
      </c>
      <c r="D206" s="118" t="s">
        <v>5434</v>
      </c>
      <c r="E206" s="122">
        <v>33.33</v>
      </c>
      <c r="F206" s="123">
        <v>15900</v>
      </c>
      <c r="G206" s="124">
        <v>7508.39</v>
      </c>
      <c r="H206" s="123">
        <v>441.67</v>
      </c>
      <c r="I206" s="124">
        <v>7950.06</v>
      </c>
      <c r="J206" s="125">
        <v>7949.94</v>
      </c>
      <c r="K206" s="118">
        <v>2556</v>
      </c>
      <c r="L206" s="118">
        <v>6</v>
      </c>
      <c r="M206" s="118">
        <f t="shared" si="153"/>
        <v>6</v>
      </c>
      <c r="N206" s="118">
        <f t="shared" si="152"/>
        <v>12</v>
      </c>
      <c r="O206" s="126"/>
      <c r="P206" s="127"/>
      <c r="Q206" s="127"/>
      <c r="R206" s="127">
        <f t="shared" si="148"/>
        <v>2650</v>
      </c>
      <c r="S206" s="127">
        <f t="shared" si="149"/>
        <v>5300</v>
      </c>
      <c r="T206" s="127">
        <f t="shared" si="150"/>
        <v>5300</v>
      </c>
      <c r="U206" s="127">
        <f t="shared" si="151"/>
        <v>2649</v>
      </c>
      <c r="V206" s="127"/>
      <c r="W206" s="127"/>
      <c r="X206" s="127"/>
      <c r="Y206" s="127"/>
      <c r="Z206" s="127"/>
      <c r="AA206" s="127"/>
      <c r="AB206" s="127"/>
      <c r="AC206" s="127"/>
      <c r="AD206" s="127"/>
      <c r="AE206" s="127"/>
      <c r="AF206" s="127"/>
      <c r="AG206" s="127"/>
      <c r="AH206" s="127"/>
      <c r="AI206" s="127"/>
      <c r="AJ206" s="127"/>
      <c r="AK206" s="127"/>
      <c r="AL206" s="127"/>
      <c r="AM206" s="127"/>
      <c r="AN206" s="127"/>
      <c r="AO206" s="127"/>
      <c r="AP206" s="127"/>
    </row>
    <row r="207" spans="1:42">
      <c r="A207" s="118">
        <v>205</v>
      </c>
      <c r="B207" s="120" t="s">
        <v>5588</v>
      </c>
      <c r="C207" s="121" t="s">
        <v>5589</v>
      </c>
      <c r="D207" s="118" t="s">
        <v>5434</v>
      </c>
      <c r="E207" s="122">
        <v>33.33</v>
      </c>
      <c r="F207" s="123">
        <v>15900</v>
      </c>
      <c r="G207" s="124">
        <v>7508.39</v>
      </c>
      <c r="H207" s="123">
        <v>441.67</v>
      </c>
      <c r="I207" s="124">
        <v>7950.06</v>
      </c>
      <c r="J207" s="125">
        <v>7949.94</v>
      </c>
      <c r="K207" s="118">
        <v>2556</v>
      </c>
      <c r="L207" s="118">
        <v>6</v>
      </c>
      <c r="M207" s="118">
        <f t="shared" si="153"/>
        <v>6</v>
      </c>
      <c r="N207" s="118">
        <f t="shared" si="152"/>
        <v>12</v>
      </c>
      <c r="O207" s="126"/>
      <c r="P207" s="127"/>
      <c r="Q207" s="127"/>
      <c r="R207" s="127">
        <f t="shared" si="148"/>
        <v>2650</v>
      </c>
      <c r="S207" s="127">
        <f t="shared" si="149"/>
        <v>5300</v>
      </c>
      <c r="T207" s="127">
        <f t="shared" si="150"/>
        <v>5300</v>
      </c>
      <c r="U207" s="127">
        <f t="shared" si="151"/>
        <v>2649</v>
      </c>
      <c r="V207" s="127"/>
      <c r="W207" s="127"/>
      <c r="X207" s="127"/>
      <c r="Y207" s="127"/>
      <c r="Z207" s="127"/>
      <c r="AA207" s="127"/>
      <c r="AB207" s="127"/>
      <c r="AC207" s="127"/>
      <c r="AD207" s="127"/>
      <c r="AE207" s="127"/>
      <c r="AF207" s="127"/>
      <c r="AG207" s="127"/>
      <c r="AH207" s="127"/>
      <c r="AI207" s="127"/>
      <c r="AJ207" s="127"/>
      <c r="AK207" s="127"/>
      <c r="AL207" s="127"/>
      <c r="AM207" s="127"/>
      <c r="AN207" s="127"/>
      <c r="AO207" s="127"/>
      <c r="AP207" s="127"/>
    </row>
    <row r="208" spans="1:42">
      <c r="A208" s="118">
        <v>206</v>
      </c>
      <c r="B208" s="120" t="s">
        <v>5590</v>
      </c>
      <c r="C208" s="121" t="s">
        <v>5589</v>
      </c>
      <c r="D208" s="118" t="s">
        <v>5434</v>
      </c>
      <c r="E208" s="122">
        <v>33.33</v>
      </c>
      <c r="F208" s="123">
        <v>11900</v>
      </c>
      <c r="G208" s="124">
        <v>5619.52</v>
      </c>
      <c r="H208" s="123">
        <v>330.56</v>
      </c>
      <c r="I208" s="124">
        <v>5950.08</v>
      </c>
      <c r="J208" s="125">
        <v>5949.92</v>
      </c>
      <c r="K208" s="118">
        <v>2556</v>
      </c>
      <c r="L208" s="118">
        <v>6</v>
      </c>
      <c r="M208" s="118">
        <f t="shared" si="153"/>
        <v>6</v>
      </c>
      <c r="N208" s="118">
        <f t="shared" si="152"/>
        <v>12</v>
      </c>
      <c r="O208" s="126"/>
      <c r="P208" s="127"/>
      <c r="Q208" s="127"/>
      <c r="R208" s="127">
        <f t="shared" si="148"/>
        <v>1983.3333333333333</v>
      </c>
      <c r="S208" s="127">
        <f t="shared" si="149"/>
        <v>3966.6666666666665</v>
      </c>
      <c r="T208" s="127">
        <f t="shared" si="150"/>
        <v>3966.6666666666665</v>
      </c>
      <c r="U208" s="127">
        <f t="shared" si="151"/>
        <v>1982.3333333333333</v>
      </c>
      <c r="V208" s="127"/>
      <c r="W208" s="127"/>
      <c r="X208" s="127"/>
      <c r="Y208" s="127"/>
      <c r="Z208" s="127"/>
      <c r="AA208" s="127"/>
      <c r="AB208" s="127"/>
      <c r="AC208" s="127"/>
      <c r="AD208" s="127"/>
      <c r="AE208" s="127"/>
      <c r="AF208" s="127"/>
      <c r="AG208" s="127"/>
      <c r="AH208" s="127"/>
      <c r="AI208" s="127"/>
      <c r="AJ208" s="127"/>
      <c r="AK208" s="127"/>
      <c r="AL208" s="127"/>
      <c r="AM208" s="127"/>
      <c r="AN208" s="127"/>
      <c r="AO208" s="127"/>
      <c r="AP208" s="127"/>
    </row>
    <row r="209" spans="1:42">
      <c r="A209" s="118">
        <v>207</v>
      </c>
      <c r="B209" s="120" t="s">
        <v>5591</v>
      </c>
      <c r="C209" s="121" t="s">
        <v>5589</v>
      </c>
      <c r="D209" s="118" t="s">
        <v>5434</v>
      </c>
      <c r="E209" s="122">
        <v>33.33</v>
      </c>
      <c r="F209" s="123">
        <v>22900</v>
      </c>
      <c r="G209" s="124">
        <v>10813.87</v>
      </c>
      <c r="H209" s="123">
        <v>636.11</v>
      </c>
      <c r="I209" s="124">
        <v>11449.98</v>
      </c>
      <c r="J209" s="125">
        <v>11450.02</v>
      </c>
      <c r="K209" s="118">
        <v>2556</v>
      </c>
      <c r="L209" s="118">
        <v>6</v>
      </c>
      <c r="M209" s="118">
        <f t="shared" si="153"/>
        <v>6</v>
      </c>
      <c r="N209" s="118">
        <f t="shared" si="152"/>
        <v>12</v>
      </c>
      <c r="O209" s="126"/>
      <c r="P209" s="127"/>
      <c r="Q209" s="127"/>
      <c r="R209" s="127">
        <f t="shared" si="148"/>
        <v>3816.6666666666665</v>
      </c>
      <c r="S209" s="127">
        <f t="shared" si="149"/>
        <v>7633.333333333333</v>
      </c>
      <c r="T209" s="127">
        <f t="shared" si="150"/>
        <v>7633.333333333333</v>
      </c>
      <c r="U209" s="127">
        <f t="shared" si="151"/>
        <v>3815.6666666666665</v>
      </c>
      <c r="V209" s="127"/>
      <c r="W209" s="127"/>
      <c r="X209" s="127"/>
      <c r="Y209" s="127"/>
      <c r="Z209" s="127"/>
      <c r="AA209" s="127"/>
      <c r="AB209" s="127"/>
      <c r="AC209" s="127"/>
      <c r="AD209" s="127"/>
      <c r="AE209" s="127"/>
      <c r="AF209" s="127"/>
      <c r="AG209" s="127"/>
      <c r="AH209" s="127"/>
      <c r="AI209" s="127"/>
      <c r="AJ209" s="127"/>
      <c r="AK209" s="127"/>
      <c r="AL209" s="127"/>
      <c r="AM209" s="127"/>
      <c r="AN209" s="127"/>
      <c r="AO209" s="127"/>
      <c r="AP209" s="127"/>
    </row>
    <row r="210" spans="1:42" ht="36">
      <c r="A210" s="118">
        <v>208</v>
      </c>
      <c r="B210" s="120" t="s">
        <v>5592</v>
      </c>
      <c r="C210" s="121" t="s">
        <v>5593</v>
      </c>
      <c r="D210" s="118" t="s">
        <v>5434</v>
      </c>
      <c r="E210" s="122">
        <v>33.33</v>
      </c>
      <c r="F210" s="123">
        <v>10593</v>
      </c>
      <c r="G210" s="124">
        <v>5002.25</v>
      </c>
      <c r="H210" s="123">
        <v>294.25</v>
      </c>
      <c r="I210" s="124">
        <v>5296.5</v>
      </c>
      <c r="J210" s="125">
        <v>5296.5</v>
      </c>
      <c r="K210" s="118">
        <v>2556</v>
      </c>
      <c r="L210" s="118">
        <v>6</v>
      </c>
      <c r="M210" s="118">
        <f t="shared" si="153"/>
        <v>6</v>
      </c>
      <c r="N210" s="118">
        <f t="shared" si="152"/>
        <v>12</v>
      </c>
      <c r="O210" s="126"/>
      <c r="P210" s="127"/>
      <c r="Q210" s="127"/>
      <c r="R210" s="127">
        <f t="shared" si="148"/>
        <v>1765.5</v>
      </c>
      <c r="S210" s="127">
        <f t="shared" si="149"/>
        <v>3531</v>
      </c>
      <c r="T210" s="127">
        <f t="shared" si="150"/>
        <v>3531</v>
      </c>
      <c r="U210" s="127">
        <f t="shared" si="151"/>
        <v>1764.5</v>
      </c>
      <c r="V210" s="127"/>
      <c r="W210" s="127"/>
      <c r="X210" s="127"/>
      <c r="Y210" s="127"/>
      <c r="Z210" s="127"/>
      <c r="AA210" s="127"/>
      <c r="AB210" s="127"/>
      <c r="AC210" s="127"/>
      <c r="AD210" s="127"/>
      <c r="AE210" s="127"/>
      <c r="AF210" s="127"/>
      <c r="AG210" s="127"/>
      <c r="AH210" s="127"/>
      <c r="AI210" s="127"/>
      <c r="AJ210" s="127"/>
      <c r="AK210" s="127"/>
      <c r="AL210" s="127"/>
      <c r="AM210" s="127"/>
      <c r="AN210" s="127"/>
      <c r="AO210" s="127"/>
      <c r="AP210" s="127"/>
    </row>
    <row r="211" spans="1:42" ht="36">
      <c r="A211" s="118">
        <v>209</v>
      </c>
      <c r="B211" s="120" t="s">
        <v>5592</v>
      </c>
      <c r="C211" s="121" t="s">
        <v>5593</v>
      </c>
      <c r="D211" s="118" t="s">
        <v>5434</v>
      </c>
      <c r="E211" s="122">
        <v>33.33</v>
      </c>
      <c r="F211" s="123">
        <v>10593</v>
      </c>
      <c r="G211" s="124">
        <v>5002.25</v>
      </c>
      <c r="H211" s="123">
        <v>294.25</v>
      </c>
      <c r="I211" s="124">
        <v>5296.5</v>
      </c>
      <c r="J211" s="125">
        <v>5296.5</v>
      </c>
      <c r="K211" s="118">
        <v>2556</v>
      </c>
      <c r="L211" s="118">
        <v>6</v>
      </c>
      <c r="M211" s="118">
        <f t="shared" si="153"/>
        <v>6</v>
      </c>
      <c r="N211" s="118">
        <f t="shared" si="152"/>
        <v>12</v>
      </c>
      <c r="O211" s="126"/>
      <c r="P211" s="127"/>
      <c r="Q211" s="127"/>
      <c r="R211" s="127">
        <f t="shared" si="148"/>
        <v>1765.5</v>
      </c>
      <c r="S211" s="127">
        <f t="shared" si="149"/>
        <v>3531</v>
      </c>
      <c r="T211" s="127">
        <f t="shared" si="150"/>
        <v>3531</v>
      </c>
      <c r="U211" s="127">
        <f t="shared" si="151"/>
        <v>1764.5</v>
      </c>
      <c r="V211" s="127"/>
      <c r="W211" s="127"/>
      <c r="X211" s="127"/>
      <c r="Y211" s="127"/>
      <c r="Z211" s="127"/>
      <c r="AA211" s="127"/>
      <c r="AB211" s="127"/>
      <c r="AC211" s="127"/>
      <c r="AD211" s="127"/>
      <c r="AE211" s="127"/>
      <c r="AF211" s="127"/>
      <c r="AG211" s="127"/>
      <c r="AH211" s="127"/>
      <c r="AI211" s="127"/>
      <c r="AJ211" s="127"/>
      <c r="AK211" s="127"/>
      <c r="AL211" s="127"/>
      <c r="AM211" s="127"/>
      <c r="AN211" s="127"/>
      <c r="AO211" s="127"/>
      <c r="AP211" s="127"/>
    </row>
    <row r="212" spans="1:42">
      <c r="A212" s="118">
        <v>210</v>
      </c>
      <c r="B212" s="120" t="s">
        <v>5594</v>
      </c>
      <c r="C212" s="121" t="s">
        <v>5527</v>
      </c>
      <c r="D212" s="118" t="s">
        <v>5434</v>
      </c>
      <c r="E212" s="122">
        <v>33.33</v>
      </c>
      <c r="F212" s="123">
        <v>26643</v>
      </c>
      <c r="G212" s="124">
        <v>12581.36</v>
      </c>
      <c r="H212" s="123">
        <v>740.08</v>
      </c>
      <c r="I212" s="124">
        <v>13321.44</v>
      </c>
      <c r="J212" s="125">
        <v>13321.56</v>
      </c>
      <c r="K212" s="118">
        <v>2556</v>
      </c>
      <c r="L212" s="118">
        <v>6</v>
      </c>
      <c r="M212" s="118">
        <f t="shared" si="153"/>
        <v>6</v>
      </c>
      <c r="N212" s="118">
        <f t="shared" si="152"/>
        <v>12</v>
      </c>
      <c r="O212" s="126"/>
      <c r="P212" s="127"/>
      <c r="Q212" s="127"/>
      <c r="R212" s="127">
        <f t="shared" si="148"/>
        <v>4440.5</v>
      </c>
      <c r="S212" s="127">
        <f t="shared" si="149"/>
        <v>8881</v>
      </c>
      <c r="T212" s="127">
        <f t="shared" si="150"/>
        <v>8881</v>
      </c>
      <c r="U212" s="127">
        <f t="shared" si="151"/>
        <v>4439.5</v>
      </c>
      <c r="V212" s="127"/>
      <c r="W212" s="127"/>
      <c r="X212" s="127"/>
      <c r="Y212" s="127"/>
      <c r="Z212" s="127"/>
      <c r="AA212" s="127"/>
      <c r="AB212" s="127"/>
      <c r="AC212" s="127"/>
      <c r="AD212" s="127"/>
      <c r="AE212" s="127"/>
      <c r="AF212" s="127"/>
      <c r="AG212" s="127"/>
      <c r="AH212" s="127"/>
      <c r="AI212" s="127"/>
      <c r="AJ212" s="127"/>
      <c r="AK212" s="127"/>
      <c r="AL212" s="127"/>
      <c r="AM212" s="127"/>
      <c r="AN212" s="127"/>
      <c r="AO212" s="127"/>
      <c r="AP212" s="127"/>
    </row>
    <row r="213" spans="1:42">
      <c r="A213" s="118">
        <v>211</v>
      </c>
      <c r="B213" s="120" t="s">
        <v>5594</v>
      </c>
      <c r="C213" s="121" t="s">
        <v>5527</v>
      </c>
      <c r="D213" s="118" t="s">
        <v>5434</v>
      </c>
      <c r="E213" s="122">
        <v>33.33</v>
      </c>
      <c r="F213" s="123">
        <v>26643</v>
      </c>
      <c r="G213" s="124">
        <v>12581.36</v>
      </c>
      <c r="H213" s="123">
        <v>740.08</v>
      </c>
      <c r="I213" s="124">
        <v>13321.44</v>
      </c>
      <c r="J213" s="125">
        <v>13321.56</v>
      </c>
      <c r="K213" s="118">
        <v>2556</v>
      </c>
      <c r="L213" s="118">
        <v>6</v>
      </c>
      <c r="M213" s="118">
        <f t="shared" si="153"/>
        <v>6</v>
      </c>
      <c r="N213" s="118">
        <f t="shared" si="152"/>
        <v>12</v>
      </c>
      <c r="O213" s="126"/>
      <c r="P213" s="127"/>
      <c r="Q213" s="127"/>
      <c r="R213" s="127">
        <f t="shared" si="148"/>
        <v>4440.5</v>
      </c>
      <c r="S213" s="127">
        <f t="shared" si="149"/>
        <v>8881</v>
      </c>
      <c r="T213" s="127">
        <f t="shared" si="150"/>
        <v>8881</v>
      </c>
      <c r="U213" s="127">
        <f t="shared" si="151"/>
        <v>4439.5</v>
      </c>
      <c r="V213" s="127"/>
      <c r="W213" s="127"/>
      <c r="X213" s="127"/>
      <c r="Y213" s="127"/>
      <c r="Z213" s="127"/>
      <c r="AA213" s="127"/>
      <c r="AB213" s="127"/>
      <c r="AC213" s="127"/>
      <c r="AD213" s="127"/>
      <c r="AE213" s="127"/>
      <c r="AF213" s="127"/>
      <c r="AG213" s="127"/>
      <c r="AH213" s="127"/>
      <c r="AI213" s="127"/>
      <c r="AJ213" s="127"/>
      <c r="AK213" s="127"/>
      <c r="AL213" s="127"/>
      <c r="AM213" s="127"/>
      <c r="AN213" s="127"/>
      <c r="AO213" s="127"/>
      <c r="AP213" s="127"/>
    </row>
    <row r="214" spans="1:42">
      <c r="A214" s="118">
        <v>212</v>
      </c>
      <c r="B214" s="120" t="s">
        <v>5595</v>
      </c>
      <c r="C214" s="121" t="s">
        <v>5596</v>
      </c>
      <c r="D214" s="118" t="s">
        <v>5434</v>
      </c>
      <c r="E214" s="122">
        <v>33.33</v>
      </c>
      <c r="F214" s="123">
        <v>34000</v>
      </c>
      <c r="G214" s="124">
        <v>14166.6</v>
      </c>
      <c r="H214" s="123">
        <v>944.44</v>
      </c>
      <c r="I214" s="124">
        <v>15111.04</v>
      </c>
      <c r="J214" s="125">
        <v>18888.96</v>
      </c>
      <c r="K214" s="118">
        <v>2556</v>
      </c>
      <c r="L214" s="118">
        <v>4</v>
      </c>
      <c r="M214" s="118">
        <f t="shared" si="153"/>
        <v>8</v>
      </c>
      <c r="N214" s="118">
        <f t="shared" si="152"/>
        <v>12</v>
      </c>
      <c r="O214" s="126"/>
      <c r="P214" s="127"/>
      <c r="Q214" s="127"/>
      <c r="R214" s="127">
        <f t="shared" si="148"/>
        <v>3777.7777777777778</v>
      </c>
      <c r="S214" s="127">
        <f t="shared" si="149"/>
        <v>11333.333333333334</v>
      </c>
      <c r="T214" s="127">
        <f t="shared" si="150"/>
        <v>11333.333333333334</v>
      </c>
      <c r="U214" s="127">
        <f t="shared" si="151"/>
        <v>7554.5555555555557</v>
      </c>
      <c r="V214" s="127"/>
      <c r="W214" s="127"/>
      <c r="X214" s="127"/>
      <c r="Y214" s="127"/>
      <c r="Z214" s="127"/>
      <c r="AA214" s="127"/>
      <c r="AB214" s="127"/>
      <c r="AC214" s="127"/>
      <c r="AD214" s="127"/>
      <c r="AE214" s="127"/>
      <c r="AF214" s="127"/>
      <c r="AG214" s="127"/>
      <c r="AH214" s="127"/>
      <c r="AI214" s="127"/>
      <c r="AJ214" s="127"/>
      <c r="AK214" s="127"/>
      <c r="AL214" s="127"/>
      <c r="AM214" s="127"/>
      <c r="AN214" s="127"/>
      <c r="AO214" s="127"/>
      <c r="AP214" s="127"/>
    </row>
    <row r="215" spans="1:42">
      <c r="A215" s="118">
        <v>213</v>
      </c>
      <c r="B215" s="120" t="s">
        <v>5597</v>
      </c>
      <c r="C215" s="121" t="s">
        <v>5598</v>
      </c>
      <c r="D215" s="118" t="s">
        <v>5434</v>
      </c>
      <c r="E215" s="122">
        <v>33.33</v>
      </c>
      <c r="F215" s="123">
        <v>9523</v>
      </c>
      <c r="G215" s="124">
        <v>3967.95</v>
      </c>
      <c r="H215" s="123">
        <v>264.52999999999997</v>
      </c>
      <c r="I215" s="124">
        <v>4232.4799999999996</v>
      </c>
      <c r="J215" s="125">
        <v>5290.52</v>
      </c>
      <c r="K215" s="118">
        <v>2556</v>
      </c>
      <c r="L215" s="118">
        <v>4</v>
      </c>
      <c r="M215" s="118">
        <f t="shared" si="153"/>
        <v>8</v>
      </c>
      <c r="N215" s="118">
        <f t="shared" si="152"/>
        <v>12</v>
      </c>
      <c r="O215" s="126"/>
      <c r="P215" s="127"/>
      <c r="Q215" s="127"/>
      <c r="R215" s="127">
        <f t="shared" si="148"/>
        <v>1058.1111111111111</v>
      </c>
      <c r="S215" s="127">
        <f t="shared" si="149"/>
        <v>3174.3333333333335</v>
      </c>
      <c r="T215" s="127">
        <f t="shared" si="150"/>
        <v>3174.3333333333335</v>
      </c>
      <c r="U215" s="127">
        <f t="shared" si="151"/>
        <v>2115.2222222222222</v>
      </c>
      <c r="V215" s="127"/>
      <c r="W215" s="127"/>
      <c r="X215" s="127"/>
      <c r="Y215" s="127"/>
      <c r="Z215" s="127"/>
      <c r="AA215" s="127"/>
      <c r="AB215" s="127"/>
      <c r="AC215" s="127"/>
      <c r="AD215" s="127"/>
      <c r="AE215" s="127"/>
      <c r="AF215" s="127"/>
      <c r="AG215" s="127"/>
      <c r="AH215" s="127"/>
      <c r="AI215" s="127"/>
      <c r="AJ215" s="127"/>
      <c r="AK215" s="127"/>
      <c r="AL215" s="127"/>
      <c r="AM215" s="127"/>
      <c r="AN215" s="127"/>
      <c r="AO215" s="127"/>
      <c r="AP215" s="127"/>
    </row>
    <row r="216" spans="1:42">
      <c r="A216" s="118">
        <v>214</v>
      </c>
      <c r="B216" s="120" t="s">
        <v>5599</v>
      </c>
      <c r="C216" s="121" t="s">
        <v>5600</v>
      </c>
      <c r="D216" s="118" t="s">
        <v>5434</v>
      </c>
      <c r="E216" s="122">
        <v>33.33</v>
      </c>
      <c r="F216" s="123">
        <v>18950</v>
      </c>
      <c r="G216" s="124">
        <v>7895.85</v>
      </c>
      <c r="H216" s="123">
        <v>526.39</v>
      </c>
      <c r="I216" s="124">
        <v>8422.24</v>
      </c>
      <c r="J216" s="125">
        <v>10527.76</v>
      </c>
      <c r="K216" s="118">
        <v>2556</v>
      </c>
      <c r="L216" s="118">
        <v>4</v>
      </c>
      <c r="M216" s="118">
        <f t="shared" si="153"/>
        <v>8</v>
      </c>
      <c r="N216" s="118">
        <f t="shared" si="152"/>
        <v>12</v>
      </c>
      <c r="O216" s="126"/>
      <c r="P216" s="127"/>
      <c r="Q216" s="127"/>
      <c r="R216" s="127">
        <f t="shared" si="148"/>
        <v>2105.5555555555557</v>
      </c>
      <c r="S216" s="127">
        <f t="shared" si="149"/>
        <v>6316.666666666667</v>
      </c>
      <c r="T216" s="127">
        <f t="shared" si="150"/>
        <v>6316.666666666667</v>
      </c>
      <c r="U216" s="127">
        <f t="shared" si="151"/>
        <v>4210.1111111111113</v>
      </c>
      <c r="V216" s="127"/>
      <c r="W216" s="127"/>
      <c r="X216" s="127"/>
      <c r="Y216" s="127"/>
      <c r="Z216" s="127"/>
      <c r="AA216" s="127"/>
      <c r="AB216" s="127"/>
      <c r="AC216" s="127"/>
      <c r="AD216" s="127"/>
      <c r="AE216" s="127"/>
      <c r="AF216" s="127"/>
      <c r="AG216" s="127"/>
      <c r="AH216" s="127"/>
      <c r="AI216" s="127"/>
      <c r="AJ216" s="127"/>
      <c r="AK216" s="127"/>
      <c r="AL216" s="127"/>
      <c r="AM216" s="127"/>
      <c r="AN216" s="127"/>
      <c r="AO216" s="127"/>
      <c r="AP216" s="127"/>
    </row>
    <row r="217" spans="1:42">
      <c r="A217" s="118">
        <v>215</v>
      </c>
      <c r="B217" s="120" t="s">
        <v>5601</v>
      </c>
      <c r="C217" s="121" t="s">
        <v>5534</v>
      </c>
      <c r="D217" s="118" t="s">
        <v>5434</v>
      </c>
      <c r="E217" s="122">
        <v>33.33</v>
      </c>
      <c r="F217" s="123">
        <v>21400</v>
      </c>
      <c r="G217" s="124">
        <v>8916.6</v>
      </c>
      <c r="H217" s="123">
        <v>594.44000000000005</v>
      </c>
      <c r="I217" s="124">
        <v>9511.0400000000009</v>
      </c>
      <c r="J217" s="125">
        <v>11888.96</v>
      </c>
      <c r="K217" s="118">
        <v>2556</v>
      </c>
      <c r="L217" s="118">
        <v>4</v>
      </c>
      <c r="M217" s="118">
        <f t="shared" si="153"/>
        <v>8</v>
      </c>
      <c r="N217" s="118">
        <f t="shared" si="152"/>
        <v>12</v>
      </c>
      <c r="O217" s="126"/>
      <c r="P217" s="127"/>
      <c r="Q217" s="127"/>
      <c r="R217" s="127">
        <f t="shared" si="148"/>
        <v>2377.7777777777778</v>
      </c>
      <c r="S217" s="127">
        <f t="shared" si="149"/>
        <v>7133.333333333333</v>
      </c>
      <c r="T217" s="127">
        <f t="shared" si="150"/>
        <v>7133.333333333333</v>
      </c>
      <c r="U217" s="127">
        <f t="shared" si="151"/>
        <v>4754.5555555555557</v>
      </c>
      <c r="V217" s="127"/>
      <c r="W217" s="127"/>
      <c r="X217" s="127"/>
      <c r="Y217" s="127"/>
      <c r="Z217" s="127"/>
      <c r="AA217" s="127"/>
      <c r="AB217" s="127"/>
      <c r="AC217" s="127"/>
      <c r="AD217" s="127"/>
      <c r="AE217" s="127"/>
      <c r="AF217" s="127"/>
      <c r="AG217" s="127"/>
      <c r="AH217" s="127"/>
      <c r="AI217" s="127"/>
      <c r="AJ217" s="127"/>
      <c r="AK217" s="127"/>
      <c r="AL217" s="127"/>
      <c r="AM217" s="127"/>
      <c r="AN217" s="127"/>
      <c r="AO217" s="127"/>
      <c r="AP217" s="127"/>
    </row>
    <row r="218" spans="1:42">
      <c r="A218" s="118">
        <v>216</v>
      </c>
      <c r="B218" s="120" t="s">
        <v>5602</v>
      </c>
      <c r="C218" s="121" t="s">
        <v>5538</v>
      </c>
      <c r="D218" s="118" t="s">
        <v>5434</v>
      </c>
      <c r="E218" s="122">
        <v>33.33</v>
      </c>
      <c r="F218" s="123">
        <v>19100</v>
      </c>
      <c r="G218" s="124">
        <v>7427.84</v>
      </c>
      <c r="H218" s="123">
        <v>530.55999999999995</v>
      </c>
      <c r="I218" s="124">
        <v>7958.4</v>
      </c>
      <c r="J218" s="125">
        <v>11141.6</v>
      </c>
      <c r="K218" s="118">
        <v>2556</v>
      </c>
      <c r="L218" s="118">
        <v>3</v>
      </c>
      <c r="M218" s="118">
        <f t="shared" si="153"/>
        <v>9</v>
      </c>
      <c r="N218" s="118">
        <f t="shared" si="152"/>
        <v>12</v>
      </c>
      <c r="O218" s="126"/>
      <c r="P218" s="127"/>
      <c r="Q218" s="127"/>
      <c r="R218" s="127">
        <f t="shared" si="148"/>
        <v>1591.6666666666667</v>
      </c>
      <c r="S218" s="127">
        <f t="shared" si="149"/>
        <v>6366.666666666667</v>
      </c>
      <c r="T218" s="127">
        <f t="shared" si="150"/>
        <v>6366.666666666667</v>
      </c>
      <c r="U218" s="127">
        <f t="shared" si="151"/>
        <v>4774</v>
      </c>
      <c r="V218" s="127"/>
      <c r="W218" s="127"/>
      <c r="X218" s="127"/>
      <c r="Y218" s="127"/>
      <c r="Z218" s="127"/>
      <c r="AA218" s="127"/>
      <c r="AB218" s="127"/>
      <c r="AC218" s="127"/>
      <c r="AD218" s="127"/>
      <c r="AE218" s="127"/>
      <c r="AF218" s="127"/>
      <c r="AG218" s="127"/>
      <c r="AH218" s="127"/>
      <c r="AI218" s="127"/>
      <c r="AJ218" s="127"/>
      <c r="AK218" s="127"/>
      <c r="AL218" s="127"/>
      <c r="AM218" s="127"/>
      <c r="AN218" s="127"/>
      <c r="AO218" s="127"/>
      <c r="AP218" s="127"/>
    </row>
    <row r="219" spans="1:42">
      <c r="A219" s="118">
        <v>217</v>
      </c>
      <c r="B219" s="120" t="s">
        <v>5602</v>
      </c>
      <c r="C219" s="121" t="s">
        <v>5538</v>
      </c>
      <c r="D219" s="118" t="s">
        <v>5434</v>
      </c>
      <c r="E219" s="122">
        <v>33.33</v>
      </c>
      <c r="F219" s="123">
        <v>19100</v>
      </c>
      <c r="G219" s="124">
        <v>7427.84</v>
      </c>
      <c r="H219" s="123">
        <v>530.55999999999995</v>
      </c>
      <c r="I219" s="124">
        <v>7958.4</v>
      </c>
      <c r="J219" s="125">
        <v>11141.6</v>
      </c>
      <c r="K219" s="118">
        <v>2556</v>
      </c>
      <c r="L219" s="118">
        <v>3</v>
      </c>
      <c r="M219" s="118">
        <f t="shared" si="153"/>
        <v>9</v>
      </c>
      <c r="N219" s="118">
        <f t="shared" si="152"/>
        <v>12</v>
      </c>
      <c r="O219" s="126"/>
      <c r="P219" s="127"/>
      <c r="Q219" s="127"/>
      <c r="R219" s="127">
        <f t="shared" si="148"/>
        <v>1591.6666666666667</v>
      </c>
      <c r="S219" s="127">
        <f t="shared" si="149"/>
        <v>6366.666666666667</v>
      </c>
      <c r="T219" s="127">
        <f t="shared" si="150"/>
        <v>6366.666666666667</v>
      </c>
      <c r="U219" s="127">
        <f t="shared" si="151"/>
        <v>4774</v>
      </c>
      <c r="V219" s="127"/>
      <c r="W219" s="127"/>
      <c r="X219" s="127"/>
      <c r="Y219" s="127"/>
      <c r="Z219" s="127"/>
      <c r="AA219" s="127"/>
      <c r="AB219" s="127"/>
      <c r="AC219" s="127"/>
      <c r="AD219" s="127"/>
      <c r="AE219" s="127"/>
      <c r="AF219" s="127"/>
      <c r="AG219" s="127"/>
      <c r="AH219" s="127"/>
      <c r="AI219" s="127"/>
      <c r="AJ219" s="127"/>
      <c r="AK219" s="127"/>
      <c r="AL219" s="127"/>
      <c r="AM219" s="127"/>
      <c r="AN219" s="127"/>
      <c r="AO219" s="127"/>
      <c r="AP219" s="127"/>
    </row>
    <row r="220" spans="1:42">
      <c r="A220" s="118">
        <v>218</v>
      </c>
      <c r="B220" s="120" t="s">
        <v>5602</v>
      </c>
      <c r="C220" s="121" t="s">
        <v>5538</v>
      </c>
      <c r="D220" s="118" t="s">
        <v>5434</v>
      </c>
      <c r="E220" s="122">
        <v>33.33</v>
      </c>
      <c r="F220" s="123">
        <v>19100</v>
      </c>
      <c r="G220" s="124">
        <v>7427.84</v>
      </c>
      <c r="H220" s="123">
        <v>530.55999999999995</v>
      </c>
      <c r="I220" s="124">
        <v>7958.4</v>
      </c>
      <c r="J220" s="125">
        <v>11141.6</v>
      </c>
      <c r="K220" s="118">
        <v>2556</v>
      </c>
      <c r="L220" s="118">
        <v>3</v>
      </c>
      <c r="M220" s="118">
        <f t="shared" si="153"/>
        <v>9</v>
      </c>
      <c r="N220" s="118">
        <f t="shared" si="152"/>
        <v>12</v>
      </c>
      <c r="O220" s="126"/>
      <c r="P220" s="127"/>
      <c r="Q220" s="127"/>
      <c r="R220" s="127">
        <f t="shared" si="148"/>
        <v>1591.6666666666667</v>
      </c>
      <c r="S220" s="127">
        <f t="shared" si="149"/>
        <v>6366.666666666667</v>
      </c>
      <c r="T220" s="127">
        <f t="shared" si="150"/>
        <v>6366.666666666667</v>
      </c>
      <c r="U220" s="127">
        <f t="shared" si="151"/>
        <v>4774</v>
      </c>
      <c r="V220" s="127"/>
      <c r="W220" s="127"/>
      <c r="X220" s="127"/>
      <c r="Y220" s="127"/>
      <c r="Z220" s="127"/>
      <c r="AA220" s="127"/>
      <c r="AB220" s="127"/>
      <c r="AC220" s="127"/>
      <c r="AD220" s="127"/>
      <c r="AE220" s="127"/>
      <c r="AF220" s="127"/>
      <c r="AG220" s="127"/>
      <c r="AH220" s="127"/>
      <c r="AI220" s="127"/>
      <c r="AJ220" s="127"/>
      <c r="AK220" s="127"/>
      <c r="AL220" s="127"/>
      <c r="AM220" s="127"/>
      <c r="AN220" s="127"/>
      <c r="AO220" s="127"/>
      <c r="AP220" s="127"/>
    </row>
    <row r="221" spans="1:42">
      <c r="A221" s="118">
        <v>219</v>
      </c>
      <c r="B221" s="120" t="s">
        <v>5602</v>
      </c>
      <c r="C221" s="121" t="s">
        <v>5538</v>
      </c>
      <c r="D221" s="118" t="s">
        <v>5434</v>
      </c>
      <c r="E221" s="122">
        <v>33.33</v>
      </c>
      <c r="F221" s="123">
        <v>19100</v>
      </c>
      <c r="G221" s="124">
        <v>7427.84</v>
      </c>
      <c r="H221" s="123">
        <v>530.55999999999995</v>
      </c>
      <c r="I221" s="124">
        <v>7958.4</v>
      </c>
      <c r="J221" s="125">
        <v>11141.6</v>
      </c>
      <c r="K221" s="118">
        <v>2556</v>
      </c>
      <c r="L221" s="118">
        <v>3</v>
      </c>
      <c r="M221" s="118">
        <f t="shared" si="153"/>
        <v>9</v>
      </c>
      <c r="N221" s="118">
        <f t="shared" si="152"/>
        <v>12</v>
      </c>
      <c r="O221" s="126"/>
      <c r="P221" s="127"/>
      <c r="Q221" s="127"/>
      <c r="R221" s="127">
        <f t="shared" si="148"/>
        <v>1591.6666666666667</v>
      </c>
      <c r="S221" s="127">
        <f t="shared" si="149"/>
        <v>6366.666666666667</v>
      </c>
      <c r="T221" s="127">
        <f t="shared" si="150"/>
        <v>6366.666666666667</v>
      </c>
      <c r="U221" s="127">
        <f t="shared" si="151"/>
        <v>4774</v>
      </c>
      <c r="V221" s="127"/>
      <c r="W221" s="127"/>
      <c r="X221" s="127"/>
      <c r="Y221" s="127"/>
      <c r="Z221" s="127"/>
      <c r="AA221" s="127"/>
      <c r="AB221" s="127"/>
      <c r="AC221" s="127"/>
      <c r="AD221" s="127"/>
      <c r="AE221" s="127"/>
      <c r="AF221" s="127"/>
      <c r="AG221" s="127"/>
      <c r="AH221" s="127"/>
      <c r="AI221" s="127"/>
      <c r="AJ221" s="127"/>
      <c r="AK221" s="127"/>
      <c r="AL221" s="127"/>
      <c r="AM221" s="127"/>
      <c r="AN221" s="127"/>
      <c r="AO221" s="127"/>
      <c r="AP221" s="127"/>
    </row>
    <row r="222" spans="1:42">
      <c r="A222" s="118">
        <v>220</v>
      </c>
      <c r="B222" s="120" t="s">
        <v>5602</v>
      </c>
      <c r="C222" s="121" t="s">
        <v>5538</v>
      </c>
      <c r="D222" s="118" t="s">
        <v>5434</v>
      </c>
      <c r="E222" s="122">
        <v>33.33</v>
      </c>
      <c r="F222" s="123">
        <v>19100</v>
      </c>
      <c r="G222" s="124">
        <v>7427.84</v>
      </c>
      <c r="H222" s="123">
        <v>530.55999999999995</v>
      </c>
      <c r="I222" s="124">
        <v>7958.4</v>
      </c>
      <c r="J222" s="125">
        <v>11141.6</v>
      </c>
      <c r="K222" s="118">
        <v>2556</v>
      </c>
      <c r="L222" s="118">
        <v>3</v>
      </c>
      <c r="M222" s="118">
        <f t="shared" si="153"/>
        <v>9</v>
      </c>
      <c r="N222" s="118">
        <f t="shared" si="152"/>
        <v>12</v>
      </c>
      <c r="O222" s="126"/>
      <c r="P222" s="127"/>
      <c r="Q222" s="127"/>
      <c r="R222" s="127">
        <f t="shared" si="148"/>
        <v>1591.6666666666667</v>
      </c>
      <c r="S222" s="127">
        <f t="shared" si="149"/>
        <v>6366.666666666667</v>
      </c>
      <c r="T222" s="127">
        <f t="shared" si="150"/>
        <v>6366.666666666667</v>
      </c>
      <c r="U222" s="127">
        <f t="shared" si="151"/>
        <v>4774</v>
      </c>
      <c r="V222" s="127"/>
      <c r="W222" s="127"/>
      <c r="X222" s="127"/>
      <c r="Y222" s="127"/>
      <c r="Z222" s="127"/>
      <c r="AA222" s="127"/>
      <c r="AB222" s="127"/>
      <c r="AC222" s="127"/>
      <c r="AD222" s="127"/>
      <c r="AE222" s="127"/>
      <c r="AF222" s="127"/>
      <c r="AG222" s="127"/>
      <c r="AH222" s="127"/>
      <c r="AI222" s="127"/>
      <c r="AJ222" s="127"/>
      <c r="AK222" s="127"/>
      <c r="AL222" s="127"/>
      <c r="AM222" s="127"/>
      <c r="AN222" s="127"/>
      <c r="AO222" s="127"/>
      <c r="AP222" s="127"/>
    </row>
    <row r="223" spans="1:42">
      <c r="A223" s="118">
        <v>221</v>
      </c>
      <c r="B223" s="120" t="s">
        <v>5602</v>
      </c>
      <c r="C223" s="121" t="s">
        <v>5538</v>
      </c>
      <c r="D223" s="118" t="s">
        <v>5434</v>
      </c>
      <c r="E223" s="122">
        <v>33.33</v>
      </c>
      <c r="F223" s="123">
        <v>19100</v>
      </c>
      <c r="G223" s="124">
        <v>7427.84</v>
      </c>
      <c r="H223" s="123">
        <v>530.55999999999995</v>
      </c>
      <c r="I223" s="124">
        <v>7958.4</v>
      </c>
      <c r="J223" s="125">
        <v>11141.6</v>
      </c>
      <c r="K223" s="118">
        <v>2556</v>
      </c>
      <c r="L223" s="118">
        <v>3</v>
      </c>
      <c r="M223" s="118">
        <f t="shared" si="153"/>
        <v>9</v>
      </c>
      <c r="N223" s="118">
        <f t="shared" si="152"/>
        <v>12</v>
      </c>
      <c r="O223" s="126"/>
      <c r="P223" s="127"/>
      <c r="Q223" s="127"/>
      <c r="R223" s="127">
        <f t="shared" si="148"/>
        <v>1591.6666666666667</v>
      </c>
      <c r="S223" s="127">
        <f t="shared" si="149"/>
        <v>6366.666666666667</v>
      </c>
      <c r="T223" s="127">
        <f t="shared" si="150"/>
        <v>6366.666666666667</v>
      </c>
      <c r="U223" s="127">
        <f t="shared" si="151"/>
        <v>4774</v>
      </c>
      <c r="V223" s="127"/>
      <c r="W223" s="127"/>
      <c r="X223" s="127"/>
      <c r="Y223" s="127"/>
      <c r="Z223" s="127"/>
      <c r="AA223" s="127"/>
      <c r="AB223" s="127"/>
      <c r="AC223" s="127"/>
      <c r="AD223" s="127"/>
      <c r="AE223" s="127"/>
      <c r="AF223" s="127"/>
      <c r="AG223" s="127"/>
      <c r="AH223" s="127"/>
      <c r="AI223" s="127"/>
      <c r="AJ223" s="127"/>
      <c r="AK223" s="127"/>
      <c r="AL223" s="127"/>
      <c r="AM223" s="127"/>
      <c r="AN223" s="127"/>
      <c r="AO223" s="127"/>
      <c r="AP223" s="127"/>
    </row>
    <row r="224" spans="1:42">
      <c r="A224" s="118">
        <v>222</v>
      </c>
      <c r="B224" s="120" t="s">
        <v>5602</v>
      </c>
      <c r="C224" s="121" t="s">
        <v>5538</v>
      </c>
      <c r="D224" s="118" t="s">
        <v>5434</v>
      </c>
      <c r="E224" s="122">
        <v>33.33</v>
      </c>
      <c r="F224" s="123">
        <v>19100</v>
      </c>
      <c r="G224" s="124">
        <v>7427.84</v>
      </c>
      <c r="H224" s="123">
        <v>530.55999999999995</v>
      </c>
      <c r="I224" s="124">
        <v>7958.4</v>
      </c>
      <c r="J224" s="125">
        <v>11141.6</v>
      </c>
      <c r="K224" s="118">
        <v>2556</v>
      </c>
      <c r="L224" s="118">
        <v>3</v>
      </c>
      <c r="M224" s="118">
        <f t="shared" si="153"/>
        <v>9</v>
      </c>
      <c r="N224" s="118">
        <f t="shared" si="152"/>
        <v>12</v>
      </c>
      <c r="O224" s="126"/>
      <c r="P224" s="127"/>
      <c r="Q224" s="127"/>
      <c r="R224" s="127">
        <f t="shared" si="148"/>
        <v>1591.6666666666667</v>
      </c>
      <c r="S224" s="127">
        <f t="shared" si="149"/>
        <v>6366.666666666667</v>
      </c>
      <c r="T224" s="127">
        <f t="shared" si="150"/>
        <v>6366.666666666667</v>
      </c>
      <c r="U224" s="127">
        <f t="shared" si="151"/>
        <v>4774</v>
      </c>
      <c r="V224" s="127"/>
      <c r="W224" s="127"/>
      <c r="X224" s="127"/>
      <c r="Y224" s="127"/>
      <c r="Z224" s="127"/>
      <c r="AA224" s="127"/>
      <c r="AB224" s="127"/>
      <c r="AC224" s="127"/>
      <c r="AD224" s="127"/>
      <c r="AE224" s="127"/>
      <c r="AF224" s="127"/>
      <c r="AG224" s="127"/>
      <c r="AH224" s="127"/>
      <c r="AI224" s="127"/>
      <c r="AJ224" s="127"/>
      <c r="AK224" s="127"/>
      <c r="AL224" s="127"/>
      <c r="AM224" s="127"/>
      <c r="AN224" s="127"/>
      <c r="AO224" s="127"/>
      <c r="AP224" s="127"/>
    </row>
    <row r="225" spans="1:42">
      <c r="A225" s="118">
        <v>223</v>
      </c>
      <c r="B225" s="120" t="s">
        <v>5602</v>
      </c>
      <c r="C225" s="121" t="s">
        <v>5538</v>
      </c>
      <c r="D225" s="118" t="s">
        <v>5434</v>
      </c>
      <c r="E225" s="122">
        <v>33.33</v>
      </c>
      <c r="F225" s="123">
        <v>19100</v>
      </c>
      <c r="G225" s="124">
        <v>7427.84</v>
      </c>
      <c r="H225" s="123">
        <v>530.55999999999995</v>
      </c>
      <c r="I225" s="124">
        <v>7958.4</v>
      </c>
      <c r="J225" s="125">
        <v>11141.6</v>
      </c>
      <c r="K225" s="118">
        <v>2556</v>
      </c>
      <c r="L225" s="118">
        <v>3</v>
      </c>
      <c r="M225" s="118">
        <f t="shared" si="153"/>
        <v>9</v>
      </c>
      <c r="N225" s="118">
        <f t="shared" si="152"/>
        <v>12</v>
      </c>
      <c r="O225" s="126"/>
      <c r="P225" s="127"/>
      <c r="Q225" s="127"/>
      <c r="R225" s="127">
        <f t="shared" si="148"/>
        <v>1591.6666666666667</v>
      </c>
      <c r="S225" s="127">
        <f t="shared" si="149"/>
        <v>6366.666666666667</v>
      </c>
      <c r="T225" s="127">
        <f t="shared" si="150"/>
        <v>6366.666666666667</v>
      </c>
      <c r="U225" s="127">
        <f t="shared" si="151"/>
        <v>4774</v>
      </c>
      <c r="V225" s="127"/>
      <c r="W225" s="127"/>
      <c r="X225" s="127"/>
      <c r="Y225" s="127"/>
      <c r="Z225" s="127"/>
      <c r="AA225" s="127"/>
      <c r="AB225" s="127"/>
      <c r="AC225" s="127"/>
      <c r="AD225" s="127"/>
      <c r="AE225" s="127"/>
      <c r="AF225" s="127"/>
      <c r="AG225" s="127"/>
      <c r="AH225" s="127"/>
      <c r="AI225" s="127"/>
      <c r="AJ225" s="127"/>
      <c r="AK225" s="127"/>
      <c r="AL225" s="127"/>
      <c r="AM225" s="127"/>
      <c r="AN225" s="127"/>
      <c r="AO225" s="127"/>
      <c r="AP225" s="127"/>
    </row>
    <row r="226" spans="1:42">
      <c r="A226" s="118">
        <v>224</v>
      </c>
      <c r="B226" s="120" t="s">
        <v>5602</v>
      </c>
      <c r="C226" s="121" t="s">
        <v>5538</v>
      </c>
      <c r="D226" s="118" t="s">
        <v>5434</v>
      </c>
      <c r="E226" s="122">
        <v>33.33</v>
      </c>
      <c r="F226" s="123">
        <v>19100</v>
      </c>
      <c r="G226" s="124">
        <v>7427.84</v>
      </c>
      <c r="H226" s="123">
        <v>530.55999999999995</v>
      </c>
      <c r="I226" s="124">
        <v>7958.4</v>
      </c>
      <c r="J226" s="125">
        <v>11141.6</v>
      </c>
      <c r="K226" s="118">
        <v>2556</v>
      </c>
      <c r="L226" s="118">
        <v>3</v>
      </c>
      <c r="M226" s="118">
        <f t="shared" si="153"/>
        <v>9</v>
      </c>
      <c r="N226" s="118">
        <f t="shared" si="152"/>
        <v>12</v>
      </c>
      <c r="O226" s="126"/>
      <c r="P226" s="127"/>
      <c r="Q226" s="127"/>
      <c r="R226" s="127">
        <f t="shared" si="148"/>
        <v>1591.6666666666667</v>
      </c>
      <c r="S226" s="127">
        <f t="shared" si="149"/>
        <v>6366.666666666667</v>
      </c>
      <c r="T226" s="127">
        <f t="shared" si="150"/>
        <v>6366.666666666667</v>
      </c>
      <c r="U226" s="127">
        <f t="shared" si="151"/>
        <v>4774</v>
      </c>
      <c r="V226" s="127"/>
      <c r="W226" s="127"/>
      <c r="X226" s="127"/>
      <c r="Y226" s="127"/>
      <c r="Z226" s="127"/>
      <c r="AA226" s="127"/>
      <c r="AB226" s="127"/>
      <c r="AC226" s="127"/>
      <c r="AD226" s="127"/>
      <c r="AE226" s="127"/>
      <c r="AF226" s="127"/>
      <c r="AG226" s="127"/>
      <c r="AH226" s="127"/>
      <c r="AI226" s="127"/>
      <c r="AJ226" s="127"/>
      <c r="AK226" s="127"/>
      <c r="AL226" s="127"/>
      <c r="AM226" s="127"/>
      <c r="AN226" s="127"/>
      <c r="AO226" s="127"/>
      <c r="AP226" s="127"/>
    </row>
    <row r="227" spans="1:42">
      <c r="A227" s="118">
        <v>225</v>
      </c>
      <c r="B227" s="120" t="s">
        <v>5602</v>
      </c>
      <c r="C227" s="121" t="s">
        <v>5538</v>
      </c>
      <c r="D227" s="118" t="s">
        <v>5434</v>
      </c>
      <c r="E227" s="122">
        <v>33.33</v>
      </c>
      <c r="F227" s="123">
        <v>19100</v>
      </c>
      <c r="G227" s="124">
        <v>7427.84</v>
      </c>
      <c r="H227" s="123">
        <v>530.55999999999995</v>
      </c>
      <c r="I227" s="124">
        <v>7958.4</v>
      </c>
      <c r="J227" s="125">
        <v>11141.6</v>
      </c>
      <c r="K227" s="118">
        <v>2556</v>
      </c>
      <c r="L227" s="118">
        <v>3</v>
      </c>
      <c r="M227" s="118">
        <f t="shared" si="153"/>
        <v>9</v>
      </c>
      <c r="N227" s="118">
        <f t="shared" si="152"/>
        <v>12</v>
      </c>
      <c r="O227" s="126"/>
      <c r="P227" s="127"/>
      <c r="Q227" s="127"/>
      <c r="R227" s="127">
        <f t="shared" si="148"/>
        <v>1591.6666666666667</v>
      </c>
      <c r="S227" s="127">
        <f t="shared" si="149"/>
        <v>6366.666666666667</v>
      </c>
      <c r="T227" s="127">
        <f t="shared" si="150"/>
        <v>6366.666666666667</v>
      </c>
      <c r="U227" s="127">
        <f t="shared" si="151"/>
        <v>4774</v>
      </c>
      <c r="V227" s="127"/>
      <c r="W227" s="127"/>
      <c r="X227" s="127"/>
      <c r="Y227" s="127"/>
      <c r="Z227" s="127"/>
      <c r="AA227" s="127"/>
      <c r="AB227" s="127"/>
      <c r="AC227" s="127"/>
      <c r="AD227" s="127"/>
      <c r="AE227" s="127"/>
      <c r="AF227" s="127"/>
      <c r="AG227" s="127"/>
      <c r="AH227" s="127"/>
      <c r="AI227" s="127"/>
      <c r="AJ227" s="127"/>
      <c r="AK227" s="127"/>
      <c r="AL227" s="127"/>
      <c r="AM227" s="127"/>
      <c r="AN227" s="127"/>
      <c r="AO227" s="127"/>
      <c r="AP227" s="127"/>
    </row>
    <row r="228" spans="1:42">
      <c r="A228" s="118">
        <v>226</v>
      </c>
      <c r="B228" s="120" t="s">
        <v>5602</v>
      </c>
      <c r="C228" s="121" t="s">
        <v>5538</v>
      </c>
      <c r="D228" s="118" t="s">
        <v>5434</v>
      </c>
      <c r="E228" s="122">
        <v>33.33</v>
      </c>
      <c r="F228" s="123">
        <v>19100</v>
      </c>
      <c r="G228" s="124">
        <v>7427.84</v>
      </c>
      <c r="H228" s="123">
        <v>530.55999999999995</v>
      </c>
      <c r="I228" s="124">
        <v>7958.4</v>
      </c>
      <c r="J228" s="125">
        <v>11141.6</v>
      </c>
      <c r="K228" s="118">
        <v>2556</v>
      </c>
      <c r="L228" s="118">
        <v>3</v>
      </c>
      <c r="M228" s="118">
        <f t="shared" si="153"/>
        <v>9</v>
      </c>
      <c r="N228" s="118">
        <f t="shared" si="152"/>
        <v>12</v>
      </c>
      <c r="O228" s="126"/>
      <c r="P228" s="127"/>
      <c r="Q228" s="127"/>
      <c r="R228" s="127">
        <f t="shared" si="148"/>
        <v>1591.6666666666667</v>
      </c>
      <c r="S228" s="127">
        <f t="shared" si="149"/>
        <v>6366.666666666667</v>
      </c>
      <c r="T228" s="127">
        <f t="shared" si="150"/>
        <v>6366.666666666667</v>
      </c>
      <c r="U228" s="127">
        <f t="shared" si="151"/>
        <v>4774</v>
      </c>
      <c r="V228" s="127"/>
      <c r="W228" s="127"/>
      <c r="X228" s="127"/>
      <c r="Y228" s="127"/>
      <c r="Z228" s="127"/>
      <c r="AA228" s="127"/>
      <c r="AB228" s="127"/>
      <c r="AC228" s="127"/>
      <c r="AD228" s="127"/>
      <c r="AE228" s="127"/>
      <c r="AF228" s="127"/>
      <c r="AG228" s="127"/>
      <c r="AH228" s="127"/>
      <c r="AI228" s="127"/>
      <c r="AJ228" s="127"/>
      <c r="AK228" s="127"/>
      <c r="AL228" s="127"/>
      <c r="AM228" s="127"/>
      <c r="AN228" s="127"/>
      <c r="AO228" s="127"/>
      <c r="AP228" s="127"/>
    </row>
    <row r="229" spans="1:42">
      <c r="A229" s="118">
        <v>227</v>
      </c>
      <c r="B229" s="120" t="s">
        <v>5602</v>
      </c>
      <c r="C229" s="121" t="s">
        <v>5538</v>
      </c>
      <c r="D229" s="118" t="s">
        <v>5434</v>
      </c>
      <c r="E229" s="122">
        <v>33.33</v>
      </c>
      <c r="F229" s="123">
        <v>19100</v>
      </c>
      <c r="G229" s="124">
        <v>7427.84</v>
      </c>
      <c r="H229" s="123">
        <v>530.55999999999995</v>
      </c>
      <c r="I229" s="124">
        <v>7958.4</v>
      </c>
      <c r="J229" s="125">
        <v>11141.6</v>
      </c>
      <c r="K229" s="118">
        <v>2556</v>
      </c>
      <c r="L229" s="118">
        <v>3</v>
      </c>
      <c r="M229" s="118">
        <f t="shared" si="153"/>
        <v>9</v>
      </c>
      <c r="N229" s="118">
        <f t="shared" si="152"/>
        <v>12</v>
      </c>
      <c r="O229" s="126"/>
      <c r="P229" s="127"/>
      <c r="Q229" s="127"/>
      <c r="R229" s="127">
        <f t="shared" si="148"/>
        <v>1591.6666666666667</v>
      </c>
      <c r="S229" s="127">
        <f t="shared" si="149"/>
        <v>6366.666666666667</v>
      </c>
      <c r="T229" s="127">
        <f t="shared" si="150"/>
        <v>6366.666666666667</v>
      </c>
      <c r="U229" s="127">
        <f t="shared" si="151"/>
        <v>4774</v>
      </c>
      <c r="V229" s="127"/>
      <c r="W229" s="127"/>
      <c r="X229" s="127"/>
      <c r="Y229" s="127"/>
      <c r="Z229" s="127"/>
      <c r="AA229" s="127"/>
      <c r="AB229" s="127"/>
      <c r="AC229" s="127"/>
      <c r="AD229" s="127"/>
      <c r="AE229" s="127"/>
      <c r="AF229" s="127"/>
      <c r="AG229" s="127"/>
      <c r="AH229" s="127"/>
      <c r="AI229" s="127"/>
      <c r="AJ229" s="127"/>
      <c r="AK229" s="127"/>
      <c r="AL229" s="127"/>
      <c r="AM229" s="127"/>
      <c r="AN229" s="127"/>
      <c r="AO229" s="127"/>
      <c r="AP229" s="127"/>
    </row>
    <row r="230" spans="1:42">
      <c r="A230" s="118">
        <v>228</v>
      </c>
      <c r="B230" s="120" t="s">
        <v>5602</v>
      </c>
      <c r="C230" s="121" t="s">
        <v>5538</v>
      </c>
      <c r="D230" s="118" t="s">
        <v>5434</v>
      </c>
      <c r="E230" s="122">
        <v>33.33</v>
      </c>
      <c r="F230" s="123">
        <v>19100</v>
      </c>
      <c r="G230" s="124">
        <v>7427.84</v>
      </c>
      <c r="H230" s="123">
        <v>530.55999999999995</v>
      </c>
      <c r="I230" s="124">
        <v>7958.4</v>
      </c>
      <c r="J230" s="125">
        <v>11141.6</v>
      </c>
      <c r="K230" s="118">
        <v>2556</v>
      </c>
      <c r="L230" s="118">
        <v>3</v>
      </c>
      <c r="M230" s="118">
        <f t="shared" si="153"/>
        <v>9</v>
      </c>
      <c r="N230" s="118">
        <f t="shared" si="152"/>
        <v>12</v>
      </c>
      <c r="O230" s="126"/>
      <c r="P230" s="127"/>
      <c r="Q230" s="127"/>
      <c r="R230" s="127">
        <f t="shared" si="148"/>
        <v>1591.6666666666667</v>
      </c>
      <c r="S230" s="127">
        <f t="shared" si="149"/>
        <v>6366.666666666667</v>
      </c>
      <c r="T230" s="127">
        <f t="shared" si="150"/>
        <v>6366.666666666667</v>
      </c>
      <c r="U230" s="127">
        <f t="shared" si="151"/>
        <v>4774</v>
      </c>
      <c r="V230" s="127"/>
      <c r="W230" s="127"/>
      <c r="X230" s="127"/>
      <c r="Y230" s="127"/>
      <c r="Z230" s="127"/>
      <c r="AA230" s="127"/>
      <c r="AB230" s="127"/>
      <c r="AC230" s="127"/>
      <c r="AD230" s="127"/>
      <c r="AE230" s="127"/>
      <c r="AF230" s="127"/>
      <c r="AG230" s="127"/>
      <c r="AH230" s="127"/>
      <c r="AI230" s="127"/>
      <c r="AJ230" s="127"/>
      <c r="AK230" s="127"/>
      <c r="AL230" s="127"/>
      <c r="AM230" s="127"/>
      <c r="AN230" s="127"/>
      <c r="AO230" s="127"/>
      <c r="AP230" s="127"/>
    </row>
    <row r="231" spans="1:42">
      <c r="A231" s="118">
        <v>229</v>
      </c>
      <c r="B231" s="120" t="s">
        <v>5602</v>
      </c>
      <c r="C231" s="121" t="s">
        <v>5538</v>
      </c>
      <c r="D231" s="118" t="s">
        <v>5434</v>
      </c>
      <c r="E231" s="122">
        <v>33.33</v>
      </c>
      <c r="F231" s="123">
        <v>19100</v>
      </c>
      <c r="G231" s="124">
        <v>7427.84</v>
      </c>
      <c r="H231" s="123">
        <v>530.55999999999995</v>
      </c>
      <c r="I231" s="124">
        <v>7958.4</v>
      </c>
      <c r="J231" s="125">
        <v>11141.6</v>
      </c>
      <c r="K231" s="118">
        <v>2556</v>
      </c>
      <c r="L231" s="118">
        <v>3</v>
      </c>
      <c r="M231" s="118">
        <f t="shared" si="153"/>
        <v>9</v>
      </c>
      <c r="N231" s="118">
        <f t="shared" si="152"/>
        <v>12</v>
      </c>
      <c r="O231" s="126"/>
      <c r="P231" s="127"/>
      <c r="Q231" s="127"/>
      <c r="R231" s="127">
        <f t="shared" si="148"/>
        <v>1591.6666666666667</v>
      </c>
      <c r="S231" s="127">
        <f t="shared" si="149"/>
        <v>6366.666666666667</v>
      </c>
      <c r="T231" s="127">
        <f t="shared" si="150"/>
        <v>6366.666666666667</v>
      </c>
      <c r="U231" s="127">
        <f t="shared" si="151"/>
        <v>4774</v>
      </c>
      <c r="V231" s="127"/>
      <c r="W231" s="127"/>
      <c r="X231" s="127"/>
      <c r="Y231" s="127"/>
      <c r="Z231" s="127"/>
      <c r="AA231" s="127"/>
      <c r="AB231" s="127"/>
      <c r="AC231" s="127"/>
      <c r="AD231" s="127"/>
      <c r="AE231" s="127"/>
      <c r="AF231" s="127"/>
      <c r="AG231" s="127"/>
      <c r="AH231" s="127"/>
      <c r="AI231" s="127"/>
      <c r="AJ231" s="127"/>
      <c r="AK231" s="127"/>
      <c r="AL231" s="127"/>
      <c r="AM231" s="127"/>
      <c r="AN231" s="127"/>
      <c r="AO231" s="127"/>
      <c r="AP231" s="127"/>
    </row>
    <row r="232" spans="1:42">
      <c r="A232" s="118">
        <v>230</v>
      </c>
      <c r="B232" s="120" t="s">
        <v>5602</v>
      </c>
      <c r="C232" s="121" t="s">
        <v>5538</v>
      </c>
      <c r="D232" s="118" t="s">
        <v>5434</v>
      </c>
      <c r="E232" s="122">
        <v>33.33</v>
      </c>
      <c r="F232" s="123">
        <v>19100</v>
      </c>
      <c r="G232" s="124">
        <v>7427.84</v>
      </c>
      <c r="H232" s="123">
        <v>530.55999999999995</v>
      </c>
      <c r="I232" s="124">
        <v>7958.4</v>
      </c>
      <c r="J232" s="125">
        <v>11141.6</v>
      </c>
      <c r="K232" s="118">
        <v>2556</v>
      </c>
      <c r="L232" s="118">
        <v>3</v>
      </c>
      <c r="M232" s="118">
        <f t="shared" si="153"/>
        <v>9</v>
      </c>
      <c r="N232" s="118">
        <f t="shared" si="152"/>
        <v>12</v>
      </c>
      <c r="O232" s="126"/>
      <c r="P232" s="127"/>
      <c r="Q232" s="127"/>
      <c r="R232" s="127">
        <f t="shared" si="148"/>
        <v>1591.6666666666667</v>
      </c>
      <c r="S232" s="127">
        <f t="shared" si="149"/>
        <v>6366.666666666667</v>
      </c>
      <c r="T232" s="127">
        <f t="shared" si="150"/>
        <v>6366.666666666667</v>
      </c>
      <c r="U232" s="127">
        <f t="shared" si="151"/>
        <v>4774</v>
      </c>
      <c r="V232" s="127"/>
      <c r="W232" s="127"/>
      <c r="X232" s="127"/>
      <c r="Y232" s="127"/>
      <c r="Z232" s="127"/>
      <c r="AA232" s="127"/>
      <c r="AB232" s="127"/>
      <c r="AC232" s="127"/>
      <c r="AD232" s="127"/>
      <c r="AE232" s="127"/>
      <c r="AF232" s="127"/>
      <c r="AG232" s="127"/>
      <c r="AH232" s="127"/>
      <c r="AI232" s="127"/>
      <c r="AJ232" s="127"/>
      <c r="AK232" s="127"/>
      <c r="AL232" s="127"/>
      <c r="AM232" s="127"/>
      <c r="AN232" s="127"/>
      <c r="AO232" s="127"/>
      <c r="AP232" s="127"/>
    </row>
    <row r="233" spans="1:42">
      <c r="A233" s="118">
        <v>231</v>
      </c>
      <c r="B233" s="120" t="s">
        <v>5602</v>
      </c>
      <c r="C233" s="121" t="s">
        <v>5538</v>
      </c>
      <c r="D233" s="118" t="s">
        <v>5434</v>
      </c>
      <c r="E233" s="122">
        <v>33.33</v>
      </c>
      <c r="F233" s="123">
        <v>19100</v>
      </c>
      <c r="G233" s="124">
        <v>7427.84</v>
      </c>
      <c r="H233" s="123">
        <v>530.55999999999995</v>
      </c>
      <c r="I233" s="124">
        <v>7958.4</v>
      </c>
      <c r="J233" s="125">
        <v>11141.6</v>
      </c>
      <c r="K233" s="118">
        <v>2556</v>
      </c>
      <c r="L233" s="118">
        <v>3</v>
      </c>
      <c r="M233" s="118">
        <f t="shared" si="153"/>
        <v>9</v>
      </c>
      <c r="N233" s="118">
        <f t="shared" si="152"/>
        <v>12</v>
      </c>
      <c r="O233" s="126"/>
      <c r="P233" s="127"/>
      <c r="Q233" s="127"/>
      <c r="R233" s="127">
        <f t="shared" si="148"/>
        <v>1591.6666666666667</v>
      </c>
      <c r="S233" s="127">
        <f t="shared" si="149"/>
        <v>6366.666666666667</v>
      </c>
      <c r="T233" s="127">
        <f t="shared" si="150"/>
        <v>6366.666666666667</v>
      </c>
      <c r="U233" s="127">
        <f t="shared" si="151"/>
        <v>4774</v>
      </c>
      <c r="V233" s="127"/>
      <c r="W233" s="127"/>
      <c r="X233" s="127"/>
      <c r="Y233" s="127"/>
      <c r="Z233" s="127"/>
      <c r="AA233" s="127"/>
      <c r="AB233" s="127"/>
      <c r="AC233" s="127"/>
      <c r="AD233" s="127"/>
      <c r="AE233" s="127"/>
      <c r="AF233" s="127"/>
      <c r="AG233" s="127"/>
      <c r="AH233" s="127"/>
      <c r="AI233" s="127"/>
      <c r="AJ233" s="127"/>
      <c r="AK233" s="127"/>
      <c r="AL233" s="127"/>
      <c r="AM233" s="127"/>
      <c r="AN233" s="127"/>
      <c r="AO233" s="127"/>
      <c r="AP233" s="127"/>
    </row>
    <row r="234" spans="1:42" ht="36">
      <c r="A234" s="118">
        <v>232</v>
      </c>
      <c r="B234" s="120" t="s">
        <v>5603</v>
      </c>
      <c r="C234" s="121" t="s">
        <v>5604</v>
      </c>
      <c r="D234" s="118" t="s">
        <v>5434</v>
      </c>
      <c r="E234" s="122">
        <v>33.33</v>
      </c>
      <c r="F234" s="123">
        <v>70000</v>
      </c>
      <c r="G234" s="124">
        <v>27222.16</v>
      </c>
      <c r="H234" s="123">
        <v>1944.44</v>
      </c>
      <c r="I234" s="124">
        <v>29166.6</v>
      </c>
      <c r="J234" s="125">
        <v>40833.4</v>
      </c>
      <c r="K234" s="118">
        <v>2556</v>
      </c>
      <c r="L234" s="118">
        <v>3</v>
      </c>
      <c r="M234" s="118">
        <f t="shared" si="153"/>
        <v>9</v>
      </c>
      <c r="N234" s="118">
        <f t="shared" si="152"/>
        <v>12</v>
      </c>
      <c r="O234" s="126"/>
      <c r="P234" s="127"/>
      <c r="Q234" s="127"/>
      <c r="R234" s="127">
        <f t="shared" si="148"/>
        <v>5833.333333333333</v>
      </c>
      <c r="S234" s="127">
        <f t="shared" si="149"/>
        <v>23333.333333333332</v>
      </c>
      <c r="T234" s="127">
        <f t="shared" si="150"/>
        <v>23333.333333333332</v>
      </c>
      <c r="U234" s="127">
        <f t="shared" si="151"/>
        <v>17499</v>
      </c>
      <c r="V234" s="127"/>
      <c r="W234" s="127"/>
      <c r="X234" s="127"/>
      <c r="Y234" s="127"/>
      <c r="Z234" s="127"/>
      <c r="AA234" s="127"/>
      <c r="AB234" s="127"/>
      <c r="AC234" s="127"/>
      <c r="AD234" s="127"/>
      <c r="AE234" s="127"/>
      <c r="AF234" s="127"/>
      <c r="AG234" s="127"/>
      <c r="AH234" s="127"/>
      <c r="AI234" s="127"/>
      <c r="AJ234" s="127"/>
      <c r="AK234" s="127"/>
      <c r="AL234" s="127"/>
      <c r="AM234" s="127"/>
      <c r="AN234" s="127"/>
      <c r="AO234" s="127"/>
      <c r="AP234" s="127"/>
    </row>
    <row r="235" spans="1:42">
      <c r="A235" s="118">
        <v>233</v>
      </c>
      <c r="B235" s="120" t="s">
        <v>5605</v>
      </c>
      <c r="C235" s="121" t="s">
        <v>5606</v>
      </c>
      <c r="D235" s="118" t="s">
        <v>5434</v>
      </c>
      <c r="E235" s="122">
        <v>33.33</v>
      </c>
      <c r="F235" s="123">
        <v>24950</v>
      </c>
      <c r="G235" s="124">
        <v>9009.7800000000007</v>
      </c>
      <c r="H235" s="123">
        <v>693.06</v>
      </c>
      <c r="I235" s="124">
        <v>9702.84</v>
      </c>
      <c r="J235" s="125">
        <v>15247.16</v>
      </c>
      <c r="K235" s="118">
        <v>2556</v>
      </c>
      <c r="L235" s="118">
        <v>2</v>
      </c>
      <c r="M235" s="118">
        <f t="shared" si="153"/>
        <v>10</v>
      </c>
      <c r="N235" s="118">
        <f t="shared" si="152"/>
        <v>12</v>
      </c>
      <c r="O235" s="126"/>
      <c r="P235" s="127"/>
      <c r="Q235" s="127"/>
      <c r="R235" s="127">
        <f t="shared" si="148"/>
        <v>1386.1111111111111</v>
      </c>
      <c r="S235" s="127">
        <f t="shared" si="149"/>
        <v>8316.6666666666661</v>
      </c>
      <c r="T235" s="127">
        <f t="shared" si="150"/>
        <v>8316.6666666666661</v>
      </c>
      <c r="U235" s="127">
        <f t="shared" si="151"/>
        <v>6929.5555555555547</v>
      </c>
      <c r="V235" s="127"/>
      <c r="W235" s="127"/>
      <c r="X235" s="127"/>
      <c r="Y235" s="127"/>
      <c r="Z235" s="127"/>
      <c r="AA235" s="127"/>
      <c r="AB235" s="127"/>
      <c r="AC235" s="127"/>
      <c r="AD235" s="127"/>
      <c r="AE235" s="127"/>
      <c r="AF235" s="127"/>
      <c r="AG235" s="127"/>
      <c r="AH235" s="127"/>
      <c r="AI235" s="127"/>
      <c r="AJ235" s="127"/>
      <c r="AK235" s="127"/>
      <c r="AL235" s="127"/>
      <c r="AM235" s="127"/>
      <c r="AN235" s="127"/>
      <c r="AO235" s="127"/>
      <c r="AP235" s="127"/>
    </row>
    <row r="236" spans="1:42">
      <c r="A236" s="118">
        <v>234</v>
      </c>
      <c r="B236" s="120" t="s">
        <v>5605</v>
      </c>
      <c r="C236" s="121" t="s">
        <v>5606</v>
      </c>
      <c r="D236" s="118" t="s">
        <v>5434</v>
      </c>
      <c r="E236" s="122">
        <v>33.33</v>
      </c>
      <c r="F236" s="123">
        <v>24950</v>
      </c>
      <c r="G236" s="124">
        <v>9009.7800000000007</v>
      </c>
      <c r="H236" s="123">
        <v>693.06</v>
      </c>
      <c r="I236" s="124">
        <v>9702.84</v>
      </c>
      <c r="J236" s="125">
        <v>15247.16</v>
      </c>
      <c r="K236" s="118">
        <v>2556</v>
      </c>
      <c r="L236" s="118">
        <v>2</v>
      </c>
      <c r="M236" s="118">
        <f t="shared" si="153"/>
        <v>10</v>
      </c>
      <c r="N236" s="118">
        <f t="shared" si="152"/>
        <v>12</v>
      </c>
      <c r="O236" s="126"/>
      <c r="P236" s="127"/>
      <c r="Q236" s="127"/>
      <c r="R236" s="127">
        <f t="shared" si="148"/>
        <v>1386.1111111111111</v>
      </c>
      <c r="S236" s="127">
        <f t="shared" si="149"/>
        <v>8316.6666666666661</v>
      </c>
      <c r="T236" s="127">
        <f t="shared" si="150"/>
        <v>8316.6666666666661</v>
      </c>
      <c r="U236" s="127">
        <f t="shared" si="151"/>
        <v>6929.5555555555547</v>
      </c>
      <c r="V236" s="127"/>
      <c r="W236" s="127"/>
      <c r="X236" s="127"/>
      <c r="Y236" s="127"/>
      <c r="Z236" s="127"/>
      <c r="AA236" s="127"/>
      <c r="AB236" s="127"/>
      <c r="AC236" s="127"/>
      <c r="AD236" s="127"/>
      <c r="AE236" s="127"/>
      <c r="AF236" s="127"/>
      <c r="AG236" s="127"/>
      <c r="AH236" s="127"/>
      <c r="AI236" s="127"/>
      <c r="AJ236" s="127"/>
      <c r="AK236" s="127"/>
      <c r="AL236" s="127"/>
      <c r="AM236" s="127"/>
      <c r="AN236" s="127"/>
      <c r="AO236" s="127"/>
      <c r="AP236" s="127"/>
    </row>
    <row r="237" spans="1:42">
      <c r="A237" s="118">
        <v>235</v>
      </c>
      <c r="B237" s="120" t="s">
        <v>5605</v>
      </c>
      <c r="C237" s="121" t="s">
        <v>5606</v>
      </c>
      <c r="D237" s="118" t="s">
        <v>5434</v>
      </c>
      <c r="E237" s="122">
        <v>33.33</v>
      </c>
      <c r="F237" s="123">
        <v>24950</v>
      </c>
      <c r="G237" s="124">
        <v>9009.7800000000007</v>
      </c>
      <c r="H237" s="123">
        <v>693.06</v>
      </c>
      <c r="I237" s="124">
        <v>9702.84</v>
      </c>
      <c r="J237" s="125">
        <v>15247.16</v>
      </c>
      <c r="K237" s="118">
        <v>2556</v>
      </c>
      <c r="L237" s="118">
        <v>2</v>
      </c>
      <c r="M237" s="118">
        <f t="shared" si="153"/>
        <v>10</v>
      </c>
      <c r="N237" s="118">
        <f t="shared" si="152"/>
        <v>12</v>
      </c>
      <c r="O237" s="126"/>
      <c r="P237" s="127"/>
      <c r="Q237" s="127"/>
      <c r="R237" s="127">
        <f t="shared" si="148"/>
        <v>1386.1111111111111</v>
      </c>
      <c r="S237" s="127">
        <f t="shared" si="149"/>
        <v>8316.6666666666661</v>
      </c>
      <c r="T237" s="127">
        <f t="shared" si="150"/>
        <v>8316.6666666666661</v>
      </c>
      <c r="U237" s="127">
        <f t="shared" si="151"/>
        <v>6929.5555555555547</v>
      </c>
      <c r="V237" s="127"/>
      <c r="W237" s="127"/>
      <c r="X237" s="127"/>
      <c r="Y237" s="127"/>
      <c r="Z237" s="127"/>
      <c r="AA237" s="127"/>
      <c r="AB237" s="127"/>
      <c r="AC237" s="127"/>
      <c r="AD237" s="127"/>
      <c r="AE237" s="127"/>
      <c r="AF237" s="127"/>
      <c r="AG237" s="127"/>
      <c r="AH237" s="127"/>
      <c r="AI237" s="127"/>
      <c r="AJ237" s="127"/>
      <c r="AK237" s="127"/>
      <c r="AL237" s="127"/>
      <c r="AM237" s="127"/>
      <c r="AN237" s="127"/>
      <c r="AO237" s="127"/>
      <c r="AP237" s="127"/>
    </row>
    <row r="238" spans="1:42">
      <c r="A238" s="118">
        <v>236</v>
      </c>
      <c r="B238" s="120" t="s">
        <v>5605</v>
      </c>
      <c r="C238" s="121" t="s">
        <v>5606</v>
      </c>
      <c r="D238" s="118" t="s">
        <v>5434</v>
      </c>
      <c r="E238" s="122">
        <v>33.33</v>
      </c>
      <c r="F238" s="123">
        <v>24950</v>
      </c>
      <c r="G238" s="124">
        <v>9009.7800000000007</v>
      </c>
      <c r="H238" s="123">
        <v>693.06</v>
      </c>
      <c r="I238" s="124">
        <v>9702.84</v>
      </c>
      <c r="J238" s="125">
        <v>15247.16</v>
      </c>
      <c r="K238" s="118">
        <v>2556</v>
      </c>
      <c r="L238" s="118">
        <v>2</v>
      </c>
      <c r="M238" s="118">
        <f t="shared" si="153"/>
        <v>10</v>
      </c>
      <c r="N238" s="118">
        <f t="shared" si="152"/>
        <v>12</v>
      </c>
      <c r="O238" s="126"/>
      <c r="P238" s="127"/>
      <c r="Q238" s="127"/>
      <c r="R238" s="127">
        <f t="shared" si="148"/>
        <v>1386.1111111111111</v>
      </c>
      <c r="S238" s="127">
        <f t="shared" si="149"/>
        <v>8316.6666666666661</v>
      </c>
      <c r="T238" s="127">
        <f t="shared" si="150"/>
        <v>8316.6666666666661</v>
      </c>
      <c r="U238" s="127">
        <f t="shared" si="151"/>
        <v>6929.5555555555547</v>
      </c>
      <c r="V238" s="127"/>
      <c r="W238" s="127"/>
      <c r="X238" s="127"/>
      <c r="Y238" s="127"/>
      <c r="Z238" s="127"/>
      <c r="AA238" s="127"/>
      <c r="AB238" s="127"/>
      <c r="AC238" s="127"/>
      <c r="AD238" s="127"/>
      <c r="AE238" s="127"/>
      <c r="AF238" s="127"/>
      <c r="AG238" s="127"/>
      <c r="AH238" s="127"/>
      <c r="AI238" s="127"/>
      <c r="AJ238" s="127"/>
      <c r="AK238" s="127"/>
      <c r="AL238" s="127"/>
      <c r="AM238" s="127"/>
      <c r="AN238" s="127"/>
      <c r="AO238" s="127"/>
      <c r="AP238" s="127"/>
    </row>
    <row r="239" spans="1:42">
      <c r="A239" s="118">
        <v>237</v>
      </c>
      <c r="B239" s="120" t="s">
        <v>5605</v>
      </c>
      <c r="C239" s="121" t="s">
        <v>5606</v>
      </c>
      <c r="D239" s="118" t="s">
        <v>5434</v>
      </c>
      <c r="E239" s="122">
        <v>33.33</v>
      </c>
      <c r="F239" s="123">
        <v>24950</v>
      </c>
      <c r="G239" s="124">
        <v>9009.7800000000007</v>
      </c>
      <c r="H239" s="123">
        <v>693.06</v>
      </c>
      <c r="I239" s="124">
        <v>9702.84</v>
      </c>
      <c r="J239" s="125">
        <v>15247.16</v>
      </c>
      <c r="K239" s="118">
        <v>2556</v>
      </c>
      <c r="L239" s="118">
        <v>2</v>
      </c>
      <c r="M239" s="118">
        <f t="shared" si="153"/>
        <v>10</v>
      </c>
      <c r="N239" s="118">
        <f t="shared" si="152"/>
        <v>12</v>
      </c>
      <c r="O239" s="126"/>
      <c r="P239" s="127"/>
      <c r="Q239" s="127"/>
      <c r="R239" s="127">
        <f t="shared" si="148"/>
        <v>1386.1111111111111</v>
      </c>
      <c r="S239" s="127">
        <f t="shared" si="149"/>
        <v>8316.6666666666661</v>
      </c>
      <c r="T239" s="127">
        <f t="shared" si="150"/>
        <v>8316.6666666666661</v>
      </c>
      <c r="U239" s="127">
        <f t="shared" si="151"/>
        <v>6929.5555555555547</v>
      </c>
      <c r="V239" s="127"/>
      <c r="W239" s="127"/>
      <c r="X239" s="127"/>
      <c r="Y239" s="127"/>
      <c r="Z239" s="127"/>
      <c r="AA239" s="127"/>
      <c r="AB239" s="127"/>
      <c r="AC239" s="127"/>
      <c r="AD239" s="127"/>
      <c r="AE239" s="127"/>
      <c r="AF239" s="127"/>
      <c r="AG239" s="127"/>
      <c r="AH239" s="127"/>
      <c r="AI239" s="127"/>
      <c r="AJ239" s="127"/>
      <c r="AK239" s="127"/>
      <c r="AL239" s="127"/>
      <c r="AM239" s="127"/>
      <c r="AN239" s="127"/>
      <c r="AO239" s="127"/>
      <c r="AP239" s="127"/>
    </row>
    <row r="240" spans="1:42">
      <c r="A240" s="118">
        <v>238</v>
      </c>
      <c r="B240" s="120" t="s">
        <v>5605</v>
      </c>
      <c r="C240" s="121" t="s">
        <v>5606</v>
      </c>
      <c r="D240" s="118" t="s">
        <v>5434</v>
      </c>
      <c r="E240" s="122">
        <v>33.33</v>
      </c>
      <c r="F240" s="123">
        <v>24950</v>
      </c>
      <c r="G240" s="124">
        <v>9009.7800000000007</v>
      </c>
      <c r="H240" s="123">
        <v>693.06</v>
      </c>
      <c r="I240" s="124">
        <v>9702.84</v>
      </c>
      <c r="J240" s="125">
        <v>15247.16</v>
      </c>
      <c r="K240" s="118">
        <v>2556</v>
      </c>
      <c r="L240" s="118">
        <v>2</v>
      </c>
      <c r="M240" s="118">
        <f t="shared" si="153"/>
        <v>10</v>
      </c>
      <c r="N240" s="118">
        <f t="shared" si="152"/>
        <v>12</v>
      </c>
      <c r="O240" s="126"/>
      <c r="P240" s="127"/>
      <c r="Q240" s="127"/>
      <c r="R240" s="127">
        <f t="shared" si="148"/>
        <v>1386.1111111111111</v>
      </c>
      <c r="S240" s="127">
        <f t="shared" si="149"/>
        <v>8316.6666666666661</v>
      </c>
      <c r="T240" s="127">
        <f t="shared" si="150"/>
        <v>8316.6666666666661</v>
      </c>
      <c r="U240" s="127">
        <f t="shared" si="151"/>
        <v>6929.5555555555547</v>
      </c>
      <c r="V240" s="127"/>
      <c r="W240" s="127"/>
      <c r="X240" s="127"/>
      <c r="Y240" s="127"/>
      <c r="Z240" s="127"/>
      <c r="AA240" s="127"/>
      <c r="AB240" s="127"/>
      <c r="AC240" s="127"/>
      <c r="AD240" s="127"/>
      <c r="AE240" s="127"/>
      <c r="AF240" s="127"/>
      <c r="AG240" s="127"/>
      <c r="AH240" s="127"/>
      <c r="AI240" s="127"/>
      <c r="AJ240" s="127"/>
      <c r="AK240" s="127"/>
      <c r="AL240" s="127"/>
      <c r="AM240" s="127"/>
      <c r="AN240" s="127"/>
      <c r="AO240" s="127"/>
      <c r="AP240" s="127"/>
    </row>
    <row r="241" spans="1:42">
      <c r="A241" s="118">
        <v>239</v>
      </c>
      <c r="B241" s="120" t="s">
        <v>5605</v>
      </c>
      <c r="C241" s="121" t="s">
        <v>5606</v>
      </c>
      <c r="D241" s="118" t="s">
        <v>5434</v>
      </c>
      <c r="E241" s="122">
        <v>33.33</v>
      </c>
      <c r="F241" s="123">
        <v>24950</v>
      </c>
      <c r="G241" s="124">
        <v>9009.7800000000007</v>
      </c>
      <c r="H241" s="123">
        <v>693.06</v>
      </c>
      <c r="I241" s="124">
        <v>9702.84</v>
      </c>
      <c r="J241" s="125">
        <v>15247.16</v>
      </c>
      <c r="K241" s="118">
        <v>2556</v>
      </c>
      <c r="L241" s="118">
        <v>2</v>
      </c>
      <c r="M241" s="118">
        <f t="shared" si="153"/>
        <v>10</v>
      </c>
      <c r="N241" s="118">
        <f t="shared" si="152"/>
        <v>12</v>
      </c>
      <c r="O241" s="126"/>
      <c r="P241" s="127"/>
      <c r="Q241" s="127"/>
      <c r="R241" s="127">
        <f t="shared" si="148"/>
        <v>1386.1111111111111</v>
      </c>
      <c r="S241" s="127">
        <f t="shared" si="149"/>
        <v>8316.6666666666661</v>
      </c>
      <c r="T241" s="127">
        <f t="shared" si="150"/>
        <v>8316.6666666666661</v>
      </c>
      <c r="U241" s="127">
        <f t="shared" si="151"/>
        <v>6929.5555555555547</v>
      </c>
      <c r="V241" s="127"/>
      <c r="W241" s="127"/>
      <c r="X241" s="127"/>
      <c r="Y241" s="127"/>
      <c r="Z241" s="127"/>
      <c r="AA241" s="127"/>
      <c r="AB241" s="127"/>
      <c r="AC241" s="127"/>
      <c r="AD241" s="127"/>
      <c r="AE241" s="127"/>
      <c r="AF241" s="127"/>
      <c r="AG241" s="127"/>
      <c r="AH241" s="127"/>
      <c r="AI241" s="127"/>
      <c r="AJ241" s="127"/>
      <c r="AK241" s="127"/>
      <c r="AL241" s="127"/>
      <c r="AM241" s="127"/>
      <c r="AN241" s="127"/>
      <c r="AO241" s="127"/>
      <c r="AP241" s="127"/>
    </row>
    <row r="242" spans="1:42">
      <c r="A242" s="118">
        <v>240</v>
      </c>
      <c r="B242" s="120" t="s">
        <v>5605</v>
      </c>
      <c r="C242" s="121" t="s">
        <v>5606</v>
      </c>
      <c r="D242" s="118" t="s">
        <v>5434</v>
      </c>
      <c r="E242" s="122">
        <v>33.33</v>
      </c>
      <c r="F242" s="123">
        <v>24950</v>
      </c>
      <c r="G242" s="124">
        <v>9009.7800000000007</v>
      </c>
      <c r="H242" s="123">
        <v>693.06</v>
      </c>
      <c r="I242" s="124">
        <v>9702.84</v>
      </c>
      <c r="J242" s="125">
        <v>15247.16</v>
      </c>
      <c r="K242" s="118">
        <v>2556</v>
      </c>
      <c r="L242" s="118">
        <v>2</v>
      </c>
      <c r="M242" s="118">
        <f t="shared" si="153"/>
        <v>10</v>
      </c>
      <c r="N242" s="118">
        <f t="shared" si="152"/>
        <v>12</v>
      </c>
      <c r="O242" s="126"/>
      <c r="P242" s="127"/>
      <c r="Q242" s="127"/>
      <c r="R242" s="127">
        <f t="shared" si="148"/>
        <v>1386.1111111111111</v>
      </c>
      <c r="S242" s="127">
        <f t="shared" si="149"/>
        <v>8316.6666666666661</v>
      </c>
      <c r="T242" s="127">
        <f t="shared" si="150"/>
        <v>8316.6666666666661</v>
      </c>
      <c r="U242" s="127">
        <f t="shared" si="151"/>
        <v>6929.5555555555547</v>
      </c>
      <c r="V242" s="127"/>
      <c r="W242" s="127"/>
      <c r="X242" s="127"/>
      <c r="Y242" s="127"/>
      <c r="Z242" s="127"/>
      <c r="AA242" s="127"/>
      <c r="AB242" s="127"/>
      <c r="AC242" s="127"/>
      <c r="AD242" s="127"/>
      <c r="AE242" s="127"/>
      <c r="AF242" s="127"/>
      <c r="AG242" s="127"/>
      <c r="AH242" s="127"/>
      <c r="AI242" s="127"/>
      <c r="AJ242" s="127"/>
      <c r="AK242" s="127"/>
      <c r="AL242" s="127"/>
      <c r="AM242" s="127"/>
      <c r="AN242" s="127"/>
      <c r="AO242" s="127"/>
      <c r="AP242" s="127"/>
    </row>
    <row r="243" spans="1:42">
      <c r="A243" s="118">
        <v>241</v>
      </c>
      <c r="B243" s="120" t="s">
        <v>5605</v>
      </c>
      <c r="C243" s="121" t="s">
        <v>5606</v>
      </c>
      <c r="D243" s="118" t="s">
        <v>5434</v>
      </c>
      <c r="E243" s="122">
        <v>33.33</v>
      </c>
      <c r="F243" s="123">
        <v>24950</v>
      </c>
      <c r="G243" s="124">
        <v>9009.7800000000007</v>
      </c>
      <c r="H243" s="123">
        <v>693.06</v>
      </c>
      <c r="I243" s="124">
        <v>9702.84</v>
      </c>
      <c r="J243" s="125">
        <v>15247.16</v>
      </c>
      <c r="K243" s="118">
        <v>2556</v>
      </c>
      <c r="L243" s="118">
        <v>2</v>
      </c>
      <c r="M243" s="118">
        <f t="shared" si="153"/>
        <v>10</v>
      </c>
      <c r="N243" s="118">
        <f t="shared" si="152"/>
        <v>12</v>
      </c>
      <c r="O243" s="126"/>
      <c r="P243" s="127"/>
      <c r="Q243" s="127"/>
      <c r="R243" s="127">
        <f t="shared" si="148"/>
        <v>1386.1111111111111</v>
      </c>
      <c r="S243" s="127">
        <f t="shared" si="149"/>
        <v>8316.6666666666661</v>
      </c>
      <c r="T243" s="127">
        <f t="shared" si="150"/>
        <v>8316.6666666666661</v>
      </c>
      <c r="U243" s="127">
        <f t="shared" si="151"/>
        <v>6929.5555555555547</v>
      </c>
      <c r="V243" s="127"/>
      <c r="W243" s="127"/>
      <c r="X243" s="127"/>
      <c r="Y243" s="127"/>
      <c r="Z243" s="127"/>
      <c r="AA243" s="127"/>
      <c r="AB243" s="127"/>
      <c r="AC243" s="127"/>
      <c r="AD243" s="127"/>
      <c r="AE243" s="127"/>
      <c r="AF243" s="127"/>
      <c r="AG243" s="127"/>
      <c r="AH243" s="127"/>
      <c r="AI243" s="127"/>
      <c r="AJ243" s="127"/>
      <c r="AK243" s="127"/>
      <c r="AL243" s="127"/>
      <c r="AM243" s="127"/>
      <c r="AN243" s="127"/>
      <c r="AO243" s="127"/>
      <c r="AP243" s="127"/>
    </row>
    <row r="244" spans="1:42">
      <c r="A244" s="118">
        <v>242</v>
      </c>
      <c r="B244" s="120" t="s">
        <v>5605</v>
      </c>
      <c r="C244" s="121" t="s">
        <v>5606</v>
      </c>
      <c r="D244" s="118" t="s">
        <v>5434</v>
      </c>
      <c r="E244" s="122">
        <v>33.33</v>
      </c>
      <c r="F244" s="123">
        <v>24950</v>
      </c>
      <c r="G244" s="124">
        <v>9009.7800000000007</v>
      </c>
      <c r="H244" s="123">
        <v>693.06</v>
      </c>
      <c r="I244" s="124">
        <v>9702.84</v>
      </c>
      <c r="J244" s="125">
        <v>15247.16</v>
      </c>
      <c r="K244" s="118">
        <v>2556</v>
      </c>
      <c r="L244" s="118">
        <v>2</v>
      </c>
      <c r="M244" s="118">
        <f t="shared" si="153"/>
        <v>10</v>
      </c>
      <c r="N244" s="118">
        <f t="shared" si="152"/>
        <v>12</v>
      </c>
      <c r="O244" s="126"/>
      <c r="P244" s="127"/>
      <c r="Q244" s="127"/>
      <c r="R244" s="127">
        <f t="shared" si="148"/>
        <v>1386.1111111111111</v>
      </c>
      <c r="S244" s="127">
        <f t="shared" si="149"/>
        <v>8316.6666666666661</v>
      </c>
      <c r="T244" s="127">
        <f t="shared" si="150"/>
        <v>8316.6666666666661</v>
      </c>
      <c r="U244" s="127">
        <f t="shared" si="151"/>
        <v>6929.5555555555547</v>
      </c>
      <c r="V244" s="127"/>
      <c r="W244" s="127"/>
      <c r="X244" s="127"/>
      <c r="Y244" s="127"/>
      <c r="Z244" s="127"/>
      <c r="AA244" s="127"/>
      <c r="AB244" s="127"/>
      <c r="AC244" s="127"/>
      <c r="AD244" s="127"/>
      <c r="AE244" s="127"/>
      <c r="AF244" s="127"/>
      <c r="AG244" s="127"/>
      <c r="AH244" s="127"/>
      <c r="AI244" s="127"/>
      <c r="AJ244" s="127"/>
      <c r="AK244" s="127"/>
      <c r="AL244" s="127"/>
      <c r="AM244" s="127"/>
      <c r="AN244" s="127"/>
      <c r="AO244" s="127"/>
      <c r="AP244" s="127"/>
    </row>
    <row r="245" spans="1:42">
      <c r="A245" s="118">
        <v>243</v>
      </c>
      <c r="B245" s="120" t="s">
        <v>5607</v>
      </c>
      <c r="C245" s="121" t="s">
        <v>5543</v>
      </c>
      <c r="D245" s="118" t="s">
        <v>5434</v>
      </c>
      <c r="E245" s="122">
        <v>33.33</v>
      </c>
      <c r="F245" s="123">
        <v>28000</v>
      </c>
      <c r="G245" s="124">
        <v>10111.14</v>
      </c>
      <c r="H245" s="123">
        <v>777.78</v>
      </c>
      <c r="I245" s="124">
        <v>10888.92</v>
      </c>
      <c r="J245" s="125">
        <v>17111.080000000002</v>
      </c>
      <c r="K245" s="118">
        <v>2556</v>
      </c>
      <c r="L245" s="118">
        <v>2</v>
      </c>
      <c r="M245" s="118">
        <f t="shared" si="153"/>
        <v>10</v>
      </c>
      <c r="N245" s="118">
        <f t="shared" si="152"/>
        <v>12</v>
      </c>
      <c r="O245" s="126"/>
      <c r="P245" s="127"/>
      <c r="Q245" s="127"/>
      <c r="R245" s="127">
        <f t="shared" si="148"/>
        <v>1555.5555555555557</v>
      </c>
      <c r="S245" s="127">
        <f t="shared" si="149"/>
        <v>9333.3333333333339</v>
      </c>
      <c r="T245" s="127">
        <f t="shared" si="150"/>
        <v>9333.3333333333339</v>
      </c>
      <c r="U245" s="127">
        <f t="shared" si="151"/>
        <v>7776.7777777777783</v>
      </c>
      <c r="V245" s="127"/>
      <c r="W245" s="127"/>
      <c r="X245" s="127"/>
      <c r="Y245" s="127"/>
      <c r="Z245" s="127"/>
      <c r="AA245" s="127"/>
      <c r="AB245" s="127"/>
      <c r="AC245" s="127"/>
      <c r="AD245" s="127"/>
      <c r="AE245" s="127"/>
      <c r="AF245" s="127"/>
      <c r="AG245" s="127"/>
      <c r="AH245" s="127"/>
      <c r="AI245" s="127"/>
      <c r="AJ245" s="127"/>
      <c r="AK245" s="127"/>
      <c r="AL245" s="127"/>
      <c r="AM245" s="127"/>
      <c r="AN245" s="127"/>
      <c r="AO245" s="127"/>
      <c r="AP245" s="127"/>
    </row>
    <row r="246" spans="1:42" ht="36">
      <c r="A246" s="118">
        <v>244</v>
      </c>
      <c r="B246" s="120" t="s">
        <v>5608</v>
      </c>
      <c r="C246" s="121" t="s">
        <v>5609</v>
      </c>
      <c r="D246" s="118" t="s">
        <v>5434</v>
      </c>
      <c r="E246" s="122">
        <v>33.33</v>
      </c>
      <c r="F246" s="123">
        <v>319000</v>
      </c>
      <c r="G246" s="124">
        <v>70888.88</v>
      </c>
      <c r="H246" s="123">
        <v>8861.11</v>
      </c>
      <c r="I246" s="124">
        <v>79749.990000000005</v>
      </c>
      <c r="J246" s="125">
        <v>239250.01</v>
      </c>
      <c r="K246" s="118">
        <v>2557</v>
      </c>
      <c r="L246" s="118">
        <v>9</v>
      </c>
      <c r="M246" s="118">
        <f t="shared" si="153"/>
        <v>3</v>
      </c>
      <c r="N246" s="118">
        <f t="shared" si="152"/>
        <v>12</v>
      </c>
      <c r="O246" s="126"/>
      <c r="P246" s="127"/>
      <c r="Q246" s="127"/>
      <c r="R246" s="127"/>
      <c r="S246" s="127">
        <f t="shared" ref="S246:S309" si="154">(F246/3)*L246/12</f>
        <v>79750</v>
      </c>
      <c r="T246" s="127">
        <f t="shared" si="150"/>
        <v>106333.33333333333</v>
      </c>
      <c r="U246" s="127">
        <f t="shared" ref="U246:U309" si="155">F246/3</f>
        <v>106333.33333333333</v>
      </c>
      <c r="V246" s="127">
        <f t="shared" ref="V246:V309" si="156">(F246/3)*M246/N246-1</f>
        <v>26582.333333333332</v>
      </c>
      <c r="W246" s="127"/>
      <c r="X246" s="127"/>
      <c r="Y246" s="127"/>
      <c r="Z246" s="127"/>
      <c r="AA246" s="127"/>
      <c r="AB246" s="127"/>
      <c r="AC246" s="127"/>
      <c r="AD246" s="127"/>
      <c r="AE246" s="127"/>
      <c r="AF246" s="127"/>
      <c r="AG246" s="127"/>
      <c r="AH246" s="127"/>
      <c r="AI246" s="127"/>
      <c r="AJ246" s="127"/>
      <c r="AK246" s="127"/>
      <c r="AL246" s="127"/>
      <c r="AM246" s="127"/>
      <c r="AN246" s="127"/>
      <c r="AO246" s="127"/>
      <c r="AP246" s="127"/>
    </row>
    <row r="247" spans="1:42" ht="36">
      <c r="A247" s="118">
        <v>245</v>
      </c>
      <c r="B247" s="120" t="s">
        <v>5608</v>
      </c>
      <c r="C247" s="121" t="s">
        <v>5609</v>
      </c>
      <c r="D247" s="118" t="s">
        <v>5434</v>
      </c>
      <c r="E247" s="122">
        <v>33.33</v>
      </c>
      <c r="F247" s="123">
        <v>319000</v>
      </c>
      <c r="G247" s="124">
        <v>70888.88</v>
      </c>
      <c r="H247" s="123">
        <v>8861.11</v>
      </c>
      <c r="I247" s="124">
        <v>79749.990000000005</v>
      </c>
      <c r="J247" s="125">
        <v>239250.01</v>
      </c>
      <c r="K247" s="118">
        <v>2557</v>
      </c>
      <c r="L247" s="118">
        <v>9</v>
      </c>
      <c r="M247" s="118">
        <f t="shared" si="153"/>
        <v>3</v>
      </c>
      <c r="N247" s="118">
        <f t="shared" si="152"/>
        <v>12</v>
      </c>
      <c r="O247" s="126"/>
      <c r="P247" s="127"/>
      <c r="Q247" s="127"/>
      <c r="R247" s="127"/>
      <c r="S247" s="127">
        <f t="shared" si="154"/>
        <v>79750</v>
      </c>
      <c r="T247" s="127">
        <f t="shared" si="150"/>
        <v>106333.33333333333</v>
      </c>
      <c r="U247" s="127">
        <f t="shared" si="155"/>
        <v>106333.33333333333</v>
      </c>
      <c r="V247" s="127">
        <f t="shared" si="156"/>
        <v>26582.333333333332</v>
      </c>
      <c r="W247" s="127"/>
      <c r="X247" s="127"/>
      <c r="Y247" s="127"/>
      <c r="Z247" s="127"/>
      <c r="AA247" s="127"/>
      <c r="AB247" s="127"/>
      <c r="AC247" s="127"/>
      <c r="AD247" s="127"/>
      <c r="AE247" s="127"/>
      <c r="AF247" s="127"/>
      <c r="AG247" s="127"/>
      <c r="AH247" s="127"/>
      <c r="AI247" s="127"/>
      <c r="AJ247" s="127"/>
      <c r="AK247" s="127"/>
      <c r="AL247" s="127"/>
      <c r="AM247" s="127"/>
      <c r="AN247" s="127"/>
      <c r="AO247" s="127"/>
      <c r="AP247" s="127"/>
    </row>
    <row r="248" spans="1:42">
      <c r="A248" s="118">
        <v>246</v>
      </c>
      <c r="B248" s="120" t="s">
        <v>5610</v>
      </c>
      <c r="C248" s="121" t="s">
        <v>5611</v>
      </c>
      <c r="D248" s="118" t="s">
        <v>5434</v>
      </c>
      <c r="E248" s="122">
        <v>33.33</v>
      </c>
      <c r="F248" s="123">
        <v>24250</v>
      </c>
      <c r="G248" s="124">
        <v>673.61</v>
      </c>
      <c r="H248" s="123">
        <v>673.61</v>
      </c>
      <c r="I248" s="124">
        <v>1347.22</v>
      </c>
      <c r="J248" s="125">
        <v>22902.78</v>
      </c>
      <c r="K248" s="118">
        <v>2557</v>
      </c>
      <c r="L248" s="118">
        <v>2</v>
      </c>
      <c r="M248" s="118">
        <f t="shared" si="153"/>
        <v>10</v>
      </c>
      <c r="N248" s="118">
        <f t="shared" si="152"/>
        <v>12</v>
      </c>
      <c r="O248" s="126"/>
      <c r="P248" s="127"/>
      <c r="Q248" s="127"/>
      <c r="R248" s="127"/>
      <c r="S248" s="127">
        <f t="shared" si="154"/>
        <v>1347.2222222222222</v>
      </c>
      <c r="T248" s="127">
        <f t="shared" si="150"/>
        <v>8083.333333333333</v>
      </c>
      <c r="U248" s="127">
        <f t="shared" si="155"/>
        <v>8083.333333333333</v>
      </c>
      <c r="V248" s="127">
        <f t="shared" si="156"/>
        <v>6735.1111111111104</v>
      </c>
      <c r="W248" s="127"/>
      <c r="X248" s="127"/>
      <c r="Y248" s="127"/>
      <c r="Z248" s="127"/>
      <c r="AA248" s="127"/>
      <c r="AB248" s="127"/>
      <c r="AC248" s="127"/>
      <c r="AD248" s="127"/>
      <c r="AE248" s="127"/>
      <c r="AF248" s="127"/>
      <c r="AG248" s="127"/>
      <c r="AH248" s="127"/>
      <c r="AI248" s="127"/>
      <c r="AJ248" s="127"/>
      <c r="AK248" s="127"/>
      <c r="AL248" s="127"/>
      <c r="AM248" s="127"/>
      <c r="AN248" s="127"/>
      <c r="AO248" s="127"/>
      <c r="AP248" s="127"/>
    </row>
    <row r="249" spans="1:42">
      <c r="A249" s="118">
        <v>247</v>
      </c>
      <c r="B249" s="120" t="s">
        <v>5610</v>
      </c>
      <c r="C249" s="121" t="s">
        <v>5611</v>
      </c>
      <c r="D249" s="118" t="s">
        <v>5434</v>
      </c>
      <c r="E249" s="122">
        <v>33.33</v>
      </c>
      <c r="F249" s="123">
        <v>24250</v>
      </c>
      <c r="G249" s="124">
        <v>673.61</v>
      </c>
      <c r="H249" s="123">
        <v>673.61</v>
      </c>
      <c r="I249" s="124">
        <v>1347.22</v>
      </c>
      <c r="J249" s="125">
        <v>22902.78</v>
      </c>
      <c r="K249" s="118">
        <v>2557</v>
      </c>
      <c r="L249" s="118">
        <v>2</v>
      </c>
      <c r="M249" s="118">
        <f t="shared" si="153"/>
        <v>10</v>
      </c>
      <c r="N249" s="118">
        <f t="shared" si="152"/>
        <v>12</v>
      </c>
      <c r="O249" s="126"/>
      <c r="P249" s="127"/>
      <c r="Q249" s="127"/>
      <c r="R249" s="127"/>
      <c r="S249" s="127">
        <f t="shared" si="154"/>
        <v>1347.2222222222222</v>
      </c>
      <c r="T249" s="127">
        <f t="shared" si="150"/>
        <v>8083.333333333333</v>
      </c>
      <c r="U249" s="127">
        <f t="shared" si="155"/>
        <v>8083.333333333333</v>
      </c>
      <c r="V249" s="127">
        <f t="shared" si="156"/>
        <v>6735.1111111111104</v>
      </c>
      <c r="W249" s="127"/>
      <c r="X249" s="127"/>
      <c r="Y249" s="127"/>
      <c r="Z249" s="127"/>
      <c r="AA249" s="127"/>
      <c r="AB249" s="127"/>
      <c r="AC249" s="127"/>
      <c r="AD249" s="127"/>
      <c r="AE249" s="127"/>
      <c r="AF249" s="127"/>
      <c r="AG249" s="127"/>
      <c r="AH249" s="127"/>
      <c r="AI249" s="127"/>
      <c r="AJ249" s="127"/>
      <c r="AK249" s="127"/>
      <c r="AL249" s="127"/>
      <c r="AM249" s="127"/>
      <c r="AN249" s="127"/>
      <c r="AO249" s="127"/>
      <c r="AP249" s="127"/>
    </row>
    <row r="250" spans="1:42">
      <c r="A250" s="118">
        <v>248</v>
      </c>
      <c r="B250" s="120" t="s">
        <v>5610</v>
      </c>
      <c r="C250" s="121" t="s">
        <v>5611</v>
      </c>
      <c r="D250" s="118" t="s">
        <v>5434</v>
      </c>
      <c r="E250" s="122">
        <v>33.33</v>
      </c>
      <c r="F250" s="123">
        <v>24250</v>
      </c>
      <c r="G250" s="124">
        <v>673.61</v>
      </c>
      <c r="H250" s="123">
        <v>673.61</v>
      </c>
      <c r="I250" s="124">
        <v>1347.22</v>
      </c>
      <c r="J250" s="125">
        <v>22902.78</v>
      </c>
      <c r="K250" s="118">
        <v>2557</v>
      </c>
      <c r="L250" s="118">
        <v>2</v>
      </c>
      <c r="M250" s="118">
        <f t="shared" si="153"/>
        <v>10</v>
      </c>
      <c r="N250" s="118">
        <f t="shared" si="152"/>
        <v>12</v>
      </c>
      <c r="O250" s="126"/>
      <c r="P250" s="127"/>
      <c r="Q250" s="127"/>
      <c r="R250" s="127"/>
      <c r="S250" s="127">
        <f t="shared" si="154"/>
        <v>1347.2222222222222</v>
      </c>
      <c r="T250" s="127">
        <f t="shared" si="150"/>
        <v>8083.333333333333</v>
      </c>
      <c r="U250" s="127">
        <f t="shared" si="155"/>
        <v>8083.333333333333</v>
      </c>
      <c r="V250" s="127">
        <f t="shared" si="156"/>
        <v>6735.1111111111104</v>
      </c>
      <c r="W250" s="127"/>
      <c r="X250" s="127"/>
      <c r="Y250" s="127"/>
      <c r="Z250" s="127"/>
      <c r="AA250" s="127"/>
      <c r="AB250" s="127"/>
      <c r="AC250" s="127"/>
      <c r="AD250" s="127"/>
      <c r="AE250" s="127"/>
      <c r="AF250" s="127"/>
      <c r="AG250" s="127"/>
      <c r="AH250" s="127"/>
      <c r="AI250" s="127"/>
      <c r="AJ250" s="127"/>
      <c r="AK250" s="127"/>
      <c r="AL250" s="127"/>
      <c r="AM250" s="127"/>
      <c r="AN250" s="127"/>
      <c r="AO250" s="127"/>
      <c r="AP250" s="127"/>
    </row>
    <row r="251" spans="1:42">
      <c r="A251" s="118">
        <v>249</v>
      </c>
      <c r="B251" s="120" t="s">
        <v>5610</v>
      </c>
      <c r="C251" s="121" t="s">
        <v>5611</v>
      </c>
      <c r="D251" s="118" t="s">
        <v>5434</v>
      </c>
      <c r="E251" s="122">
        <v>33.33</v>
      </c>
      <c r="F251" s="123">
        <v>24250</v>
      </c>
      <c r="G251" s="124">
        <v>673.61</v>
      </c>
      <c r="H251" s="123">
        <v>673.61</v>
      </c>
      <c r="I251" s="124">
        <v>1347.22</v>
      </c>
      <c r="J251" s="125">
        <v>22902.78</v>
      </c>
      <c r="K251" s="118">
        <v>2557</v>
      </c>
      <c r="L251" s="118">
        <v>2</v>
      </c>
      <c r="M251" s="118">
        <f t="shared" si="153"/>
        <v>10</v>
      </c>
      <c r="N251" s="118">
        <f t="shared" si="152"/>
        <v>12</v>
      </c>
      <c r="O251" s="126"/>
      <c r="P251" s="127"/>
      <c r="Q251" s="127"/>
      <c r="R251" s="127"/>
      <c r="S251" s="127">
        <f t="shared" si="154"/>
        <v>1347.2222222222222</v>
      </c>
      <c r="T251" s="127">
        <f t="shared" si="150"/>
        <v>8083.333333333333</v>
      </c>
      <c r="U251" s="127">
        <f t="shared" si="155"/>
        <v>8083.333333333333</v>
      </c>
      <c r="V251" s="127">
        <f t="shared" si="156"/>
        <v>6735.1111111111104</v>
      </c>
      <c r="W251" s="127"/>
      <c r="X251" s="127"/>
      <c r="Y251" s="127"/>
      <c r="Z251" s="127"/>
      <c r="AA251" s="127"/>
      <c r="AB251" s="127"/>
      <c r="AC251" s="127"/>
      <c r="AD251" s="127"/>
      <c r="AE251" s="127"/>
      <c r="AF251" s="127"/>
      <c r="AG251" s="127"/>
      <c r="AH251" s="127"/>
      <c r="AI251" s="127"/>
      <c r="AJ251" s="127"/>
      <c r="AK251" s="127"/>
      <c r="AL251" s="127"/>
      <c r="AM251" s="127"/>
      <c r="AN251" s="127"/>
      <c r="AO251" s="127"/>
      <c r="AP251" s="127"/>
    </row>
    <row r="252" spans="1:42">
      <c r="A252" s="118">
        <v>250</v>
      </c>
      <c r="B252" s="120" t="s">
        <v>5610</v>
      </c>
      <c r="C252" s="121" t="s">
        <v>5611</v>
      </c>
      <c r="D252" s="118" t="s">
        <v>5434</v>
      </c>
      <c r="E252" s="122">
        <v>33.33</v>
      </c>
      <c r="F252" s="123">
        <v>24250</v>
      </c>
      <c r="G252" s="124">
        <v>673.61</v>
      </c>
      <c r="H252" s="123">
        <v>673.61</v>
      </c>
      <c r="I252" s="124">
        <v>1347.22</v>
      </c>
      <c r="J252" s="125">
        <v>22902.78</v>
      </c>
      <c r="K252" s="118">
        <v>2557</v>
      </c>
      <c r="L252" s="118">
        <v>2</v>
      </c>
      <c r="M252" s="118">
        <f t="shared" si="153"/>
        <v>10</v>
      </c>
      <c r="N252" s="118">
        <f t="shared" si="152"/>
        <v>12</v>
      </c>
      <c r="O252" s="126"/>
      <c r="P252" s="127"/>
      <c r="Q252" s="127"/>
      <c r="R252" s="127"/>
      <c r="S252" s="127">
        <f t="shared" si="154"/>
        <v>1347.2222222222222</v>
      </c>
      <c r="T252" s="127">
        <f t="shared" si="150"/>
        <v>8083.333333333333</v>
      </c>
      <c r="U252" s="127">
        <f t="shared" si="155"/>
        <v>8083.333333333333</v>
      </c>
      <c r="V252" s="127">
        <f t="shared" si="156"/>
        <v>6735.1111111111104</v>
      </c>
      <c r="W252" s="127"/>
      <c r="X252" s="127"/>
      <c r="Y252" s="127"/>
      <c r="Z252" s="127"/>
      <c r="AA252" s="127"/>
      <c r="AB252" s="127"/>
      <c r="AC252" s="127"/>
      <c r="AD252" s="127"/>
      <c r="AE252" s="127"/>
      <c r="AF252" s="127"/>
      <c r="AG252" s="127"/>
      <c r="AH252" s="127"/>
      <c r="AI252" s="127"/>
      <c r="AJ252" s="127"/>
      <c r="AK252" s="127"/>
      <c r="AL252" s="127"/>
      <c r="AM252" s="127"/>
      <c r="AN252" s="127"/>
      <c r="AO252" s="127"/>
      <c r="AP252" s="127"/>
    </row>
    <row r="253" spans="1:42">
      <c r="A253" s="118">
        <v>251</v>
      </c>
      <c r="B253" s="120" t="s">
        <v>5610</v>
      </c>
      <c r="C253" s="121" t="s">
        <v>5611</v>
      </c>
      <c r="D253" s="118" t="s">
        <v>5434</v>
      </c>
      <c r="E253" s="122">
        <v>33.33</v>
      </c>
      <c r="F253" s="123">
        <v>24250</v>
      </c>
      <c r="G253" s="124">
        <v>673.61</v>
      </c>
      <c r="H253" s="123">
        <v>673.61</v>
      </c>
      <c r="I253" s="124">
        <v>1347.22</v>
      </c>
      <c r="J253" s="125">
        <v>22902.78</v>
      </c>
      <c r="K253" s="118">
        <v>2557</v>
      </c>
      <c r="L253" s="118">
        <v>2</v>
      </c>
      <c r="M253" s="118">
        <f t="shared" si="153"/>
        <v>10</v>
      </c>
      <c r="N253" s="118">
        <f t="shared" si="152"/>
        <v>12</v>
      </c>
      <c r="O253" s="126"/>
      <c r="P253" s="127"/>
      <c r="Q253" s="127"/>
      <c r="R253" s="127"/>
      <c r="S253" s="127">
        <f t="shared" si="154"/>
        <v>1347.2222222222222</v>
      </c>
      <c r="T253" s="127">
        <f t="shared" si="150"/>
        <v>8083.333333333333</v>
      </c>
      <c r="U253" s="127">
        <f t="shared" si="155"/>
        <v>8083.333333333333</v>
      </c>
      <c r="V253" s="127">
        <f t="shared" si="156"/>
        <v>6735.1111111111104</v>
      </c>
      <c r="W253" s="127"/>
      <c r="X253" s="127"/>
      <c r="Y253" s="127"/>
      <c r="Z253" s="127"/>
      <c r="AA253" s="127"/>
      <c r="AB253" s="127"/>
      <c r="AC253" s="127"/>
      <c r="AD253" s="127"/>
      <c r="AE253" s="127"/>
      <c r="AF253" s="127"/>
      <c r="AG253" s="127"/>
      <c r="AH253" s="127"/>
      <c r="AI253" s="127"/>
      <c r="AJ253" s="127"/>
      <c r="AK253" s="127"/>
      <c r="AL253" s="127"/>
      <c r="AM253" s="127"/>
      <c r="AN253" s="127"/>
      <c r="AO253" s="127"/>
      <c r="AP253" s="127"/>
    </row>
    <row r="254" spans="1:42">
      <c r="A254" s="118">
        <v>252</v>
      </c>
      <c r="B254" s="120" t="s">
        <v>5610</v>
      </c>
      <c r="C254" s="121" t="s">
        <v>5611</v>
      </c>
      <c r="D254" s="118" t="s">
        <v>5434</v>
      </c>
      <c r="E254" s="122">
        <v>33.33</v>
      </c>
      <c r="F254" s="123">
        <v>24250</v>
      </c>
      <c r="G254" s="124">
        <v>673.61</v>
      </c>
      <c r="H254" s="123">
        <v>673.61</v>
      </c>
      <c r="I254" s="124">
        <v>1347.22</v>
      </c>
      <c r="J254" s="125">
        <v>22902.78</v>
      </c>
      <c r="K254" s="118">
        <v>2557</v>
      </c>
      <c r="L254" s="118">
        <v>2</v>
      </c>
      <c r="M254" s="118">
        <f t="shared" si="153"/>
        <v>10</v>
      </c>
      <c r="N254" s="118">
        <f t="shared" si="152"/>
        <v>12</v>
      </c>
      <c r="O254" s="126"/>
      <c r="P254" s="127"/>
      <c r="Q254" s="127"/>
      <c r="R254" s="127"/>
      <c r="S254" s="127">
        <f t="shared" si="154"/>
        <v>1347.2222222222222</v>
      </c>
      <c r="T254" s="127">
        <f t="shared" si="150"/>
        <v>8083.333333333333</v>
      </c>
      <c r="U254" s="127">
        <f t="shared" si="155"/>
        <v>8083.333333333333</v>
      </c>
      <c r="V254" s="127">
        <f t="shared" si="156"/>
        <v>6735.1111111111104</v>
      </c>
      <c r="W254" s="127"/>
      <c r="X254" s="127"/>
      <c r="Y254" s="127"/>
      <c r="Z254" s="127"/>
      <c r="AA254" s="127"/>
      <c r="AB254" s="127"/>
      <c r="AC254" s="127"/>
      <c r="AD254" s="127"/>
      <c r="AE254" s="127"/>
      <c r="AF254" s="127"/>
      <c r="AG254" s="127"/>
      <c r="AH254" s="127"/>
      <c r="AI254" s="127"/>
      <c r="AJ254" s="127"/>
      <c r="AK254" s="127"/>
      <c r="AL254" s="127"/>
      <c r="AM254" s="127"/>
      <c r="AN254" s="127"/>
      <c r="AO254" s="127"/>
      <c r="AP254" s="127"/>
    </row>
    <row r="255" spans="1:42">
      <c r="A255" s="118">
        <v>253</v>
      </c>
      <c r="B255" s="120" t="s">
        <v>5610</v>
      </c>
      <c r="C255" s="121" t="s">
        <v>5611</v>
      </c>
      <c r="D255" s="118" t="s">
        <v>5434</v>
      </c>
      <c r="E255" s="122">
        <v>33.33</v>
      </c>
      <c r="F255" s="123">
        <v>24250</v>
      </c>
      <c r="G255" s="124">
        <v>673.61</v>
      </c>
      <c r="H255" s="123">
        <v>673.61</v>
      </c>
      <c r="I255" s="124">
        <v>1347.22</v>
      </c>
      <c r="J255" s="125">
        <v>22902.78</v>
      </c>
      <c r="K255" s="118">
        <v>2557</v>
      </c>
      <c r="L255" s="118">
        <v>2</v>
      </c>
      <c r="M255" s="118">
        <f t="shared" si="153"/>
        <v>10</v>
      </c>
      <c r="N255" s="118">
        <f t="shared" si="152"/>
        <v>12</v>
      </c>
      <c r="O255" s="126"/>
      <c r="P255" s="127"/>
      <c r="Q255" s="127"/>
      <c r="R255" s="127"/>
      <c r="S255" s="127">
        <f t="shared" si="154"/>
        <v>1347.2222222222222</v>
      </c>
      <c r="T255" s="127">
        <f t="shared" si="150"/>
        <v>8083.333333333333</v>
      </c>
      <c r="U255" s="127">
        <f t="shared" si="155"/>
        <v>8083.333333333333</v>
      </c>
      <c r="V255" s="127">
        <f t="shared" si="156"/>
        <v>6735.1111111111104</v>
      </c>
      <c r="W255" s="127"/>
      <c r="X255" s="127"/>
      <c r="Y255" s="127"/>
      <c r="Z255" s="127"/>
      <c r="AA255" s="127"/>
      <c r="AB255" s="127"/>
      <c r="AC255" s="127"/>
      <c r="AD255" s="127"/>
      <c r="AE255" s="127"/>
      <c r="AF255" s="127"/>
      <c r="AG255" s="127"/>
      <c r="AH255" s="127"/>
      <c r="AI255" s="127"/>
      <c r="AJ255" s="127"/>
      <c r="AK255" s="127"/>
      <c r="AL255" s="127"/>
      <c r="AM255" s="127"/>
      <c r="AN255" s="127"/>
      <c r="AO255" s="127"/>
      <c r="AP255" s="127"/>
    </row>
    <row r="256" spans="1:42">
      <c r="A256" s="118">
        <v>254</v>
      </c>
      <c r="B256" s="120" t="s">
        <v>5610</v>
      </c>
      <c r="C256" s="121" t="s">
        <v>5611</v>
      </c>
      <c r="D256" s="118" t="s">
        <v>5434</v>
      </c>
      <c r="E256" s="122">
        <v>33.33</v>
      </c>
      <c r="F256" s="123">
        <v>24250</v>
      </c>
      <c r="G256" s="124">
        <v>673.61</v>
      </c>
      <c r="H256" s="123">
        <v>673.61</v>
      </c>
      <c r="I256" s="124">
        <v>1347.22</v>
      </c>
      <c r="J256" s="125">
        <v>22902.78</v>
      </c>
      <c r="K256" s="118">
        <v>2557</v>
      </c>
      <c r="L256" s="118">
        <v>2</v>
      </c>
      <c r="M256" s="118">
        <f t="shared" si="153"/>
        <v>10</v>
      </c>
      <c r="N256" s="118">
        <f t="shared" si="152"/>
        <v>12</v>
      </c>
      <c r="O256" s="126"/>
      <c r="P256" s="127"/>
      <c r="Q256" s="127"/>
      <c r="R256" s="127"/>
      <c r="S256" s="127">
        <f t="shared" si="154"/>
        <v>1347.2222222222222</v>
      </c>
      <c r="T256" s="127">
        <f t="shared" ref="T256:T319" si="157">F256/3</f>
        <v>8083.333333333333</v>
      </c>
      <c r="U256" s="127">
        <f t="shared" si="155"/>
        <v>8083.333333333333</v>
      </c>
      <c r="V256" s="127">
        <f t="shared" si="156"/>
        <v>6735.1111111111104</v>
      </c>
      <c r="W256" s="127"/>
      <c r="X256" s="127"/>
      <c r="Y256" s="127"/>
      <c r="Z256" s="127"/>
      <c r="AA256" s="127"/>
      <c r="AB256" s="127"/>
      <c r="AC256" s="127"/>
      <c r="AD256" s="127"/>
      <c r="AE256" s="127"/>
      <c r="AF256" s="127"/>
      <c r="AG256" s="127"/>
      <c r="AH256" s="127"/>
      <c r="AI256" s="127"/>
      <c r="AJ256" s="127"/>
      <c r="AK256" s="127"/>
      <c r="AL256" s="127"/>
      <c r="AM256" s="127"/>
      <c r="AN256" s="127"/>
      <c r="AO256" s="127"/>
      <c r="AP256" s="127"/>
    </row>
    <row r="257" spans="1:42">
      <c r="A257" s="118">
        <v>255</v>
      </c>
      <c r="B257" s="120" t="s">
        <v>5610</v>
      </c>
      <c r="C257" s="121" t="s">
        <v>5611</v>
      </c>
      <c r="D257" s="118" t="s">
        <v>5434</v>
      </c>
      <c r="E257" s="122">
        <v>33.33</v>
      </c>
      <c r="F257" s="123">
        <v>24250</v>
      </c>
      <c r="G257" s="124">
        <v>673.61</v>
      </c>
      <c r="H257" s="123">
        <v>673.61</v>
      </c>
      <c r="I257" s="124">
        <v>1347.22</v>
      </c>
      <c r="J257" s="125">
        <v>22902.78</v>
      </c>
      <c r="K257" s="118">
        <v>2557</v>
      </c>
      <c r="L257" s="118">
        <v>2</v>
      </c>
      <c r="M257" s="118">
        <f t="shared" si="153"/>
        <v>10</v>
      </c>
      <c r="N257" s="118">
        <f t="shared" si="152"/>
        <v>12</v>
      </c>
      <c r="O257" s="126"/>
      <c r="P257" s="127"/>
      <c r="Q257" s="127"/>
      <c r="R257" s="127"/>
      <c r="S257" s="127">
        <f t="shared" si="154"/>
        <v>1347.2222222222222</v>
      </c>
      <c r="T257" s="127">
        <f t="shared" si="157"/>
        <v>8083.333333333333</v>
      </c>
      <c r="U257" s="127">
        <f t="shared" si="155"/>
        <v>8083.333333333333</v>
      </c>
      <c r="V257" s="127">
        <f t="shared" si="156"/>
        <v>6735.1111111111104</v>
      </c>
      <c r="W257" s="127"/>
      <c r="X257" s="127"/>
      <c r="Y257" s="127"/>
      <c r="Z257" s="127"/>
      <c r="AA257" s="127"/>
      <c r="AB257" s="127"/>
      <c r="AC257" s="127"/>
      <c r="AD257" s="127"/>
      <c r="AE257" s="127"/>
      <c r="AF257" s="127"/>
      <c r="AG257" s="127"/>
      <c r="AH257" s="127"/>
      <c r="AI257" s="127"/>
      <c r="AJ257" s="127"/>
      <c r="AK257" s="127"/>
      <c r="AL257" s="127"/>
      <c r="AM257" s="127"/>
      <c r="AN257" s="127"/>
      <c r="AO257" s="127"/>
      <c r="AP257" s="127"/>
    </row>
    <row r="258" spans="1:42">
      <c r="A258" s="118">
        <v>256</v>
      </c>
      <c r="B258" s="120" t="s">
        <v>5610</v>
      </c>
      <c r="C258" s="121" t="s">
        <v>5611</v>
      </c>
      <c r="D258" s="118" t="s">
        <v>5434</v>
      </c>
      <c r="E258" s="122">
        <v>33.33</v>
      </c>
      <c r="F258" s="123">
        <v>24250</v>
      </c>
      <c r="G258" s="124">
        <v>673.61</v>
      </c>
      <c r="H258" s="123">
        <v>673.61</v>
      </c>
      <c r="I258" s="124">
        <v>1347.22</v>
      </c>
      <c r="J258" s="125">
        <v>22902.78</v>
      </c>
      <c r="K258" s="118">
        <v>2557</v>
      </c>
      <c r="L258" s="118">
        <v>2</v>
      </c>
      <c r="M258" s="118">
        <f t="shared" si="153"/>
        <v>10</v>
      </c>
      <c r="N258" s="118">
        <f t="shared" si="152"/>
        <v>12</v>
      </c>
      <c r="O258" s="126"/>
      <c r="P258" s="127"/>
      <c r="Q258" s="127"/>
      <c r="R258" s="127"/>
      <c r="S258" s="127">
        <f t="shared" si="154"/>
        <v>1347.2222222222222</v>
      </c>
      <c r="T258" s="127">
        <f t="shared" si="157"/>
        <v>8083.333333333333</v>
      </c>
      <c r="U258" s="127">
        <f t="shared" si="155"/>
        <v>8083.333333333333</v>
      </c>
      <c r="V258" s="127">
        <f t="shared" si="156"/>
        <v>6735.1111111111104</v>
      </c>
      <c r="W258" s="127"/>
      <c r="X258" s="127"/>
      <c r="Y258" s="127"/>
      <c r="Z258" s="127"/>
      <c r="AA258" s="127"/>
      <c r="AB258" s="127"/>
      <c r="AC258" s="127"/>
      <c r="AD258" s="127"/>
      <c r="AE258" s="127"/>
      <c r="AF258" s="127"/>
      <c r="AG258" s="127"/>
      <c r="AH258" s="127"/>
      <c r="AI258" s="127"/>
      <c r="AJ258" s="127"/>
      <c r="AK258" s="127"/>
      <c r="AL258" s="127"/>
      <c r="AM258" s="127"/>
      <c r="AN258" s="127"/>
      <c r="AO258" s="127"/>
      <c r="AP258" s="127"/>
    </row>
    <row r="259" spans="1:42">
      <c r="A259" s="118">
        <v>257</v>
      </c>
      <c r="B259" s="120" t="s">
        <v>5610</v>
      </c>
      <c r="C259" s="121" t="s">
        <v>5611</v>
      </c>
      <c r="D259" s="118" t="s">
        <v>5434</v>
      </c>
      <c r="E259" s="122">
        <v>33.33</v>
      </c>
      <c r="F259" s="123">
        <v>24250</v>
      </c>
      <c r="G259" s="124">
        <v>673.61</v>
      </c>
      <c r="H259" s="123">
        <v>673.61</v>
      </c>
      <c r="I259" s="124">
        <v>1347.22</v>
      </c>
      <c r="J259" s="125">
        <v>22902.78</v>
      </c>
      <c r="K259" s="118">
        <v>2557</v>
      </c>
      <c r="L259" s="118">
        <v>2</v>
      </c>
      <c r="M259" s="118">
        <f t="shared" si="153"/>
        <v>10</v>
      </c>
      <c r="N259" s="118">
        <f t="shared" si="152"/>
        <v>12</v>
      </c>
      <c r="O259" s="126"/>
      <c r="P259" s="127"/>
      <c r="Q259" s="127"/>
      <c r="R259" s="127"/>
      <c r="S259" s="127">
        <f t="shared" si="154"/>
        <v>1347.2222222222222</v>
      </c>
      <c r="T259" s="127">
        <f t="shared" si="157"/>
        <v>8083.333333333333</v>
      </c>
      <c r="U259" s="127">
        <f t="shared" si="155"/>
        <v>8083.333333333333</v>
      </c>
      <c r="V259" s="127">
        <f t="shared" si="156"/>
        <v>6735.1111111111104</v>
      </c>
      <c r="W259" s="127"/>
      <c r="X259" s="127"/>
      <c r="Y259" s="127"/>
      <c r="Z259" s="127"/>
      <c r="AA259" s="127"/>
      <c r="AB259" s="127"/>
      <c r="AC259" s="127"/>
      <c r="AD259" s="127"/>
      <c r="AE259" s="127"/>
      <c r="AF259" s="127"/>
      <c r="AG259" s="127"/>
      <c r="AH259" s="127"/>
      <c r="AI259" s="127"/>
      <c r="AJ259" s="127"/>
      <c r="AK259" s="127"/>
      <c r="AL259" s="127"/>
      <c r="AM259" s="127"/>
      <c r="AN259" s="127"/>
      <c r="AO259" s="127"/>
      <c r="AP259" s="127"/>
    </row>
    <row r="260" spans="1:42">
      <c r="A260" s="118">
        <v>258</v>
      </c>
      <c r="B260" s="120" t="s">
        <v>5610</v>
      </c>
      <c r="C260" s="121" t="s">
        <v>5611</v>
      </c>
      <c r="D260" s="118" t="s">
        <v>5434</v>
      </c>
      <c r="E260" s="122">
        <v>33.33</v>
      </c>
      <c r="F260" s="123">
        <v>24250</v>
      </c>
      <c r="G260" s="124">
        <v>673.61</v>
      </c>
      <c r="H260" s="123">
        <v>673.61</v>
      </c>
      <c r="I260" s="124">
        <v>1347.22</v>
      </c>
      <c r="J260" s="125">
        <v>22902.78</v>
      </c>
      <c r="K260" s="118">
        <v>2557</v>
      </c>
      <c r="L260" s="118">
        <v>2</v>
      </c>
      <c r="M260" s="118">
        <f t="shared" si="153"/>
        <v>10</v>
      </c>
      <c r="N260" s="118">
        <f t="shared" ref="N260:N323" si="158">L260+M260</f>
        <v>12</v>
      </c>
      <c r="O260" s="126"/>
      <c r="P260" s="127"/>
      <c r="Q260" s="127"/>
      <c r="R260" s="127"/>
      <c r="S260" s="127">
        <f t="shared" si="154"/>
        <v>1347.2222222222222</v>
      </c>
      <c r="T260" s="127">
        <f t="shared" si="157"/>
        <v>8083.333333333333</v>
      </c>
      <c r="U260" s="127">
        <f t="shared" si="155"/>
        <v>8083.333333333333</v>
      </c>
      <c r="V260" s="127">
        <f t="shared" si="156"/>
        <v>6735.1111111111104</v>
      </c>
      <c r="W260" s="127"/>
      <c r="X260" s="127"/>
      <c r="Y260" s="127"/>
      <c r="Z260" s="127"/>
      <c r="AA260" s="127"/>
      <c r="AB260" s="127"/>
      <c r="AC260" s="127"/>
      <c r="AD260" s="127"/>
      <c r="AE260" s="127"/>
      <c r="AF260" s="127"/>
      <c r="AG260" s="127"/>
      <c r="AH260" s="127"/>
      <c r="AI260" s="127"/>
      <c r="AJ260" s="127"/>
      <c r="AK260" s="127"/>
      <c r="AL260" s="127"/>
      <c r="AM260" s="127"/>
      <c r="AN260" s="127"/>
      <c r="AO260" s="127"/>
      <c r="AP260" s="127"/>
    </row>
    <row r="261" spans="1:42">
      <c r="A261" s="118">
        <v>259</v>
      </c>
      <c r="B261" s="120" t="s">
        <v>5610</v>
      </c>
      <c r="C261" s="121" t="s">
        <v>5611</v>
      </c>
      <c r="D261" s="118" t="s">
        <v>5434</v>
      </c>
      <c r="E261" s="122">
        <v>33.33</v>
      </c>
      <c r="F261" s="123">
        <v>24250</v>
      </c>
      <c r="G261" s="124">
        <v>673.61</v>
      </c>
      <c r="H261" s="123">
        <v>673.61</v>
      </c>
      <c r="I261" s="124">
        <v>1347.22</v>
      </c>
      <c r="J261" s="125">
        <v>22902.78</v>
      </c>
      <c r="K261" s="118">
        <v>2557</v>
      </c>
      <c r="L261" s="118">
        <v>2</v>
      </c>
      <c r="M261" s="118">
        <f t="shared" ref="M261:M324" si="159">12-L261</f>
        <v>10</v>
      </c>
      <c r="N261" s="118">
        <f t="shared" si="158"/>
        <v>12</v>
      </c>
      <c r="O261" s="126"/>
      <c r="P261" s="127"/>
      <c r="Q261" s="127"/>
      <c r="R261" s="127"/>
      <c r="S261" s="127">
        <f t="shared" si="154"/>
        <v>1347.2222222222222</v>
      </c>
      <c r="T261" s="127">
        <f t="shared" si="157"/>
        <v>8083.333333333333</v>
      </c>
      <c r="U261" s="127">
        <f t="shared" si="155"/>
        <v>8083.333333333333</v>
      </c>
      <c r="V261" s="127">
        <f t="shared" si="156"/>
        <v>6735.1111111111104</v>
      </c>
      <c r="W261" s="127"/>
      <c r="X261" s="127"/>
      <c r="Y261" s="127"/>
      <c r="Z261" s="127"/>
      <c r="AA261" s="127"/>
      <c r="AB261" s="127"/>
      <c r="AC261" s="127"/>
      <c r="AD261" s="127"/>
      <c r="AE261" s="127"/>
      <c r="AF261" s="127"/>
      <c r="AG261" s="127"/>
      <c r="AH261" s="127"/>
      <c r="AI261" s="127"/>
      <c r="AJ261" s="127"/>
      <c r="AK261" s="127"/>
      <c r="AL261" s="127"/>
      <c r="AM261" s="127"/>
      <c r="AN261" s="127"/>
      <c r="AO261" s="127"/>
      <c r="AP261" s="127"/>
    </row>
    <row r="262" spans="1:42">
      <c r="A262" s="118">
        <v>260</v>
      </c>
      <c r="B262" s="120" t="s">
        <v>5610</v>
      </c>
      <c r="C262" s="121" t="s">
        <v>5611</v>
      </c>
      <c r="D262" s="118" t="s">
        <v>5434</v>
      </c>
      <c r="E262" s="122">
        <v>33.33</v>
      </c>
      <c r="F262" s="123">
        <v>24250</v>
      </c>
      <c r="G262" s="124">
        <v>673.61</v>
      </c>
      <c r="H262" s="123">
        <v>673.61</v>
      </c>
      <c r="I262" s="124">
        <v>1347.22</v>
      </c>
      <c r="J262" s="125">
        <v>22902.78</v>
      </c>
      <c r="K262" s="118">
        <v>2557</v>
      </c>
      <c r="L262" s="118">
        <v>2</v>
      </c>
      <c r="M262" s="118">
        <f t="shared" si="159"/>
        <v>10</v>
      </c>
      <c r="N262" s="118">
        <f t="shared" si="158"/>
        <v>12</v>
      </c>
      <c r="O262" s="126"/>
      <c r="P262" s="127"/>
      <c r="Q262" s="127"/>
      <c r="R262" s="127"/>
      <c r="S262" s="127">
        <f t="shared" si="154"/>
        <v>1347.2222222222222</v>
      </c>
      <c r="T262" s="127">
        <f t="shared" si="157"/>
        <v>8083.333333333333</v>
      </c>
      <c r="U262" s="127">
        <f t="shared" si="155"/>
        <v>8083.333333333333</v>
      </c>
      <c r="V262" s="127">
        <f t="shared" si="156"/>
        <v>6735.1111111111104</v>
      </c>
      <c r="W262" s="127"/>
      <c r="X262" s="127"/>
      <c r="Y262" s="127"/>
      <c r="Z262" s="127"/>
      <c r="AA262" s="127"/>
      <c r="AB262" s="127"/>
      <c r="AC262" s="127"/>
      <c r="AD262" s="127"/>
      <c r="AE262" s="127"/>
      <c r="AF262" s="127"/>
      <c r="AG262" s="127"/>
      <c r="AH262" s="127"/>
      <c r="AI262" s="127"/>
      <c r="AJ262" s="127"/>
      <c r="AK262" s="127"/>
      <c r="AL262" s="127"/>
      <c r="AM262" s="127"/>
      <c r="AN262" s="127"/>
      <c r="AO262" s="127"/>
      <c r="AP262" s="127"/>
    </row>
    <row r="263" spans="1:42">
      <c r="A263" s="118">
        <v>261</v>
      </c>
      <c r="B263" s="120" t="s">
        <v>5610</v>
      </c>
      <c r="C263" s="121" t="s">
        <v>5611</v>
      </c>
      <c r="D263" s="118" t="s">
        <v>5434</v>
      </c>
      <c r="E263" s="122">
        <v>33.33</v>
      </c>
      <c r="F263" s="123">
        <v>24250</v>
      </c>
      <c r="G263" s="124">
        <v>673.61</v>
      </c>
      <c r="H263" s="123">
        <v>673.61</v>
      </c>
      <c r="I263" s="124">
        <v>1347.22</v>
      </c>
      <c r="J263" s="125">
        <v>22902.78</v>
      </c>
      <c r="K263" s="118">
        <v>2557</v>
      </c>
      <c r="L263" s="118">
        <v>2</v>
      </c>
      <c r="M263" s="118">
        <f t="shared" si="159"/>
        <v>10</v>
      </c>
      <c r="N263" s="118">
        <f t="shared" si="158"/>
        <v>12</v>
      </c>
      <c r="O263" s="126"/>
      <c r="P263" s="127"/>
      <c r="Q263" s="127"/>
      <c r="R263" s="127"/>
      <c r="S263" s="127">
        <f t="shared" si="154"/>
        <v>1347.2222222222222</v>
      </c>
      <c r="T263" s="127">
        <f t="shared" si="157"/>
        <v>8083.333333333333</v>
      </c>
      <c r="U263" s="127">
        <f t="shared" si="155"/>
        <v>8083.333333333333</v>
      </c>
      <c r="V263" s="127">
        <f t="shared" si="156"/>
        <v>6735.1111111111104</v>
      </c>
      <c r="W263" s="127"/>
      <c r="X263" s="127"/>
      <c r="Y263" s="127"/>
      <c r="Z263" s="127"/>
      <c r="AA263" s="127"/>
      <c r="AB263" s="127"/>
      <c r="AC263" s="127"/>
      <c r="AD263" s="127"/>
      <c r="AE263" s="127"/>
      <c r="AF263" s="127"/>
      <c r="AG263" s="127"/>
      <c r="AH263" s="127"/>
      <c r="AI263" s="127"/>
      <c r="AJ263" s="127"/>
      <c r="AK263" s="127"/>
      <c r="AL263" s="127"/>
      <c r="AM263" s="127"/>
      <c r="AN263" s="127"/>
      <c r="AO263" s="127"/>
      <c r="AP263" s="127"/>
    </row>
    <row r="264" spans="1:42">
      <c r="A264" s="118">
        <v>262</v>
      </c>
      <c r="B264" s="120" t="s">
        <v>5610</v>
      </c>
      <c r="C264" s="121" t="s">
        <v>5611</v>
      </c>
      <c r="D264" s="118" t="s">
        <v>5434</v>
      </c>
      <c r="E264" s="122">
        <v>33.33</v>
      </c>
      <c r="F264" s="123">
        <v>24250</v>
      </c>
      <c r="G264" s="124">
        <v>673.61</v>
      </c>
      <c r="H264" s="123">
        <v>673.61</v>
      </c>
      <c r="I264" s="124">
        <v>1347.22</v>
      </c>
      <c r="J264" s="125">
        <v>22902.78</v>
      </c>
      <c r="K264" s="118">
        <v>2557</v>
      </c>
      <c r="L264" s="118">
        <v>2</v>
      </c>
      <c r="M264" s="118">
        <f t="shared" si="159"/>
        <v>10</v>
      </c>
      <c r="N264" s="118">
        <f t="shared" si="158"/>
        <v>12</v>
      </c>
      <c r="O264" s="126"/>
      <c r="P264" s="127"/>
      <c r="Q264" s="127"/>
      <c r="R264" s="127"/>
      <c r="S264" s="127">
        <f t="shared" si="154"/>
        <v>1347.2222222222222</v>
      </c>
      <c r="T264" s="127">
        <f t="shared" si="157"/>
        <v>8083.333333333333</v>
      </c>
      <c r="U264" s="127">
        <f t="shared" si="155"/>
        <v>8083.333333333333</v>
      </c>
      <c r="V264" s="127">
        <f t="shared" si="156"/>
        <v>6735.1111111111104</v>
      </c>
      <c r="W264" s="127"/>
      <c r="X264" s="127"/>
      <c r="Y264" s="127"/>
      <c r="Z264" s="127"/>
      <c r="AA264" s="127"/>
      <c r="AB264" s="127"/>
      <c r="AC264" s="127"/>
      <c r="AD264" s="127"/>
      <c r="AE264" s="127"/>
      <c r="AF264" s="127"/>
      <c r="AG264" s="127"/>
      <c r="AH264" s="127"/>
      <c r="AI264" s="127"/>
      <c r="AJ264" s="127"/>
      <c r="AK264" s="127"/>
      <c r="AL264" s="127"/>
      <c r="AM264" s="127"/>
      <c r="AN264" s="127"/>
      <c r="AO264" s="127"/>
      <c r="AP264" s="127"/>
    </row>
    <row r="265" spans="1:42">
      <c r="A265" s="118">
        <v>263</v>
      </c>
      <c r="B265" s="120" t="s">
        <v>5610</v>
      </c>
      <c r="C265" s="121" t="s">
        <v>5611</v>
      </c>
      <c r="D265" s="118" t="s">
        <v>5434</v>
      </c>
      <c r="E265" s="122">
        <v>33.33</v>
      </c>
      <c r="F265" s="123">
        <v>24250</v>
      </c>
      <c r="G265" s="124">
        <v>673.61</v>
      </c>
      <c r="H265" s="123">
        <v>673.61</v>
      </c>
      <c r="I265" s="124">
        <v>1347.22</v>
      </c>
      <c r="J265" s="125">
        <v>22902.78</v>
      </c>
      <c r="K265" s="118">
        <v>2557</v>
      </c>
      <c r="L265" s="118">
        <v>2</v>
      </c>
      <c r="M265" s="118">
        <f t="shared" si="159"/>
        <v>10</v>
      </c>
      <c r="N265" s="118">
        <f t="shared" si="158"/>
        <v>12</v>
      </c>
      <c r="O265" s="126"/>
      <c r="P265" s="127"/>
      <c r="Q265" s="127"/>
      <c r="R265" s="127"/>
      <c r="S265" s="127">
        <f t="shared" si="154"/>
        <v>1347.2222222222222</v>
      </c>
      <c r="T265" s="127">
        <f t="shared" si="157"/>
        <v>8083.333333333333</v>
      </c>
      <c r="U265" s="127">
        <f t="shared" si="155"/>
        <v>8083.333333333333</v>
      </c>
      <c r="V265" s="127">
        <f t="shared" si="156"/>
        <v>6735.1111111111104</v>
      </c>
      <c r="W265" s="127"/>
      <c r="X265" s="127"/>
      <c r="Y265" s="127"/>
      <c r="Z265" s="127"/>
      <c r="AA265" s="127"/>
      <c r="AB265" s="127"/>
      <c r="AC265" s="127"/>
      <c r="AD265" s="127"/>
      <c r="AE265" s="127"/>
      <c r="AF265" s="127"/>
      <c r="AG265" s="127"/>
      <c r="AH265" s="127"/>
      <c r="AI265" s="127"/>
      <c r="AJ265" s="127"/>
      <c r="AK265" s="127"/>
      <c r="AL265" s="127"/>
      <c r="AM265" s="127"/>
      <c r="AN265" s="127"/>
      <c r="AO265" s="127"/>
      <c r="AP265" s="127"/>
    </row>
    <row r="266" spans="1:42">
      <c r="A266" s="118">
        <v>264</v>
      </c>
      <c r="B266" s="120" t="s">
        <v>5610</v>
      </c>
      <c r="C266" s="121" t="s">
        <v>5611</v>
      </c>
      <c r="D266" s="118" t="s">
        <v>5434</v>
      </c>
      <c r="E266" s="122">
        <v>33.33</v>
      </c>
      <c r="F266" s="123">
        <v>24250</v>
      </c>
      <c r="G266" s="124">
        <v>673.61</v>
      </c>
      <c r="H266" s="123">
        <v>673.61</v>
      </c>
      <c r="I266" s="124">
        <v>1347.22</v>
      </c>
      <c r="J266" s="125">
        <v>22902.78</v>
      </c>
      <c r="K266" s="118">
        <v>2557</v>
      </c>
      <c r="L266" s="118">
        <v>2</v>
      </c>
      <c r="M266" s="118">
        <f t="shared" si="159"/>
        <v>10</v>
      </c>
      <c r="N266" s="118">
        <f t="shared" si="158"/>
        <v>12</v>
      </c>
      <c r="O266" s="126"/>
      <c r="P266" s="127"/>
      <c r="Q266" s="127"/>
      <c r="R266" s="127"/>
      <c r="S266" s="127">
        <f t="shared" si="154"/>
        <v>1347.2222222222222</v>
      </c>
      <c r="T266" s="127">
        <f t="shared" si="157"/>
        <v>8083.333333333333</v>
      </c>
      <c r="U266" s="127">
        <f t="shared" si="155"/>
        <v>8083.333333333333</v>
      </c>
      <c r="V266" s="127">
        <f t="shared" si="156"/>
        <v>6735.1111111111104</v>
      </c>
      <c r="W266" s="127"/>
      <c r="X266" s="127"/>
      <c r="Y266" s="127"/>
      <c r="Z266" s="127"/>
      <c r="AA266" s="127"/>
      <c r="AB266" s="127"/>
      <c r="AC266" s="127"/>
      <c r="AD266" s="127"/>
      <c r="AE266" s="127"/>
      <c r="AF266" s="127"/>
      <c r="AG266" s="127"/>
      <c r="AH266" s="127"/>
      <c r="AI266" s="127"/>
      <c r="AJ266" s="127"/>
      <c r="AK266" s="127"/>
      <c r="AL266" s="127"/>
      <c r="AM266" s="127"/>
      <c r="AN266" s="127"/>
      <c r="AO266" s="127"/>
      <c r="AP266" s="127"/>
    </row>
    <row r="267" spans="1:42">
      <c r="A267" s="118">
        <v>265</v>
      </c>
      <c r="B267" s="120" t="s">
        <v>5610</v>
      </c>
      <c r="C267" s="121" t="s">
        <v>5611</v>
      </c>
      <c r="D267" s="118" t="s">
        <v>5434</v>
      </c>
      <c r="E267" s="122">
        <v>33.33</v>
      </c>
      <c r="F267" s="123">
        <v>24250</v>
      </c>
      <c r="G267" s="124">
        <v>673.61</v>
      </c>
      <c r="H267" s="123">
        <v>673.61</v>
      </c>
      <c r="I267" s="124">
        <v>1347.22</v>
      </c>
      <c r="J267" s="125">
        <v>22902.78</v>
      </c>
      <c r="K267" s="118">
        <v>2557</v>
      </c>
      <c r="L267" s="118">
        <v>2</v>
      </c>
      <c r="M267" s="118">
        <f t="shared" si="159"/>
        <v>10</v>
      </c>
      <c r="N267" s="118">
        <f t="shared" si="158"/>
        <v>12</v>
      </c>
      <c r="O267" s="126"/>
      <c r="P267" s="127"/>
      <c r="Q267" s="127"/>
      <c r="R267" s="127"/>
      <c r="S267" s="127">
        <f t="shared" si="154"/>
        <v>1347.2222222222222</v>
      </c>
      <c r="T267" s="127">
        <f t="shared" si="157"/>
        <v>8083.333333333333</v>
      </c>
      <c r="U267" s="127">
        <f t="shared" si="155"/>
        <v>8083.333333333333</v>
      </c>
      <c r="V267" s="127">
        <f t="shared" si="156"/>
        <v>6735.1111111111104</v>
      </c>
      <c r="W267" s="127"/>
      <c r="X267" s="127"/>
      <c r="Y267" s="127"/>
      <c r="Z267" s="127"/>
      <c r="AA267" s="127"/>
      <c r="AB267" s="127"/>
      <c r="AC267" s="127"/>
      <c r="AD267" s="127"/>
      <c r="AE267" s="127"/>
      <c r="AF267" s="127"/>
      <c r="AG267" s="127"/>
      <c r="AH267" s="127"/>
      <c r="AI267" s="127"/>
      <c r="AJ267" s="127"/>
      <c r="AK267" s="127"/>
      <c r="AL267" s="127"/>
      <c r="AM267" s="127"/>
      <c r="AN267" s="127"/>
      <c r="AO267" s="127"/>
      <c r="AP267" s="127"/>
    </row>
    <row r="268" spans="1:42">
      <c r="A268" s="118">
        <v>266</v>
      </c>
      <c r="B268" s="120" t="s">
        <v>5610</v>
      </c>
      <c r="C268" s="121" t="s">
        <v>5611</v>
      </c>
      <c r="D268" s="118" t="s">
        <v>5434</v>
      </c>
      <c r="E268" s="122">
        <v>33.33</v>
      </c>
      <c r="F268" s="123">
        <v>24250</v>
      </c>
      <c r="G268" s="124">
        <v>673.61</v>
      </c>
      <c r="H268" s="123">
        <v>673.61</v>
      </c>
      <c r="I268" s="124">
        <v>1347.22</v>
      </c>
      <c r="J268" s="125">
        <v>22902.78</v>
      </c>
      <c r="K268" s="118">
        <v>2557</v>
      </c>
      <c r="L268" s="118">
        <v>2</v>
      </c>
      <c r="M268" s="118">
        <f t="shared" si="159"/>
        <v>10</v>
      </c>
      <c r="N268" s="118">
        <f t="shared" si="158"/>
        <v>12</v>
      </c>
      <c r="O268" s="126"/>
      <c r="P268" s="127"/>
      <c r="Q268" s="127"/>
      <c r="R268" s="127"/>
      <c r="S268" s="127">
        <f t="shared" si="154"/>
        <v>1347.2222222222222</v>
      </c>
      <c r="T268" s="127">
        <f t="shared" si="157"/>
        <v>8083.333333333333</v>
      </c>
      <c r="U268" s="127">
        <f t="shared" si="155"/>
        <v>8083.333333333333</v>
      </c>
      <c r="V268" s="127">
        <f t="shared" si="156"/>
        <v>6735.1111111111104</v>
      </c>
      <c r="W268" s="127"/>
      <c r="X268" s="127"/>
      <c r="Y268" s="127"/>
      <c r="Z268" s="127"/>
      <c r="AA268" s="127"/>
      <c r="AB268" s="127"/>
      <c r="AC268" s="127"/>
      <c r="AD268" s="127"/>
      <c r="AE268" s="127"/>
      <c r="AF268" s="127"/>
      <c r="AG268" s="127"/>
      <c r="AH268" s="127"/>
      <c r="AI268" s="127"/>
      <c r="AJ268" s="127"/>
      <c r="AK268" s="127"/>
      <c r="AL268" s="127"/>
      <c r="AM268" s="127"/>
      <c r="AN268" s="127"/>
      <c r="AO268" s="127"/>
      <c r="AP268" s="127"/>
    </row>
    <row r="269" spans="1:42">
      <c r="A269" s="118">
        <v>267</v>
      </c>
      <c r="B269" s="120" t="s">
        <v>5610</v>
      </c>
      <c r="C269" s="121" t="s">
        <v>5611</v>
      </c>
      <c r="D269" s="118" t="s">
        <v>5434</v>
      </c>
      <c r="E269" s="122">
        <v>33.33</v>
      </c>
      <c r="F269" s="123">
        <v>24250</v>
      </c>
      <c r="G269" s="124">
        <v>673.61</v>
      </c>
      <c r="H269" s="123">
        <v>673.61</v>
      </c>
      <c r="I269" s="124">
        <v>1347.22</v>
      </c>
      <c r="J269" s="125">
        <v>22902.78</v>
      </c>
      <c r="K269" s="118">
        <v>2557</v>
      </c>
      <c r="L269" s="118">
        <v>2</v>
      </c>
      <c r="M269" s="118">
        <f t="shared" si="159"/>
        <v>10</v>
      </c>
      <c r="N269" s="118">
        <f t="shared" si="158"/>
        <v>12</v>
      </c>
      <c r="O269" s="126"/>
      <c r="P269" s="127"/>
      <c r="Q269" s="127"/>
      <c r="R269" s="127"/>
      <c r="S269" s="127">
        <f t="shared" si="154"/>
        <v>1347.2222222222222</v>
      </c>
      <c r="T269" s="127">
        <f t="shared" si="157"/>
        <v>8083.333333333333</v>
      </c>
      <c r="U269" s="127">
        <f t="shared" si="155"/>
        <v>8083.333333333333</v>
      </c>
      <c r="V269" s="127">
        <f t="shared" si="156"/>
        <v>6735.1111111111104</v>
      </c>
      <c r="W269" s="127"/>
      <c r="X269" s="127"/>
      <c r="Y269" s="127"/>
      <c r="Z269" s="127"/>
      <c r="AA269" s="127"/>
      <c r="AB269" s="127"/>
      <c r="AC269" s="127"/>
      <c r="AD269" s="127"/>
      <c r="AE269" s="127"/>
      <c r="AF269" s="127"/>
      <c r="AG269" s="127"/>
      <c r="AH269" s="127"/>
      <c r="AI269" s="127"/>
      <c r="AJ269" s="127"/>
      <c r="AK269" s="127"/>
      <c r="AL269" s="127"/>
      <c r="AM269" s="127"/>
      <c r="AN269" s="127"/>
      <c r="AO269" s="127"/>
      <c r="AP269" s="127"/>
    </row>
    <row r="270" spans="1:42">
      <c r="A270" s="118">
        <v>268</v>
      </c>
      <c r="B270" s="120" t="s">
        <v>5610</v>
      </c>
      <c r="C270" s="121" t="s">
        <v>5611</v>
      </c>
      <c r="D270" s="118" t="s">
        <v>5434</v>
      </c>
      <c r="E270" s="122">
        <v>33.33</v>
      </c>
      <c r="F270" s="123">
        <v>24250</v>
      </c>
      <c r="G270" s="124">
        <v>673.61</v>
      </c>
      <c r="H270" s="123">
        <v>673.61</v>
      </c>
      <c r="I270" s="124">
        <v>1347.22</v>
      </c>
      <c r="J270" s="125">
        <v>22902.78</v>
      </c>
      <c r="K270" s="118">
        <v>2557</v>
      </c>
      <c r="L270" s="118">
        <v>2</v>
      </c>
      <c r="M270" s="118">
        <f t="shared" si="159"/>
        <v>10</v>
      </c>
      <c r="N270" s="118">
        <f t="shared" si="158"/>
        <v>12</v>
      </c>
      <c r="O270" s="126"/>
      <c r="P270" s="127"/>
      <c r="Q270" s="127"/>
      <c r="R270" s="127"/>
      <c r="S270" s="127">
        <f t="shared" si="154"/>
        <v>1347.2222222222222</v>
      </c>
      <c r="T270" s="127">
        <f t="shared" si="157"/>
        <v>8083.333333333333</v>
      </c>
      <c r="U270" s="127">
        <f t="shared" si="155"/>
        <v>8083.333333333333</v>
      </c>
      <c r="V270" s="127">
        <f t="shared" si="156"/>
        <v>6735.1111111111104</v>
      </c>
      <c r="W270" s="127"/>
      <c r="X270" s="127"/>
      <c r="Y270" s="127"/>
      <c r="Z270" s="127"/>
      <c r="AA270" s="127"/>
      <c r="AB270" s="127"/>
      <c r="AC270" s="127"/>
      <c r="AD270" s="127"/>
      <c r="AE270" s="127"/>
      <c r="AF270" s="127"/>
      <c r="AG270" s="127"/>
      <c r="AH270" s="127"/>
      <c r="AI270" s="127"/>
      <c r="AJ270" s="127"/>
      <c r="AK270" s="127"/>
      <c r="AL270" s="127"/>
      <c r="AM270" s="127"/>
      <c r="AN270" s="127"/>
      <c r="AO270" s="127"/>
      <c r="AP270" s="127"/>
    </row>
    <row r="271" spans="1:42">
      <c r="A271" s="118">
        <v>269</v>
      </c>
      <c r="B271" s="120" t="s">
        <v>5610</v>
      </c>
      <c r="C271" s="121" t="s">
        <v>5611</v>
      </c>
      <c r="D271" s="118" t="s">
        <v>5434</v>
      </c>
      <c r="E271" s="122">
        <v>33.33</v>
      </c>
      <c r="F271" s="123">
        <v>24250</v>
      </c>
      <c r="G271" s="124">
        <v>673.61</v>
      </c>
      <c r="H271" s="123">
        <v>673.61</v>
      </c>
      <c r="I271" s="124">
        <v>1347.22</v>
      </c>
      <c r="J271" s="125">
        <v>22902.78</v>
      </c>
      <c r="K271" s="118">
        <v>2557</v>
      </c>
      <c r="L271" s="118">
        <v>2</v>
      </c>
      <c r="M271" s="118">
        <f t="shared" si="159"/>
        <v>10</v>
      </c>
      <c r="N271" s="118">
        <f t="shared" si="158"/>
        <v>12</v>
      </c>
      <c r="O271" s="126"/>
      <c r="P271" s="127"/>
      <c r="Q271" s="127"/>
      <c r="R271" s="127"/>
      <c r="S271" s="127">
        <f t="shared" si="154"/>
        <v>1347.2222222222222</v>
      </c>
      <c r="T271" s="127">
        <f t="shared" si="157"/>
        <v>8083.333333333333</v>
      </c>
      <c r="U271" s="127">
        <f t="shared" si="155"/>
        <v>8083.333333333333</v>
      </c>
      <c r="V271" s="127">
        <f t="shared" si="156"/>
        <v>6735.1111111111104</v>
      </c>
      <c r="W271" s="127"/>
      <c r="X271" s="127"/>
      <c r="Y271" s="127"/>
      <c r="Z271" s="127"/>
      <c r="AA271" s="127"/>
      <c r="AB271" s="127"/>
      <c r="AC271" s="127"/>
      <c r="AD271" s="127"/>
      <c r="AE271" s="127"/>
      <c r="AF271" s="127"/>
      <c r="AG271" s="127"/>
      <c r="AH271" s="127"/>
      <c r="AI271" s="127"/>
      <c r="AJ271" s="127"/>
      <c r="AK271" s="127"/>
      <c r="AL271" s="127"/>
      <c r="AM271" s="127"/>
      <c r="AN271" s="127"/>
      <c r="AO271" s="127"/>
      <c r="AP271" s="127"/>
    </row>
    <row r="272" spans="1:42">
      <c r="A272" s="118">
        <v>270</v>
      </c>
      <c r="B272" s="120" t="s">
        <v>5610</v>
      </c>
      <c r="C272" s="121" t="s">
        <v>5611</v>
      </c>
      <c r="D272" s="118" t="s">
        <v>5434</v>
      </c>
      <c r="E272" s="122">
        <v>33.33</v>
      </c>
      <c r="F272" s="123">
        <v>24250</v>
      </c>
      <c r="G272" s="124">
        <v>673.61</v>
      </c>
      <c r="H272" s="123">
        <v>673.61</v>
      </c>
      <c r="I272" s="124">
        <v>1347.22</v>
      </c>
      <c r="J272" s="125">
        <v>22902.78</v>
      </c>
      <c r="K272" s="118">
        <v>2557</v>
      </c>
      <c r="L272" s="118">
        <v>2</v>
      </c>
      <c r="M272" s="118">
        <f t="shared" si="159"/>
        <v>10</v>
      </c>
      <c r="N272" s="118">
        <f t="shared" si="158"/>
        <v>12</v>
      </c>
      <c r="O272" s="126"/>
      <c r="P272" s="127"/>
      <c r="Q272" s="127"/>
      <c r="R272" s="127"/>
      <c r="S272" s="127">
        <f t="shared" si="154"/>
        <v>1347.2222222222222</v>
      </c>
      <c r="T272" s="127">
        <f t="shared" si="157"/>
        <v>8083.333333333333</v>
      </c>
      <c r="U272" s="127">
        <f t="shared" si="155"/>
        <v>8083.333333333333</v>
      </c>
      <c r="V272" s="127">
        <f t="shared" si="156"/>
        <v>6735.1111111111104</v>
      </c>
      <c r="W272" s="127"/>
      <c r="X272" s="127"/>
      <c r="Y272" s="127"/>
      <c r="Z272" s="127"/>
      <c r="AA272" s="127"/>
      <c r="AB272" s="127"/>
      <c r="AC272" s="127"/>
      <c r="AD272" s="127"/>
      <c r="AE272" s="127"/>
      <c r="AF272" s="127"/>
      <c r="AG272" s="127"/>
      <c r="AH272" s="127"/>
      <c r="AI272" s="127"/>
      <c r="AJ272" s="127"/>
      <c r="AK272" s="127"/>
      <c r="AL272" s="127"/>
      <c r="AM272" s="127"/>
      <c r="AN272" s="127"/>
      <c r="AO272" s="127"/>
      <c r="AP272" s="127"/>
    </row>
    <row r="273" spans="1:42">
      <c r="A273" s="118">
        <v>271</v>
      </c>
      <c r="B273" s="120" t="s">
        <v>5610</v>
      </c>
      <c r="C273" s="121" t="s">
        <v>5611</v>
      </c>
      <c r="D273" s="118" t="s">
        <v>5434</v>
      </c>
      <c r="E273" s="122">
        <v>33.33</v>
      </c>
      <c r="F273" s="123">
        <v>24250</v>
      </c>
      <c r="G273" s="124">
        <v>673.61</v>
      </c>
      <c r="H273" s="123">
        <v>673.61</v>
      </c>
      <c r="I273" s="124">
        <v>1347.22</v>
      </c>
      <c r="J273" s="125">
        <v>22902.78</v>
      </c>
      <c r="K273" s="118">
        <v>2557</v>
      </c>
      <c r="L273" s="118">
        <v>2</v>
      </c>
      <c r="M273" s="118">
        <f t="shared" si="159"/>
        <v>10</v>
      </c>
      <c r="N273" s="118">
        <f t="shared" si="158"/>
        <v>12</v>
      </c>
      <c r="O273" s="126"/>
      <c r="P273" s="127"/>
      <c r="Q273" s="127"/>
      <c r="R273" s="127"/>
      <c r="S273" s="127">
        <f t="shared" si="154"/>
        <v>1347.2222222222222</v>
      </c>
      <c r="T273" s="127">
        <f t="shared" si="157"/>
        <v>8083.333333333333</v>
      </c>
      <c r="U273" s="127">
        <f t="shared" si="155"/>
        <v>8083.333333333333</v>
      </c>
      <c r="V273" s="127">
        <f t="shared" si="156"/>
        <v>6735.1111111111104</v>
      </c>
      <c r="W273" s="127"/>
      <c r="X273" s="127"/>
      <c r="Y273" s="127"/>
      <c r="Z273" s="127"/>
      <c r="AA273" s="127"/>
      <c r="AB273" s="127"/>
      <c r="AC273" s="127"/>
      <c r="AD273" s="127"/>
      <c r="AE273" s="127"/>
      <c r="AF273" s="127"/>
      <c r="AG273" s="127"/>
      <c r="AH273" s="127"/>
      <c r="AI273" s="127"/>
      <c r="AJ273" s="127"/>
      <c r="AK273" s="127"/>
      <c r="AL273" s="127"/>
      <c r="AM273" s="127"/>
      <c r="AN273" s="127"/>
      <c r="AO273" s="127"/>
      <c r="AP273" s="127"/>
    </row>
    <row r="274" spans="1:42">
      <c r="A274" s="118">
        <v>272</v>
      </c>
      <c r="B274" s="120" t="s">
        <v>5610</v>
      </c>
      <c r="C274" s="121" t="s">
        <v>5611</v>
      </c>
      <c r="D274" s="118" t="s">
        <v>5434</v>
      </c>
      <c r="E274" s="122">
        <v>33.33</v>
      </c>
      <c r="F274" s="123">
        <v>24250</v>
      </c>
      <c r="G274" s="124">
        <v>673.61</v>
      </c>
      <c r="H274" s="123">
        <v>673.61</v>
      </c>
      <c r="I274" s="124">
        <v>1347.22</v>
      </c>
      <c r="J274" s="125">
        <v>22902.78</v>
      </c>
      <c r="K274" s="118">
        <v>2557</v>
      </c>
      <c r="L274" s="118">
        <v>2</v>
      </c>
      <c r="M274" s="118">
        <f t="shared" si="159"/>
        <v>10</v>
      </c>
      <c r="N274" s="118">
        <f t="shared" si="158"/>
        <v>12</v>
      </c>
      <c r="O274" s="126"/>
      <c r="P274" s="127"/>
      <c r="Q274" s="127"/>
      <c r="R274" s="127"/>
      <c r="S274" s="127">
        <f t="shared" si="154"/>
        <v>1347.2222222222222</v>
      </c>
      <c r="T274" s="127">
        <f t="shared" si="157"/>
        <v>8083.333333333333</v>
      </c>
      <c r="U274" s="127">
        <f t="shared" si="155"/>
        <v>8083.333333333333</v>
      </c>
      <c r="V274" s="127">
        <f t="shared" si="156"/>
        <v>6735.1111111111104</v>
      </c>
      <c r="W274" s="127"/>
      <c r="X274" s="127"/>
      <c r="Y274" s="127"/>
      <c r="Z274" s="127"/>
      <c r="AA274" s="127"/>
      <c r="AB274" s="127"/>
      <c r="AC274" s="127"/>
      <c r="AD274" s="127"/>
      <c r="AE274" s="127"/>
      <c r="AF274" s="127"/>
      <c r="AG274" s="127"/>
      <c r="AH274" s="127"/>
      <c r="AI274" s="127"/>
      <c r="AJ274" s="127"/>
      <c r="AK274" s="127"/>
      <c r="AL274" s="127"/>
      <c r="AM274" s="127"/>
      <c r="AN274" s="127"/>
      <c r="AO274" s="127"/>
      <c r="AP274" s="127"/>
    </row>
    <row r="275" spans="1:42">
      <c r="A275" s="118">
        <v>273</v>
      </c>
      <c r="B275" s="120" t="s">
        <v>5610</v>
      </c>
      <c r="C275" s="121" t="s">
        <v>5611</v>
      </c>
      <c r="D275" s="118" t="s">
        <v>5434</v>
      </c>
      <c r="E275" s="122">
        <v>33.33</v>
      </c>
      <c r="F275" s="123">
        <v>24250</v>
      </c>
      <c r="G275" s="124">
        <v>673.61</v>
      </c>
      <c r="H275" s="123">
        <v>673.61</v>
      </c>
      <c r="I275" s="124">
        <v>1347.22</v>
      </c>
      <c r="J275" s="125">
        <v>22902.78</v>
      </c>
      <c r="K275" s="118">
        <v>2557</v>
      </c>
      <c r="L275" s="118">
        <v>2</v>
      </c>
      <c r="M275" s="118">
        <f t="shared" si="159"/>
        <v>10</v>
      </c>
      <c r="N275" s="118">
        <f t="shared" si="158"/>
        <v>12</v>
      </c>
      <c r="O275" s="126"/>
      <c r="P275" s="127"/>
      <c r="Q275" s="127"/>
      <c r="R275" s="127"/>
      <c r="S275" s="127">
        <f t="shared" si="154"/>
        <v>1347.2222222222222</v>
      </c>
      <c r="T275" s="127">
        <f t="shared" si="157"/>
        <v>8083.333333333333</v>
      </c>
      <c r="U275" s="127">
        <f t="shared" si="155"/>
        <v>8083.333333333333</v>
      </c>
      <c r="V275" s="127">
        <f t="shared" si="156"/>
        <v>6735.1111111111104</v>
      </c>
      <c r="W275" s="127"/>
      <c r="X275" s="127"/>
      <c r="Y275" s="127"/>
      <c r="Z275" s="127"/>
      <c r="AA275" s="127"/>
      <c r="AB275" s="127"/>
      <c r="AC275" s="127"/>
      <c r="AD275" s="127"/>
      <c r="AE275" s="127"/>
      <c r="AF275" s="127"/>
      <c r="AG275" s="127"/>
      <c r="AH275" s="127"/>
      <c r="AI275" s="127"/>
      <c r="AJ275" s="127"/>
      <c r="AK275" s="127"/>
      <c r="AL275" s="127"/>
      <c r="AM275" s="127"/>
      <c r="AN275" s="127"/>
      <c r="AO275" s="127"/>
      <c r="AP275" s="127"/>
    </row>
    <row r="276" spans="1:42">
      <c r="A276" s="118">
        <v>274</v>
      </c>
      <c r="B276" s="120" t="s">
        <v>5610</v>
      </c>
      <c r="C276" s="121" t="s">
        <v>5611</v>
      </c>
      <c r="D276" s="118" t="s">
        <v>5434</v>
      </c>
      <c r="E276" s="122">
        <v>33.33</v>
      </c>
      <c r="F276" s="123">
        <v>24250</v>
      </c>
      <c r="G276" s="124">
        <v>673.61</v>
      </c>
      <c r="H276" s="123">
        <v>673.61</v>
      </c>
      <c r="I276" s="124">
        <v>1347.22</v>
      </c>
      <c r="J276" s="125">
        <v>22902.78</v>
      </c>
      <c r="K276" s="118">
        <v>2557</v>
      </c>
      <c r="L276" s="118">
        <v>2</v>
      </c>
      <c r="M276" s="118">
        <f t="shared" si="159"/>
        <v>10</v>
      </c>
      <c r="N276" s="118">
        <f t="shared" si="158"/>
        <v>12</v>
      </c>
      <c r="O276" s="126"/>
      <c r="P276" s="127"/>
      <c r="Q276" s="127"/>
      <c r="R276" s="127"/>
      <c r="S276" s="127">
        <f t="shared" si="154"/>
        <v>1347.2222222222222</v>
      </c>
      <c r="T276" s="127">
        <f t="shared" si="157"/>
        <v>8083.333333333333</v>
      </c>
      <c r="U276" s="127">
        <f t="shared" si="155"/>
        <v>8083.333333333333</v>
      </c>
      <c r="V276" s="127">
        <f t="shared" si="156"/>
        <v>6735.1111111111104</v>
      </c>
      <c r="W276" s="127"/>
      <c r="X276" s="127"/>
      <c r="Y276" s="127"/>
      <c r="Z276" s="127"/>
      <c r="AA276" s="127"/>
      <c r="AB276" s="127"/>
      <c r="AC276" s="127"/>
      <c r="AD276" s="127"/>
      <c r="AE276" s="127"/>
      <c r="AF276" s="127"/>
      <c r="AG276" s="127"/>
      <c r="AH276" s="127"/>
      <c r="AI276" s="127"/>
      <c r="AJ276" s="127"/>
      <c r="AK276" s="127"/>
      <c r="AL276" s="127"/>
      <c r="AM276" s="127"/>
      <c r="AN276" s="127"/>
      <c r="AO276" s="127"/>
      <c r="AP276" s="127"/>
    </row>
    <row r="277" spans="1:42">
      <c r="A277" s="118">
        <v>275</v>
      </c>
      <c r="B277" s="120" t="s">
        <v>5610</v>
      </c>
      <c r="C277" s="121" t="s">
        <v>5611</v>
      </c>
      <c r="D277" s="118" t="s">
        <v>5434</v>
      </c>
      <c r="E277" s="122">
        <v>33.33</v>
      </c>
      <c r="F277" s="123">
        <v>24250</v>
      </c>
      <c r="G277" s="124">
        <v>673.61</v>
      </c>
      <c r="H277" s="123">
        <v>673.61</v>
      </c>
      <c r="I277" s="124">
        <v>1347.22</v>
      </c>
      <c r="J277" s="125">
        <v>22902.78</v>
      </c>
      <c r="K277" s="118">
        <v>2557</v>
      </c>
      <c r="L277" s="118">
        <v>2</v>
      </c>
      <c r="M277" s="118">
        <f t="shared" si="159"/>
        <v>10</v>
      </c>
      <c r="N277" s="118">
        <f t="shared" si="158"/>
        <v>12</v>
      </c>
      <c r="O277" s="126"/>
      <c r="P277" s="127"/>
      <c r="Q277" s="127"/>
      <c r="R277" s="127"/>
      <c r="S277" s="127">
        <f t="shared" si="154"/>
        <v>1347.2222222222222</v>
      </c>
      <c r="T277" s="127">
        <f t="shared" si="157"/>
        <v>8083.333333333333</v>
      </c>
      <c r="U277" s="127">
        <f t="shared" si="155"/>
        <v>8083.333333333333</v>
      </c>
      <c r="V277" s="127">
        <f t="shared" si="156"/>
        <v>6735.1111111111104</v>
      </c>
      <c r="W277" s="127"/>
      <c r="X277" s="127"/>
      <c r="Y277" s="127"/>
      <c r="Z277" s="127"/>
      <c r="AA277" s="127"/>
      <c r="AB277" s="127"/>
      <c r="AC277" s="127"/>
      <c r="AD277" s="127"/>
      <c r="AE277" s="127"/>
      <c r="AF277" s="127"/>
      <c r="AG277" s="127"/>
      <c r="AH277" s="127"/>
      <c r="AI277" s="127"/>
      <c r="AJ277" s="127"/>
      <c r="AK277" s="127"/>
      <c r="AL277" s="127"/>
      <c r="AM277" s="127"/>
      <c r="AN277" s="127"/>
      <c r="AO277" s="127"/>
      <c r="AP277" s="127"/>
    </row>
    <row r="278" spans="1:42">
      <c r="A278" s="118">
        <v>276</v>
      </c>
      <c r="B278" s="120" t="s">
        <v>5610</v>
      </c>
      <c r="C278" s="121" t="s">
        <v>5611</v>
      </c>
      <c r="D278" s="118" t="s">
        <v>5434</v>
      </c>
      <c r="E278" s="122">
        <v>33.33</v>
      </c>
      <c r="F278" s="123">
        <v>24250</v>
      </c>
      <c r="G278" s="124">
        <v>673.61</v>
      </c>
      <c r="H278" s="123">
        <v>673.61</v>
      </c>
      <c r="I278" s="124">
        <v>1347.22</v>
      </c>
      <c r="J278" s="125">
        <v>22902.78</v>
      </c>
      <c r="K278" s="118">
        <v>2557</v>
      </c>
      <c r="L278" s="118">
        <v>2</v>
      </c>
      <c r="M278" s="118">
        <f t="shared" si="159"/>
        <v>10</v>
      </c>
      <c r="N278" s="118">
        <f t="shared" si="158"/>
        <v>12</v>
      </c>
      <c r="O278" s="126"/>
      <c r="P278" s="127"/>
      <c r="Q278" s="127"/>
      <c r="R278" s="127"/>
      <c r="S278" s="127">
        <f t="shared" si="154"/>
        <v>1347.2222222222222</v>
      </c>
      <c r="T278" s="127">
        <f t="shared" si="157"/>
        <v>8083.333333333333</v>
      </c>
      <c r="U278" s="127">
        <f t="shared" si="155"/>
        <v>8083.333333333333</v>
      </c>
      <c r="V278" s="127">
        <f t="shared" si="156"/>
        <v>6735.1111111111104</v>
      </c>
      <c r="W278" s="127"/>
      <c r="X278" s="127"/>
      <c r="Y278" s="127"/>
      <c r="Z278" s="127"/>
      <c r="AA278" s="127"/>
      <c r="AB278" s="127"/>
      <c r="AC278" s="127"/>
      <c r="AD278" s="127"/>
      <c r="AE278" s="127"/>
      <c r="AF278" s="127"/>
      <c r="AG278" s="127"/>
      <c r="AH278" s="127"/>
      <c r="AI278" s="127"/>
      <c r="AJ278" s="127"/>
      <c r="AK278" s="127"/>
      <c r="AL278" s="127"/>
      <c r="AM278" s="127"/>
      <c r="AN278" s="127"/>
      <c r="AO278" s="127"/>
      <c r="AP278" s="127"/>
    </row>
    <row r="279" spans="1:42">
      <c r="A279" s="118">
        <v>277</v>
      </c>
      <c r="B279" s="120" t="s">
        <v>5610</v>
      </c>
      <c r="C279" s="121" t="s">
        <v>5611</v>
      </c>
      <c r="D279" s="118" t="s">
        <v>5434</v>
      </c>
      <c r="E279" s="122">
        <v>33.33</v>
      </c>
      <c r="F279" s="123">
        <v>24250</v>
      </c>
      <c r="G279" s="124">
        <v>673.61</v>
      </c>
      <c r="H279" s="123">
        <v>673.61</v>
      </c>
      <c r="I279" s="124">
        <v>1347.22</v>
      </c>
      <c r="J279" s="125">
        <v>22902.78</v>
      </c>
      <c r="K279" s="118">
        <v>2557</v>
      </c>
      <c r="L279" s="118">
        <v>2</v>
      </c>
      <c r="M279" s="118">
        <f t="shared" si="159"/>
        <v>10</v>
      </c>
      <c r="N279" s="118">
        <f t="shared" si="158"/>
        <v>12</v>
      </c>
      <c r="O279" s="126"/>
      <c r="P279" s="127"/>
      <c r="Q279" s="127"/>
      <c r="R279" s="127"/>
      <c r="S279" s="127">
        <f t="shared" si="154"/>
        <v>1347.2222222222222</v>
      </c>
      <c r="T279" s="127">
        <f t="shared" si="157"/>
        <v>8083.333333333333</v>
      </c>
      <c r="U279" s="127">
        <f t="shared" si="155"/>
        <v>8083.333333333333</v>
      </c>
      <c r="V279" s="127">
        <f t="shared" si="156"/>
        <v>6735.1111111111104</v>
      </c>
      <c r="W279" s="127"/>
      <c r="X279" s="127"/>
      <c r="Y279" s="127"/>
      <c r="Z279" s="127"/>
      <c r="AA279" s="127"/>
      <c r="AB279" s="127"/>
      <c r="AC279" s="127"/>
      <c r="AD279" s="127"/>
      <c r="AE279" s="127"/>
      <c r="AF279" s="127"/>
      <c r="AG279" s="127"/>
      <c r="AH279" s="127"/>
      <c r="AI279" s="127"/>
      <c r="AJ279" s="127"/>
      <c r="AK279" s="127"/>
      <c r="AL279" s="127"/>
      <c r="AM279" s="127"/>
      <c r="AN279" s="127"/>
      <c r="AO279" s="127"/>
      <c r="AP279" s="127"/>
    </row>
    <row r="280" spans="1:42">
      <c r="A280" s="118">
        <v>278</v>
      </c>
      <c r="B280" s="120" t="s">
        <v>5610</v>
      </c>
      <c r="C280" s="121" t="s">
        <v>5611</v>
      </c>
      <c r="D280" s="118" t="s">
        <v>5434</v>
      </c>
      <c r="E280" s="122">
        <v>33.33</v>
      </c>
      <c r="F280" s="123">
        <v>24250</v>
      </c>
      <c r="G280" s="124">
        <v>673.61</v>
      </c>
      <c r="H280" s="123">
        <v>673.61</v>
      </c>
      <c r="I280" s="124">
        <v>1347.22</v>
      </c>
      <c r="J280" s="125">
        <v>22902.78</v>
      </c>
      <c r="K280" s="118">
        <v>2557</v>
      </c>
      <c r="L280" s="118">
        <v>2</v>
      </c>
      <c r="M280" s="118">
        <f t="shared" si="159"/>
        <v>10</v>
      </c>
      <c r="N280" s="118">
        <f t="shared" si="158"/>
        <v>12</v>
      </c>
      <c r="O280" s="126"/>
      <c r="P280" s="127"/>
      <c r="Q280" s="127"/>
      <c r="R280" s="127"/>
      <c r="S280" s="127">
        <f t="shared" si="154"/>
        <v>1347.2222222222222</v>
      </c>
      <c r="T280" s="127">
        <f t="shared" si="157"/>
        <v>8083.333333333333</v>
      </c>
      <c r="U280" s="127">
        <f t="shared" si="155"/>
        <v>8083.333333333333</v>
      </c>
      <c r="V280" s="127">
        <f t="shared" si="156"/>
        <v>6735.1111111111104</v>
      </c>
      <c r="W280" s="127"/>
      <c r="X280" s="127"/>
      <c r="Y280" s="127"/>
      <c r="Z280" s="127"/>
      <c r="AA280" s="127"/>
      <c r="AB280" s="127"/>
      <c r="AC280" s="127"/>
      <c r="AD280" s="127"/>
      <c r="AE280" s="127"/>
      <c r="AF280" s="127"/>
      <c r="AG280" s="127"/>
      <c r="AH280" s="127"/>
      <c r="AI280" s="127"/>
      <c r="AJ280" s="127"/>
      <c r="AK280" s="127"/>
      <c r="AL280" s="127"/>
      <c r="AM280" s="127"/>
      <c r="AN280" s="127"/>
      <c r="AO280" s="127"/>
      <c r="AP280" s="127"/>
    </row>
    <row r="281" spans="1:42">
      <c r="A281" s="118">
        <v>279</v>
      </c>
      <c r="B281" s="120" t="s">
        <v>5610</v>
      </c>
      <c r="C281" s="121" t="s">
        <v>5611</v>
      </c>
      <c r="D281" s="118" t="s">
        <v>5434</v>
      </c>
      <c r="E281" s="122">
        <v>33.33</v>
      </c>
      <c r="F281" s="123">
        <v>24250</v>
      </c>
      <c r="G281" s="124">
        <v>673.61</v>
      </c>
      <c r="H281" s="123">
        <v>673.61</v>
      </c>
      <c r="I281" s="124">
        <v>1347.22</v>
      </c>
      <c r="J281" s="125">
        <v>22902.78</v>
      </c>
      <c r="K281" s="118">
        <v>2557</v>
      </c>
      <c r="L281" s="118">
        <v>2</v>
      </c>
      <c r="M281" s="118">
        <f t="shared" si="159"/>
        <v>10</v>
      </c>
      <c r="N281" s="118">
        <f t="shared" si="158"/>
        <v>12</v>
      </c>
      <c r="O281" s="126"/>
      <c r="P281" s="127"/>
      <c r="Q281" s="127"/>
      <c r="R281" s="127"/>
      <c r="S281" s="127">
        <f t="shared" si="154"/>
        <v>1347.2222222222222</v>
      </c>
      <c r="T281" s="127">
        <f t="shared" si="157"/>
        <v>8083.333333333333</v>
      </c>
      <c r="U281" s="127">
        <f t="shared" si="155"/>
        <v>8083.333333333333</v>
      </c>
      <c r="V281" s="127">
        <f t="shared" si="156"/>
        <v>6735.1111111111104</v>
      </c>
      <c r="W281" s="127"/>
      <c r="X281" s="127"/>
      <c r="Y281" s="127"/>
      <c r="Z281" s="127"/>
      <c r="AA281" s="127"/>
      <c r="AB281" s="127"/>
      <c r="AC281" s="127"/>
      <c r="AD281" s="127"/>
      <c r="AE281" s="127"/>
      <c r="AF281" s="127"/>
      <c r="AG281" s="127"/>
      <c r="AH281" s="127"/>
      <c r="AI281" s="127"/>
      <c r="AJ281" s="127"/>
      <c r="AK281" s="127"/>
      <c r="AL281" s="127"/>
      <c r="AM281" s="127"/>
      <c r="AN281" s="127"/>
      <c r="AO281" s="127"/>
      <c r="AP281" s="127"/>
    </row>
    <row r="282" spans="1:42">
      <c r="A282" s="118">
        <v>280</v>
      </c>
      <c r="B282" s="120" t="s">
        <v>5610</v>
      </c>
      <c r="C282" s="121" t="s">
        <v>5611</v>
      </c>
      <c r="D282" s="118" t="s">
        <v>5434</v>
      </c>
      <c r="E282" s="122">
        <v>33.33</v>
      </c>
      <c r="F282" s="123">
        <v>24250</v>
      </c>
      <c r="G282" s="124">
        <v>673.61</v>
      </c>
      <c r="H282" s="123">
        <v>673.61</v>
      </c>
      <c r="I282" s="124">
        <v>1347.22</v>
      </c>
      <c r="J282" s="125">
        <v>22902.78</v>
      </c>
      <c r="K282" s="118">
        <v>2557</v>
      </c>
      <c r="L282" s="118">
        <v>2</v>
      </c>
      <c r="M282" s="118">
        <f t="shared" si="159"/>
        <v>10</v>
      </c>
      <c r="N282" s="118">
        <f t="shared" si="158"/>
        <v>12</v>
      </c>
      <c r="O282" s="126"/>
      <c r="P282" s="127"/>
      <c r="Q282" s="127"/>
      <c r="R282" s="127"/>
      <c r="S282" s="127">
        <f t="shared" si="154"/>
        <v>1347.2222222222222</v>
      </c>
      <c r="T282" s="127">
        <f t="shared" si="157"/>
        <v>8083.333333333333</v>
      </c>
      <c r="U282" s="127">
        <f t="shared" si="155"/>
        <v>8083.333333333333</v>
      </c>
      <c r="V282" s="127">
        <f t="shared" si="156"/>
        <v>6735.1111111111104</v>
      </c>
      <c r="W282" s="127"/>
      <c r="X282" s="127"/>
      <c r="Y282" s="127"/>
      <c r="Z282" s="127"/>
      <c r="AA282" s="127"/>
      <c r="AB282" s="127"/>
      <c r="AC282" s="127"/>
      <c r="AD282" s="127"/>
      <c r="AE282" s="127"/>
      <c r="AF282" s="127"/>
      <c r="AG282" s="127"/>
      <c r="AH282" s="127"/>
      <c r="AI282" s="127"/>
      <c r="AJ282" s="127"/>
      <c r="AK282" s="127"/>
      <c r="AL282" s="127"/>
      <c r="AM282" s="127"/>
      <c r="AN282" s="127"/>
      <c r="AO282" s="127"/>
      <c r="AP282" s="127"/>
    </row>
    <row r="283" spans="1:42">
      <c r="A283" s="118">
        <v>281</v>
      </c>
      <c r="B283" s="120" t="s">
        <v>5610</v>
      </c>
      <c r="C283" s="121" t="s">
        <v>5611</v>
      </c>
      <c r="D283" s="118" t="s">
        <v>5434</v>
      </c>
      <c r="E283" s="122">
        <v>33.33</v>
      </c>
      <c r="F283" s="123">
        <v>24250</v>
      </c>
      <c r="G283" s="124">
        <v>673.61</v>
      </c>
      <c r="H283" s="123">
        <v>673.61</v>
      </c>
      <c r="I283" s="124">
        <v>1347.22</v>
      </c>
      <c r="J283" s="125">
        <v>22902.78</v>
      </c>
      <c r="K283" s="118">
        <v>2557</v>
      </c>
      <c r="L283" s="118">
        <v>2</v>
      </c>
      <c r="M283" s="118">
        <f t="shared" si="159"/>
        <v>10</v>
      </c>
      <c r="N283" s="118">
        <f t="shared" si="158"/>
        <v>12</v>
      </c>
      <c r="O283" s="126"/>
      <c r="P283" s="127"/>
      <c r="Q283" s="127"/>
      <c r="R283" s="127"/>
      <c r="S283" s="127">
        <f t="shared" si="154"/>
        <v>1347.2222222222222</v>
      </c>
      <c r="T283" s="127">
        <f t="shared" si="157"/>
        <v>8083.333333333333</v>
      </c>
      <c r="U283" s="127">
        <f t="shared" si="155"/>
        <v>8083.333333333333</v>
      </c>
      <c r="V283" s="127">
        <f t="shared" si="156"/>
        <v>6735.1111111111104</v>
      </c>
      <c r="W283" s="127"/>
      <c r="X283" s="127"/>
      <c r="Y283" s="127"/>
      <c r="Z283" s="127"/>
      <c r="AA283" s="127"/>
      <c r="AB283" s="127"/>
      <c r="AC283" s="127"/>
      <c r="AD283" s="127"/>
      <c r="AE283" s="127"/>
      <c r="AF283" s="127"/>
      <c r="AG283" s="127"/>
      <c r="AH283" s="127"/>
      <c r="AI283" s="127"/>
      <c r="AJ283" s="127"/>
      <c r="AK283" s="127"/>
      <c r="AL283" s="127"/>
      <c r="AM283" s="127"/>
      <c r="AN283" s="127"/>
      <c r="AO283" s="127"/>
      <c r="AP283" s="127"/>
    </row>
    <row r="284" spans="1:42">
      <c r="A284" s="118">
        <v>282</v>
      </c>
      <c r="B284" s="120" t="s">
        <v>5610</v>
      </c>
      <c r="C284" s="121" t="s">
        <v>5611</v>
      </c>
      <c r="D284" s="118" t="s">
        <v>5434</v>
      </c>
      <c r="E284" s="122">
        <v>33.33</v>
      </c>
      <c r="F284" s="123">
        <v>24250</v>
      </c>
      <c r="G284" s="124">
        <v>673.61</v>
      </c>
      <c r="H284" s="123">
        <v>673.61</v>
      </c>
      <c r="I284" s="124">
        <v>1347.22</v>
      </c>
      <c r="J284" s="125">
        <v>22902.78</v>
      </c>
      <c r="K284" s="118">
        <v>2557</v>
      </c>
      <c r="L284" s="118">
        <v>2</v>
      </c>
      <c r="M284" s="118">
        <f t="shared" si="159"/>
        <v>10</v>
      </c>
      <c r="N284" s="118">
        <f t="shared" si="158"/>
        <v>12</v>
      </c>
      <c r="O284" s="126"/>
      <c r="P284" s="127"/>
      <c r="Q284" s="127"/>
      <c r="R284" s="127"/>
      <c r="S284" s="127">
        <f t="shared" si="154"/>
        <v>1347.2222222222222</v>
      </c>
      <c r="T284" s="127">
        <f t="shared" si="157"/>
        <v>8083.333333333333</v>
      </c>
      <c r="U284" s="127">
        <f t="shared" si="155"/>
        <v>8083.333333333333</v>
      </c>
      <c r="V284" s="127">
        <f t="shared" si="156"/>
        <v>6735.1111111111104</v>
      </c>
      <c r="W284" s="127"/>
      <c r="X284" s="127"/>
      <c r="Y284" s="127"/>
      <c r="Z284" s="127"/>
      <c r="AA284" s="127"/>
      <c r="AB284" s="127"/>
      <c r="AC284" s="127"/>
      <c r="AD284" s="127"/>
      <c r="AE284" s="127"/>
      <c r="AF284" s="127"/>
      <c r="AG284" s="127"/>
      <c r="AH284" s="127"/>
      <c r="AI284" s="127"/>
      <c r="AJ284" s="127"/>
      <c r="AK284" s="127"/>
      <c r="AL284" s="127"/>
      <c r="AM284" s="127"/>
      <c r="AN284" s="127"/>
      <c r="AO284" s="127"/>
      <c r="AP284" s="127"/>
    </row>
    <row r="285" spans="1:42">
      <c r="A285" s="118">
        <v>283</v>
      </c>
      <c r="B285" s="120" t="s">
        <v>5610</v>
      </c>
      <c r="C285" s="121" t="s">
        <v>5611</v>
      </c>
      <c r="D285" s="118" t="s">
        <v>5434</v>
      </c>
      <c r="E285" s="122">
        <v>33.33</v>
      </c>
      <c r="F285" s="123">
        <v>24250</v>
      </c>
      <c r="G285" s="124">
        <v>673.61</v>
      </c>
      <c r="H285" s="123">
        <v>673.61</v>
      </c>
      <c r="I285" s="124">
        <v>1347.22</v>
      </c>
      <c r="J285" s="125">
        <v>22902.78</v>
      </c>
      <c r="K285" s="118">
        <v>2557</v>
      </c>
      <c r="L285" s="118">
        <v>2</v>
      </c>
      <c r="M285" s="118">
        <f t="shared" si="159"/>
        <v>10</v>
      </c>
      <c r="N285" s="118">
        <f t="shared" si="158"/>
        <v>12</v>
      </c>
      <c r="O285" s="126"/>
      <c r="P285" s="127"/>
      <c r="Q285" s="127"/>
      <c r="R285" s="127"/>
      <c r="S285" s="127">
        <f t="shared" si="154"/>
        <v>1347.2222222222222</v>
      </c>
      <c r="T285" s="127">
        <f t="shared" si="157"/>
        <v>8083.333333333333</v>
      </c>
      <c r="U285" s="127">
        <f t="shared" si="155"/>
        <v>8083.333333333333</v>
      </c>
      <c r="V285" s="127">
        <f t="shared" si="156"/>
        <v>6735.1111111111104</v>
      </c>
      <c r="W285" s="127"/>
      <c r="X285" s="127"/>
      <c r="Y285" s="127"/>
      <c r="Z285" s="127"/>
      <c r="AA285" s="127"/>
      <c r="AB285" s="127"/>
      <c r="AC285" s="127"/>
      <c r="AD285" s="127"/>
      <c r="AE285" s="127"/>
      <c r="AF285" s="127"/>
      <c r="AG285" s="127"/>
      <c r="AH285" s="127"/>
      <c r="AI285" s="127"/>
      <c r="AJ285" s="127"/>
      <c r="AK285" s="127"/>
      <c r="AL285" s="127"/>
      <c r="AM285" s="127"/>
      <c r="AN285" s="127"/>
      <c r="AO285" s="127"/>
      <c r="AP285" s="127"/>
    </row>
    <row r="286" spans="1:42">
      <c r="A286" s="118">
        <v>284</v>
      </c>
      <c r="B286" s="120" t="s">
        <v>5610</v>
      </c>
      <c r="C286" s="121" t="s">
        <v>5611</v>
      </c>
      <c r="D286" s="118" t="s">
        <v>5434</v>
      </c>
      <c r="E286" s="122">
        <v>33.33</v>
      </c>
      <c r="F286" s="123">
        <v>24250</v>
      </c>
      <c r="G286" s="124">
        <v>673.61</v>
      </c>
      <c r="H286" s="123">
        <v>673.61</v>
      </c>
      <c r="I286" s="124">
        <v>1347.22</v>
      </c>
      <c r="J286" s="125">
        <v>22902.78</v>
      </c>
      <c r="K286" s="118">
        <v>2557</v>
      </c>
      <c r="L286" s="118">
        <v>2</v>
      </c>
      <c r="M286" s="118">
        <f t="shared" si="159"/>
        <v>10</v>
      </c>
      <c r="N286" s="118">
        <f t="shared" si="158"/>
        <v>12</v>
      </c>
      <c r="O286" s="126"/>
      <c r="P286" s="127"/>
      <c r="Q286" s="127"/>
      <c r="R286" s="127"/>
      <c r="S286" s="127">
        <f t="shared" si="154"/>
        <v>1347.2222222222222</v>
      </c>
      <c r="T286" s="127">
        <f t="shared" si="157"/>
        <v>8083.333333333333</v>
      </c>
      <c r="U286" s="127">
        <f t="shared" si="155"/>
        <v>8083.333333333333</v>
      </c>
      <c r="V286" s="127">
        <f t="shared" si="156"/>
        <v>6735.1111111111104</v>
      </c>
      <c r="W286" s="127"/>
      <c r="X286" s="127"/>
      <c r="Y286" s="127"/>
      <c r="Z286" s="127"/>
      <c r="AA286" s="127"/>
      <c r="AB286" s="127"/>
      <c r="AC286" s="127"/>
      <c r="AD286" s="127"/>
      <c r="AE286" s="127"/>
      <c r="AF286" s="127"/>
      <c r="AG286" s="127"/>
      <c r="AH286" s="127"/>
      <c r="AI286" s="127"/>
      <c r="AJ286" s="127"/>
      <c r="AK286" s="127"/>
      <c r="AL286" s="127"/>
      <c r="AM286" s="127"/>
      <c r="AN286" s="127"/>
      <c r="AO286" s="127"/>
      <c r="AP286" s="127"/>
    </row>
    <row r="287" spans="1:42">
      <c r="A287" s="118">
        <v>285</v>
      </c>
      <c r="B287" s="120" t="s">
        <v>5610</v>
      </c>
      <c r="C287" s="121" t="s">
        <v>5611</v>
      </c>
      <c r="D287" s="118" t="s">
        <v>5434</v>
      </c>
      <c r="E287" s="122">
        <v>33.33</v>
      </c>
      <c r="F287" s="123">
        <v>24250</v>
      </c>
      <c r="G287" s="124">
        <v>673.61</v>
      </c>
      <c r="H287" s="123">
        <v>673.61</v>
      </c>
      <c r="I287" s="124">
        <v>1347.22</v>
      </c>
      <c r="J287" s="125">
        <v>22902.78</v>
      </c>
      <c r="K287" s="118">
        <v>2557</v>
      </c>
      <c r="L287" s="118">
        <v>2</v>
      </c>
      <c r="M287" s="118">
        <f t="shared" si="159"/>
        <v>10</v>
      </c>
      <c r="N287" s="118">
        <f t="shared" si="158"/>
        <v>12</v>
      </c>
      <c r="O287" s="126"/>
      <c r="P287" s="127"/>
      <c r="Q287" s="127"/>
      <c r="R287" s="127"/>
      <c r="S287" s="127">
        <f t="shared" si="154"/>
        <v>1347.2222222222222</v>
      </c>
      <c r="T287" s="127">
        <f t="shared" si="157"/>
        <v>8083.333333333333</v>
      </c>
      <c r="U287" s="127">
        <f t="shared" si="155"/>
        <v>8083.333333333333</v>
      </c>
      <c r="V287" s="127">
        <f t="shared" si="156"/>
        <v>6735.1111111111104</v>
      </c>
      <c r="W287" s="127"/>
      <c r="X287" s="127"/>
      <c r="Y287" s="127"/>
      <c r="Z287" s="127"/>
      <c r="AA287" s="127"/>
      <c r="AB287" s="127"/>
      <c r="AC287" s="127"/>
      <c r="AD287" s="127"/>
      <c r="AE287" s="127"/>
      <c r="AF287" s="127"/>
      <c r="AG287" s="127"/>
      <c r="AH287" s="127"/>
      <c r="AI287" s="127"/>
      <c r="AJ287" s="127"/>
      <c r="AK287" s="127"/>
      <c r="AL287" s="127"/>
      <c r="AM287" s="127"/>
      <c r="AN287" s="127"/>
      <c r="AO287" s="127"/>
      <c r="AP287" s="127"/>
    </row>
    <row r="288" spans="1:42">
      <c r="A288" s="118">
        <v>286</v>
      </c>
      <c r="B288" s="120" t="s">
        <v>5610</v>
      </c>
      <c r="C288" s="121" t="s">
        <v>5611</v>
      </c>
      <c r="D288" s="118" t="s">
        <v>5434</v>
      </c>
      <c r="E288" s="122">
        <v>33.33</v>
      </c>
      <c r="F288" s="123">
        <v>24250</v>
      </c>
      <c r="G288" s="124">
        <v>673.61</v>
      </c>
      <c r="H288" s="123">
        <v>673.61</v>
      </c>
      <c r="I288" s="124">
        <v>1347.22</v>
      </c>
      <c r="J288" s="125">
        <v>22902.78</v>
      </c>
      <c r="K288" s="118">
        <v>2557</v>
      </c>
      <c r="L288" s="118">
        <v>2</v>
      </c>
      <c r="M288" s="118">
        <f t="shared" si="159"/>
        <v>10</v>
      </c>
      <c r="N288" s="118">
        <f t="shared" si="158"/>
        <v>12</v>
      </c>
      <c r="O288" s="126"/>
      <c r="P288" s="127"/>
      <c r="Q288" s="127"/>
      <c r="R288" s="127"/>
      <c r="S288" s="127">
        <f t="shared" si="154"/>
        <v>1347.2222222222222</v>
      </c>
      <c r="T288" s="127">
        <f t="shared" si="157"/>
        <v>8083.333333333333</v>
      </c>
      <c r="U288" s="127">
        <f t="shared" si="155"/>
        <v>8083.333333333333</v>
      </c>
      <c r="V288" s="127">
        <f t="shared" si="156"/>
        <v>6735.1111111111104</v>
      </c>
      <c r="W288" s="127"/>
      <c r="X288" s="127"/>
      <c r="Y288" s="127"/>
      <c r="Z288" s="127"/>
      <c r="AA288" s="127"/>
      <c r="AB288" s="127"/>
      <c r="AC288" s="127"/>
      <c r="AD288" s="127"/>
      <c r="AE288" s="127"/>
      <c r="AF288" s="127"/>
      <c r="AG288" s="127"/>
      <c r="AH288" s="127"/>
      <c r="AI288" s="127"/>
      <c r="AJ288" s="127"/>
      <c r="AK288" s="127"/>
      <c r="AL288" s="127"/>
      <c r="AM288" s="127"/>
      <c r="AN288" s="127"/>
      <c r="AO288" s="127"/>
      <c r="AP288" s="127"/>
    </row>
    <row r="289" spans="1:42">
      <c r="A289" s="118">
        <v>287</v>
      </c>
      <c r="B289" s="120" t="s">
        <v>5610</v>
      </c>
      <c r="C289" s="121" t="s">
        <v>5611</v>
      </c>
      <c r="D289" s="118" t="s">
        <v>5434</v>
      </c>
      <c r="E289" s="122">
        <v>33.33</v>
      </c>
      <c r="F289" s="123">
        <v>24250</v>
      </c>
      <c r="G289" s="124">
        <v>673.61</v>
      </c>
      <c r="H289" s="123">
        <v>673.61</v>
      </c>
      <c r="I289" s="124">
        <v>1347.22</v>
      </c>
      <c r="J289" s="125">
        <v>22902.78</v>
      </c>
      <c r="K289" s="118">
        <v>2557</v>
      </c>
      <c r="L289" s="118">
        <v>2</v>
      </c>
      <c r="M289" s="118">
        <f t="shared" si="159"/>
        <v>10</v>
      </c>
      <c r="N289" s="118">
        <f t="shared" si="158"/>
        <v>12</v>
      </c>
      <c r="O289" s="126"/>
      <c r="P289" s="127"/>
      <c r="Q289" s="127"/>
      <c r="R289" s="127"/>
      <c r="S289" s="127">
        <f t="shared" si="154"/>
        <v>1347.2222222222222</v>
      </c>
      <c r="T289" s="127">
        <f t="shared" si="157"/>
        <v>8083.333333333333</v>
      </c>
      <c r="U289" s="127">
        <f t="shared" si="155"/>
        <v>8083.333333333333</v>
      </c>
      <c r="V289" s="127">
        <f t="shared" si="156"/>
        <v>6735.1111111111104</v>
      </c>
      <c r="W289" s="127"/>
      <c r="X289" s="127"/>
      <c r="Y289" s="127"/>
      <c r="Z289" s="127"/>
      <c r="AA289" s="127"/>
      <c r="AB289" s="127"/>
      <c r="AC289" s="127"/>
      <c r="AD289" s="127"/>
      <c r="AE289" s="127"/>
      <c r="AF289" s="127"/>
      <c r="AG289" s="127"/>
      <c r="AH289" s="127"/>
      <c r="AI289" s="127"/>
      <c r="AJ289" s="127"/>
      <c r="AK289" s="127"/>
      <c r="AL289" s="127"/>
      <c r="AM289" s="127"/>
      <c r="AN289" s="127"/>
      <c r="AO289" s="127"/>
      <c r="AP289" s="127"/>
    </row>
    <row r="290" spans="1:42">
      <c r="A290" s="118">
        <v>288</v>
      </c>
      <c r="B290" s="120" t="s">
        <v>5610</v>
      </c>
      <c r="C290" s="121" t="s">
        <v>5611</v>
      </c>
      <c r="D290" s="118" t="s">
        <v>5434</v>
      </c>
      <c r="E290" s="122">
        <v>33.33</v>
      </c>
      <c r="F290" s="123">
        <v>24250</v>
      </c>
      <c r="G290" s="124">
        <v>673.61</v>
      </c>
      <c r="H290" s="123">
        <v>673.61</v>
      </c>
      <c r="I290" s="124">
        <v>1347.22</v>
      </c>
      <c r="J290" s="125">
        <v>22902.78</v>
      </c>
      <c r="K290" s="118">
        <v>2557</v>
      </c>
      <c r="L290" s="118">
        <v>2</v>
      </c>
      <c r="M290" s="118">
        <f t="shared" si="159"/>
        <v>10</v>
      </c>
      <c r="N290" s="118">
        <f t="shared" si="158"/>
        <v>12</v>
      </c>
      <c r="O290" s="126"/>
      <c r="P290" s="127"/>
      <c r="Q290" s="127"/>
      <c r="R290" s="127"/>
      <c r="S290" s="127">
        <f t="shared" si="154"/>
        <v>1347.2222222222222</v>
      </c>
      <c r="T290" s="127">
        <f t="shared" si="157"/>
        <v>8083.333333333333</v>
      </c>
      <c r="U290" s="127">
        <f t="shared" si="155"/>
        <v>8083.333333333333</v>
      </c>
      <c r="V290" s="127">
        <f t="shared" si="156"/>
        <v>6735.1111111111104</v>
      </c>
      <c r="W290" s="127"/>
      <c r="X290" s="127"/>
      <c r="Y290" s="127"/>
      <c r="Z290" s="127"/>
      <c r="AA290" s="127"/>
      <c r="AB290" s="127"/>
      <c r="AC290" s="127"/>
      <c r="AD290" s="127"/>
      <c r="AE290" s="127"/>
      <c r="AF290" s="127"/>
      <c r="AG290" s="127"/>
      <c r="AH290" s="127"/>
      <c r="AI290" s="127"/>
      <c r="AJ290" s="127"/>
      <c r="AK290" s="127"/>
      <c r="AL290" s="127"/>
      <c r="AM290" s="127"/>
      <c r="AN290" s="127"/>
      <c r="AO290" s="127"/>
      <c r="AP290" s="127"/>
    </row>
    <row r="291" spans="1:42">
      <c r="A291" s="118">
        <v>289</v>
      </c>
      <c r="B291" s="120" t="s">
        <v>5610</v>
      </c>
      <c r="C291" s="121" t="s">
        <v>5611</v>
      </c>
      <c r="D291" s="118" t="s">
        <v>5434</v>
      </c>
      <c r="E291" s="122">
        <v>33.33</v>
      </c>
      <c r="F291" s="123">
        <v>24250</v>
      </c>
      <c r="G291" s="124">
        <v>673.61</v>
      </c>
      <c r="H291" s="123">
        <v>673.61</v>
      </c>
      <c r="I291" s="124">
        <v>1347.22</v>
      </c>
      <c r="J291" s="125">
        <v>22902.78</v>
      </c>
      <c r="K291" s="118">
        <v>2557</v>
      </c>
      <c r="L291" s="118">
        <v>2</v>
      </c>
      <c r="M291" s="118">
        <f t="shared" si="159"/>
        <v>10</v>
      </c>
      <c r="N291" s="118">
        <f t="shared" si="158"/>
        <v>12</v>
      </c>
      <c r="O291" s="126"/>
      <c r="P291" s="127"/>
      <c r="Q291" s="127"/>
      <c r="R291" s="127"/>
      <c r="S291" s="127">
        <f t="shared" si="154"/>
        <v>1347.2222222222222</v>
      </c>
      <c r="T291" s="127">
        <f t="shared" si="157"/>
        <v>8083.333333333333</v>
      </c>
      <c r="U291" s="127">
        <f t="shared" si="155"/>
        <v>8083.333333333333</v>
      </c>
      <c r="V291" s="127">
        <f t="shared" si="156"/>
        <v>6735.1111111111104</v>
      </c>
      <c r="W291" s="127"/>
      <c r="X291" s="127"/>
      <c r="Y291" s="127"/>
      <c r="Z291" s="127"/>
      <c r="AA291" s="127"/>
      <c r="AB291" s="127"/>
      <c r="AC291" s="127"/>
      <c r="AD291" s="127"/>
      <c r="AE291" s="127"/>
      <c r="AF291" s="127"/>
      <c r="AG291" s="127"/>
      <c r="AH291" s="127"/>
      <c r="AI291" s="127"/>
      <c r="AJ291" s="127"/>
      <c r="AK291" s="127"/>
      <c r="AL291" s="127"/>
      <c r="AM291" s="127"/>
      <c r="AN291" s="127"/>
      <c r="AO291" s="127"/>
      <c r="AP291" s="127"/>
    </row>
    <row r="292" spans="1:42">
      <c r="A292" s="118">
        <v>290</v>
      </c>
      <c r="B292" s="120" t="s">
        <v>5610</v>
      </c>
      <c r="C292" s="121" t="s">
        <v>5611</v>
      </c>
      <c r="D292" s="118" t="s">
        <v>5434</v>
      </c>
      <c r="E292" s="122">
        <v>33.33</v>
      </c>
      <c r="F292" s="123">
        <v>24250</v>
      </c>
      <c r="G292" s="124">
        <v>673.61</v>
      </c>
      <c r="H292" s="123">
        <v>673.61</v>
      </c>
      <c r="I292" s="124">
        <v>1347.22</v>
      </c>
      <c r="J292" s="125">
        <v>22902.78</v>
      </c>
      <c r="K292" s="118">
        <v>2557</v>
      </c>
      <c r="L292" s="118">
        <v>2</v>
      </c>
      <c r="M292" s="118">
        <f t="shared" si="159"/>
        <v>10</v>
      </c>
      <c r="N292" s="118">
        <f t="shared" si="158"/>
        <v>12</v>
      </c>
      <c r="O292" s="126"/>
      <c r="P292" s="127"/>
      <c r="Q292" s="127"/>
      <c r="R292" s="127"/>
      <c r="S292" s="127">
        <f t="shared" si="154"/>
        <v>1347.2222222222222</v>
      </c>
      <c r="T292" s="127">
        <f t="shared" si="157"/>
        <v>8083.333333333333</v>
      </c>
      <c r="U292" s="127">
        <f t="shared" si="155"/>
        <v>8083.333333333333</v>
      </c>
      <c r="V292" s="127">
        <f t="shared" si="156"/>
        <v>6735.1111111111104</v>
      </c>
      <c r="W292" s="127"/>
      <c r="X292" s="127"/>
      <c r="Y292" s="127"/>
      <c r="Z292" s="127"/>
      <c r="AA292" s="127"/>
      <c r="AB292" s="127"/>
      <c r="AC292" s="127"/>
      <c r="AD292" s="127"/>
      <c r="AE292" s="127"/>
      <c r="AF292" s="127"/>
      <c r="AG292" s="127"/>
      <c r="AH292" s="127"/>
      <c r="AI292" s="127"/>
      <c r="AJ292" s="127"/>
      <c r="AK292" s="127"/>
      <c r="AL292" s="127"/>
      <c r="AM292" s="127"/>
      <c r="AN292" s="127"/>
      <c r="AO292" s="127"/>
      <c r="AP292" s="127"/>
    </row>
    <row r="293" spans="1:42">
      <c r="A293" s="118">
        <v>291</v>
      </c>
      <c r="B293" s="120" t="s">
        <v>5610</v>
      </c>
      <c r="C293" s="121" t="s">
        <v>5611</v>
      </c>
      <c r="D293" s="118" t="s">
        <v>5434</v>
      </c>
      <c r="E293" s="122">
        <v>33.33</v>
      </c>
      <c r="F293" s="123">
        <v>24250</v>
      </c>
      <c r="G293" s="124">
        <v>673.61</v>
      </c>
      <c r="H293" s="123">
        <v>673.61</v>
      </c>
      <c r="I293" s="124">
        <v>1347.22</v>
      </c>
      <c r="J293" s="125">
        <v>22902.78</v>
      </c>
      <c r="K293" s="118">
        <v>2557</v>
      </c>
      <c r="L293" s="118">
        <v>2</v>
      </c>
      <c r="M293" s="118">
        <f t="shared" si="159"/>
        <v>10</v>
      </c>
      <c r="N293" s="118">
        <f t="shared" si="158"/>
        <v>12</v>
      </c>
      <c r="O293" s="126"/>
      <c r="P293" s="127"/>
      <c r="Q293" s="127"/>
      <c r="R293" s="127"/>
      <c r="S293" s="127">
        <f t="shared" si="154"/>
        <v>1347.2222222222222</v>
      </c>
      <c r="T293" s="127">
        <f t="shared" si="157"/>
        <v>8083.333333333333</v>
      </c>
      <c r="U293" s="127">
        <f t="shared" si="155"/>
        <v>8083.333333333333</v>
      </c>
      <c r="V293" s="127">
        <f t="shared" si="156"/>
        <v>6735.1111111111104</v>
      </c>
      <c r="W293" s="127"/>
      <c r="X293" s="127"/>
      <c r="Y293" s="127"/>
      <c r="Z293" s="127"/>
      <c r="AA293" s="127"/>
      <c r="AB293" s="127"/>
      <c r="AC293" s="127"/>
      <c r="AD293" s="127"/>
      <c r="AE293" s="127"/>
      <c r="AF293" s="127"/>
      <c r="AG293" s="127"/>
      <c r="AH293" s="127"/>
      <c r="AI293" s="127"/>
      <c r="AJ293" s="127"/>
      <c r="AK293" s="127"/>
      <c r="AL293" s="127"/>
      <c r="AM293" s="127"/>
      <c r="AN293" s="127"/>
      <c r="AO293" s="127"/>
      <c r="AP293" s="127"/>
    </row>
    <row r="294" spans="1:42">
      <c r="A294" s="118">
        <v>292</v>
      </c>
      <c r="B294" s="120" t="s">
        <v>5610</v>
      </c>
      <c r="C294" s="121" t="s">
        <v>5611</v>
      </c>
      <c r="D294" s="118" t="s">
        <v>5434</v>
      </c>
      <c r="E294" s="122">
        <v>33.33</v>
      </c>
      <c r="F294" s="123">
        <v>24250</v>
      </c>
      <c r="G294" s="124">
        <v>673.61</v>
      </c>
      <c r="H294" s="123">
        <v>673.61</v>
      </c>
      <c r="I294" s="124">
        <v>1347.22</v>
      </c>
      <c r="J294" s="125">
        <v>22902.78</v>
      </c>
      <c r="K294" s="118">
        <v>2557</v>
      </c>
      <c r="L294" s="118">
        <v>2</v>
      </c>
      <c r="M294" s="118">
        <f t="shared" si="159"/>
        <v>10</v>
      </c>
      <c r="N294" s="118">
        <f t="shared" si="158"/>
        <v>12</v>
      </c>
      <c r="O294" s="126"/>
      <c r="P294" s="127"/>
      <c r="Q294" s="127"/>
      <c r="R294" s="127"/>
      <c r="S294" s="127">
        <f t="shared" si="154"/>
        <v>1347.2222222222222</v>
      </c>
      <c r="T294" s="127">
        <f t="shared" si="157"/>
        <v>8083.333333333333</v>
      </c>
      <c r="U294" s="127">
        <f t="shared" si="155"/>
        <v>8083.333333333333</v>
      </c>
      <c r="V294" s="127">
        <f t="shared" si="156"/>
        <v>6735.1111111111104</v>
      </c>
      <c r="W294" s="127"/>
      <c r="X294" s="127"/>
      <c r="Y294" s="127"/>
      <c r="Z294" s="127"/>
      <c r="AA294" s="127"/>
      <c r="AB294" s="127"/>
      <c r="AC294" s="127"/>
      <c r="AD294" s="127"/>
      <c r="AE294" s="127"/>
      <c r="AF294" s="127"/>
      <c r="AG294" s="127"/>
      <c r="AH294" s="127"/>
      <c r="AI294" s="127"/>
      <c r="AJ294" s="127"/>
      <c r="AK294" s="127"/>
      <c r="AL294" s="127"/>
      <c r="AM294" s="127"/>
      <c r="AN294" s="127"/>
      <c r="AO294" s="127"/>
      <c r="AP294" s="127"/>
    </row>
    <row r="295" spans="1:42">
      <c r="A295" s="118">
        <v>293</v>
      </c>
      <c r="B295" s="120" t="s">
        <v>5610</v>
      </c>
      <c r="C295" s="121" t="s">
        <v>5611</v>
      </c>
      <c r="D295" s="118" t="s">
        <v>5434</v>
      </c>
      <c r="E295" s="122">
        <v>33.33</v>
      </c>
      <c r="F295" s="123">
        <v>24250</v>
      </c>
      <c r="G295" s="124">
        <v>673.61</v>
      </c>
      <c r="H295" s="123">
        <v>673.61</v>
      </c>
      <c r="I295" s="124">
        <v>1347.22</v>
      </c>
      <c r="J295" s="125">
        <v>22902.78</v>
      </c>
      <c r="K295" s="118">
        <v>2557</v>
      </c>
      <c r="L295" s="118">
        <v>2</v>
      </c>
      <c r="M295" s="118">
        <f t="shared" si="159"/>
        <v>10</v>
      </c>
      <c r="N295" s="118">
        <f t="shared" si="158"/>
        <v>12</v>
      </c>
      <c r="O295" s="126"/>
      <c r="P295" s="127"/>
      <c r="Q295" s="127"/>
      <c r="R295" s="127"/>
      <c r="S295" s="127">
        <f t="shared" si="154"/>
        <v>1347.2222222222222</v>
      </c>
      <c r="T295" s="127">
        <f t="shared" si="157"/>
        <v>8083.333333333333</v>
      </c>
      <c r="U295" s="127">
        <f t="shared" si="155"/>
        <v>8083.333333333333</v>
      </c>
      <c r="V295" s="127">
        <f t="shared" si="156"/>
        <v>6735.1111111111104</v>
      </c>
      <c r="W295" s="127"/>
      <c r="X295" s="127"/>
      <c r="Y295" s="127"/>
      <c r="Z295" s="127"/>
      <c r="AA295" s="127"/>
      <c r="AB295" s="127"/>
      <c r="AC295" s="127"/>
      <c r="AD295" s="127"/>
      <c r="AE295" s="127"/>
      <c r="AF295" s="127"/>
      <c r="AG295" s="127"/>
      <c r="AH295" s="127"/>
      <c r="AI295" s="127"/>
      <c r="AJ295" s="127"/>
      <c r="AK295" s="127"/>
      <c r="AL295" s="127"/>
      <c r="AM295" s="127"/>
      <c r="AN295" s="127"/>
      <c r="AO295" s="127"/>
      <c r="AP295" s="127"/>
    </row>
    <row r="296" spans="1:42">
      <c r="A296" s="118">
        <v>294</v>
      </c>
      <c r="B296" s="120" t="s">
        <v>5610</v>
      </c>
      <c r="C296" s="121" t="s">
        <v>5611</v>
      </c>
      <c r="D296" s="118" t="s">
        <v>5434</v>
      </c>
      <c r="E296" s="122">
        <v>33.33</v>
      </c>
      <c r="F296" s="123">
        <v>24250</v>
      </c>
      <c r="G296" s="124">
        <v>673.61</v>
      </c>
      <c r="H296" s="123">
        <v>673.61</v>
      </c>
      <c r="I296" s="124">
        <v>1347.22</v>
      </c>
      <c r="J296" s="125">
        <v>22902.78</v>
      </c>
      <c r="K296" s="118">
        <v>2557</v>
      </c>
      <c r="L296" s="118">
        <v>2</v>
      </c>
      <c r="M296" s="118">
        <f t="shared" si="159"/>
        <v>10</v>
      </c>
      <c r="N296" s="118">
        <f t="shared" si="158"/>
        <v>12</v>
      </c>
      <c r="O296" s="126"/>
      <c r="P296" s="127"/>
      <c r="Q296" s="127"/>
      <c r="R296" s="127"/>
      <c r="S296" s="127">
        <f t="shared" si="154"/>
        <v>1347.2222222222222</v>
      </c>
      <c r="T296" s="127">
        <f t="shared" si="157"/>
        <v>8083.333333333333</v>
      </c>
      <c r="U296" s="127">
        <f t="shared" si="155"/>
        <v>8083.333333333333</v>
      </c>
      <c r="V296" s="127">
        <f t="shared" si="156"/>
        <v>6735.1111111111104</v>
      </c>
      <c r="W296" s="127"/>
      <c r="X296" s="127"/>
      <c r="Y296" s="127"/>
      <c r="Z296" s="127"/>
      <c r="AA296" s="127"/>
      <c r="AB296" s="127"/>
      <c r="AC296" s="127"/>
      <c r="AD296" s="127"/>
      <c r="AE296" s="127"/>
      <c r="AF296" s="127"/>
      <c r="AG296" s="127"/>
      <c r="AH296" s="127"/>
      <c r="AI296" s="127"/>
      <c r="AJ296" s="127"/>
      <c r="AK296" s="127"/>
      <c r="AL296" s="127"/>
      <c r="AM296" s="127"/>
      <c r="AN296" s="127"/>
      <c r="AO296" s="127"/>
      <c r="AP296" s="127"/>
    </row>
    <row r="297" spans="1:42">
      <c r="A297" s="118">
        <v>295</v>
      </c>
      <c r="B297" s="120" t="s">
        <v>5610</v>
      </c>
      <c r="C297" s="121" t="s">
        <v>5611</v>
      </c>
      <c r="D297" s="118" t="s">
        <v>5434</v>
      </c>
      <c r="E297" s="122">
        <v>33.33</v>
      </c>
      <c r="F297" s="123">
        <v>24250</v>
      </c>
      <c r="G297" s="124">
        <v>673.61</v>
      </c>
      <c r="H297" s="123">
        <v>673.61</v>
      </c>
      <c r="I297" s="124">
        <v>1347.22</v>
      </c>
      <c r="J297" s="125">
        <v>22902.78</v>
      </c>
      <c r="K297" s="118">
        <v>2557</v>
      </c>
      <c r="L297" s="118">
        <v>2</v>
      </c>
      <c r="M297" s="118">
        <f t="shared" si="159"/>
        <v>10</v>
      </c>
      <c r="N297" s="118">
        <f t="shared" si="158"/>
        <v>12</v>
      </c>
      <c r="O297" s="126"/>
      <c r="P297" s="127"/>
      <c r="Q297" s="127"/>
      <c r="R297" s="127"/>
      <c r="S297" s="127">
        <f t="shared" si="154"/>
        <v>1347.2222222222222</v>
      </c>
      <c r="T297" s="127">
        <f t="shared" si="157"/>
        <v>8083.333333333333</v>
      </c>
      <c r="U297" s="127">
        <f t="shared" si="155"/>
        <v>8083.333333333333</v>
      </c>
      <c r="V297" s="127">
        <f t="shared" si="156"/>
        <v>6735.1111111111104</v>
      </c>
      <c r="W297" s="127"/>
      <c r="X297" s="127"/>
      <c r="Y297" s="127"/>
      <c r="Z297" s="127"/>
      <c r="AA297" s="127"/>
      <c r="AB297" s="127"/>
      <c r="AC297" s="127"/>
      <c r="AD297" s="127"/>
      <c r="AE297" s="127"/>
      <c r="AF297" s="127"/>
      <c r="AG297" s="127"/>
      <c r="AH297" s="127"/>
      <c r="AI297" s="127"/>
      <c r="AJ297" s="127"/>
      <c r="AK297" s="127"/>
      <c r="AL297" s="127"/>
      <c r="AM297" s="127"/>
      <c r="AN297" s="127"/>
      <c r="AO297" s="127"/>
      <c r="AP297" s="127"/>
    </row>
    <row r="298" spans="1:42">
      <c r="A298" s="118">
        <v>296</v>
      </c>
      <c r="B298" s="120" t="s">
        <v>5610</v>
      </c>
      <c r="C298" s="121" t="s">
        <v>5611</v>
      </c>
      <c r="D298" s="118" t="s">
        <v>5434</v>
      </c>
      <c r="E298" s="122">
        <v>33.33</v>
      </c>
      <c r="F298" s="123">
        <v>24250</v>
      </c>
      <c r="G298" s="124">
        <v>673.61</v>
      </c>
      <c r="H298" s="123">
        <v>673.61</v>
      </c>
      <c r="I298" s="124">
        <v>1347.22</v>
      </c>
      <c r="J298" s="125">
        <v>22902.78</v>
      </c>
      <c r="K298" s="118">
        <v>2557</v>
      </c>
      <c r="L298" s="118">
        <v>2</v>
      </c>
      <c r="M298" s="118">
        <f t="shared" si="159"/>
        <v>10</v>
      </c>
      <c r="N298" s="118">
        <f t="shared" si="158"/>
        <v>12</v>
      </c>
      <c r="O298" s="126"/>
      <c r="P298" s="127"/>
      <c r="Q298" s="127"/>
      <c r="R298" s="127"/>
      <c r="S298" s="127">
        <f t="shared" si="154"/>
        <v>1347.2222222222222</v>
      </c>
      <c r="T298" s="127">
        <f t="shared" si="157"/>
        <v>8083.333333333333</v>
      </c>
      <c r="U298" s="127">
        <f t="shared" si="155"/>
        <v>8083.333333333333</v>
      </c>
      <c r="V298" s="127">
        <f t="shared" si="156"/>
        <v>6735.1111111111104</v>
      </c>
      <c r="W298" s="127"/>
      <c r="X298" s="127"/>
      <c r="Y298" s="127"/>
      <c r="Z298" s="127"/>
      <c r="AA298" s="127"/>
      <c r="AB298" s="127"/>
      <c r="AC298" s="127"/>
      <c r="AD298" s="127"/>
      <c r="AE298" s="127"/>
      <c r="AF298" s="127"/>
      <c r="AG298" s="127"/>
      <c r="AH298" s="127"/>
      <c r="AI298" s="127"/>
      <c r="AJ298" s="127"/>
      <c r="AK298" s="127"/>
      <c r="AL298" s="127"/>
      <c r="AM298" s="127"/>
      <c r="AN298" s="127"/>
      <c r="AO298" s="127"/>
      <c r="AP298" s="127"/>
    </row>
    <row r="299" spans="1:42">
      <c r="A299" s="118">
        <v>297</v>
      </c>
      <c r="B299" s="120" t="s">
        <v>5610</v>
      </c>
      <c r="C299" s="121" t="s">
        <v>5611</v>
      </c>
      <c r="D299" s="118" t="s">
        <v>5434</v>
      </c>
      <c r="E299" s="122">
        <v>33.33</v>
      </c>
      <c r="F299" s="123">
        <v>24250</v>
      </c>
      <c r="G299" s="124">
        <v>673.61</v>
      </c>
      <c r="H299" s="123">
        <v>673.61</v>
      </c>
      <c r="I299" s="124">
        <v>1347.22</v>
      </c>
      <c r="J299" s="125">
        <v>22902.78</v>
      </c>
      <c r="K299" s="118">
        <v>2557</v>
      </c>
      <c r="L299" s="118">
        <v>2</v>
      </c>
      <c r="M299" s="118">
        <f t="shared" si="159"/>
        <v>10</v>
      </c>
      <c r="N299" s="118">
        <f t="shared" si="158"/>
        <v>12</v>
      </c>
      <c r="O299" s="126"/>
      <c r="P299" s="127"/>
      <c r="Q299" s="127"/>
      <c r="R299" s="127"/>
      <c r="S299" s="127">
        <f t="shared" si="154"/>
        <v>1347.2222222222222</v>
      </c>
      <c r="T299" s="127">
        <f t="shared" si="157"/>
        <v>8083.333333333333</v>
      </c>
      <c r="U299" s="127">
        <f t="shared" si="155"/>
        <v>8083.333333333333</v>
      </c>
      <c r="V299" s="127">
        <f t="shared" si="156"/>
        <v>6735.1111111111104</v>
      </c>
      <c r="W299" s="127"/>
      <c r="X299" s="127"/>
      <c r="Y299" s="127"/>
      <c r="Z299" s="127"/>
      <c r="AA299" s="127"/>
      <c r="AB299" s="127"/>
      <c r="AC299" s="127"/>
      <c r="AD299" s="127"/>
      <c r="AE299" s="127"/>
      <c r="AF299" s="127"/>
      <c r="AG299" s="127"/>
      <c r="AH299" s="127"/>
      <c r="AI299" s="127"/>
      <c r="AJ299" s="127"/>
      <c r="AK299" s="127"/>
      <c r="AL299" s="127"/>
      <c r="AM299" s="127"/>
      <c r="AN299" s="127"/>
      <c r="AO299" s="127"/>
      <c r="AP299" s="127"/>
    </row>
    <row r="300" spans="1:42">
      <c r="A300" s="118">
        <v>298</v>
      </c>
      <c r="B300" s="120" t="s">
        <v>5610</v>
      </c>
      <c r="C300" s="121" t="s">
        <v>5611</v>
      </c>
      <c r="D300" s="118" t="s">
        <v>5434</v>
      </c>
      <c r="E300" s="122">
        <v>33.33</v>
      </c>
      <c r="F300" s="123">
        <v>24250</v>
      </c>
      <c r="G300" s="124">
        <v>673.61</v>
      </c>
      <c r="H300" s="123">
        <v>673.61</v>
      </c>
      <c r="I300" s="124">
        <v>1347.22</v>
      </c>
      <c r="J300" s="125">
        <v>22902.78</v>
      </c>
      <c r="K300" s="118">
        <v>2557</v>
      </c>
      <c r="L300" s="118">
        <v>2</v>
      </c>
      <c r="M300" s="118">
        <f t="shared" si="159"/>
        <v>10</v>
      </c>
      <c r="N300" s="118">
        <f t="shared" si="158"/>
        <v>12</v>
      </c>
      <c r="O300" s="126"/>
      <c r="P300" s="127"/>
      <c r="Q300" s="127"/>
      <c r="R300" s="127"/>
      <c r="S300" s="127">
        <f t="shared" si="154"/>
        <v>1347.2222222222222</v>
      </c>
      <c r="T300" s="127">
        <f t="shared" si="157"/>
        <v>8083.333333333333</v>
      </c>
      <c r="U300" s="127">
        <f t="shared" si="155"/>
        <v>8083.333333333333</v>
      </c>
      <c r="V300" s="127">
        <f t="shared" si="156"/>
        <v>6735.1111111111104</v>
      </c>
      <c r="W300" s="127"/>
      <c r="X300" s="127"/>
      <c r="Y300" s="127"/>
      <c r="Z300" s="127"/>
      <c r="AA300" s="127"/>
      <c r="AB300" s="127"/>
      <c r="AC300" s="127"/>
      <c r="AD300" s="127"/>
      <c r="AE300" s="127"/>
      <c r="AF300" s="127"/>
      <c r="AG300" s="127"/>
      <c r="AH300" s="127"/>
      <c r="AI300" s="127"/>
      <c r="AJ300" s="127"/>
      <c r="AK300" s="127"/>
      <c r="AL300" s="127"/>
      <c r="AM300" s="127"/>
      <c r="AN300" s="127"/>
      <c r="AO300" s="127"/>
      <c r="AP300" s="127"/>
    </row>
    <row r="301" spans="1:42">
      <c r="A301" s="118">
        <v>299</v>
      </c>
      <c r="B301" s="120" t="s">
        <v>5610</v>
      </c>
      <c r="C301" s="121" t="s">
        <v>5611</v>
      </c>
      <c r="D301" s="118" t="s">
        <v>5434</v>
      </c>
      <c r="E301" s="122">
        <v>33.33</v>
      </c>
      <c r="F301" s="123">
        <v>24250</v>
      </c>
      <c r="G301" s="124">
        <v>673.61</v>
      </c>
      <c r="H301" s="123">
        <v>673.61</v>
      </c>
      <c r="I301" s="124">
        <v>1347.22</v>
      </c>
      <c r="J301" s="125">
        <v>22902.78</v>
      </c>
      <c r="K301" s="118">
        <v>2557</v>
      </c>
      <c r="L301" s="118">
        <v>2</v>
      </c>
      <c r="M301" s="118">
        <f t="shared" si="159"/>
        <v>10</v>
      </c>
      <c r="N301" s="118">
        <f t="shared" si="158"/>
        <v>12</v>
      </c>
      <c r="O301" s="126"/>
      <c r="P301" s="127"/>
      <c r="Q301" s="127"/>
      <c r="R301" s="127"/>
      <c r="S301" s="127">
        <f t="shared" si="154"/>
        <v>1347.2222222222222</v>
      </c>
      <c r="T301" s="127">
        <f t="shared" si="157"/>
        <v>8083.333333333333</v>
      </c>
      <c r="U301" s="127">
        <f t="shared" si="155"/>
        <v>8083.333333333333</v>
      </c>
      <c r="V301" s="127">
        <f t="shared" si="156"/>
        <v>6735.1111111111104</v>
      </c>
      <c r="W301" s="127"/>
      <c r="X301" s="127"/>
      <c r="Y301" s="127"/>
      <c r="Z301" s="127"/>
      <c r="AA301" s="127"/>
      <c r="AB301" s="127"/>
      <c r="AC301" s="127"/>
      <c r="AD301" s="127"/>
      <c r="AE301" s="127"/>
      <c r="AF301" s="127"/>
      <c r="AG301" s="127"/>
      <c r="AH301" s="127"/>
      <c r="AI301" s="127"/>
      <c r="AJ301" s="127"/>
      <c r="AK301" s="127"/>
      <c r="AL301" s="127"/>
      <c r="AM301" s="127"/>
      <c r="AN301" s="127"/>
      <c r="AO301" s="127"/>
      <c r="AP301" s="127"/>
    </row>
    <row r="302" spans="1:42">
      <c r="A302" s="118">
        <v>300</v>
      </c>
      <c r="B302" s="120" t="s">
        <v>5610</v>
      </c>
      <c r="C302" s="121" t="s">
        <v>5611</v>
      </c>
      <c r="D302" s="118" t="s">
        <v>5434</v>
      </c>
      <c r="E302" s="122">
        <v>33.33</v>
      </c>
      <c r="F302" s="123">
        <v>24250</v>
      </c>
      <c r="G302" s="124">
        <v>673.61</v>
      </c>
      <c r="H302" s="123">
        <v>673.61</v>
      </c>
      <c r="I302" s="124">
        <v>1347.22</v>
      </c>
      <c r="J302" s="125">
        <v>22902.78</v>
      </c>
      <c r="K302" s="118">
        <v>2557</v>
      </c>
      <c r="L302" s="118">
        <v>2</v>
      </c>
      <c r="M302" s="118">
        <f t="shared" si="159"/>
        <v>10</v>
      </c>
      <c r="N302" s="118">
        <f t="shared" si="158"/>
        <v>12</v>
      </c>
      <c r="O302" s="126"/>
      <c r="P302" s="127"/>
      <c r="Q302" s="127"/>
      <c r="R302" s="127"/>
      <c r="S302" s="127">
        <f t="shared" si="154"/>
        <v>1347.2222222222222</v>
      </c>
      <c r="T302" s="127">
        <f t="shared" si="157"/>
        <v>8083.333333333333</v>
      </c>
      <c r="U302" s="127">
        <f t="shared" si="155"/>
        <v>8083.333333333333</v>
      </c>
      <c r="V302" s="127">
        <f t="shared" si="156"/>
        <v>6735.1111111111104</v>
      </c>
      <c r="W302" s="127"/>
      <c r="X302" s="127"/>
      <c r="Y302" s="127"/>
      <c r="Z302" s="127"/>
      <c r="AA302" s="127"/>
      <c r="AB302" s="127"/>
      <c r="AC302" s="127"/>
      <c r="AD302" s="127"/>
      <c r="AE302" s="127"/>
      <c r="AF302" s="127"/>
      <c r="AG302" s="127"/>
      <c r="AH302" s="127"/>
      <c r="AI302" s="127"/>
      <c r="AJ302" s="127"/>
      <c r="AK302" s="127"/>
      <c r="AL302" s="127"/>
      <c r="AM302" s="127"/>
      <c r="AN302" s="127"/>
      <c r="AO302" s="127"/>
      <c r="AP302" s="127"/>
    </row>
    <row r="303" spans="1:42">
      <c r="A303" s="118">
        <v>301</v>
      </c>
      <c r="B303" s="120" t="s">
        <v>5610</v>
      </c>
      <c r="C303" s="121" t="s">
        <v>5611</v>
      </c>
      <c r="D303" s="118" t="s">
        <v>5434</v>
      </c>
      <c r="E303" s="122">
        <v>33.33</v>
      </c>
      <c r="F303" s="123">
        <v>24250</v>
      </c>
      <c r="G303" s="124">
        <v>673.61</v>
      </c>
      <c r="H303" s="123">
        <v>673.61</v>
      </c>
      <c r="I303" s="124">
        <v>1347.22</v>
      </c>
      <c r="J303" s="125">
        <v>22902.78</v>
      </c>
      <c r="K303" s="118">
        <v>2557</v>
      </c>
      <c r="L303" s="118">
        <v>2</v>
      </c>
      <c r="M303" s="118">
        <f t="shared" si="159"/>
        <v>10</v>
      </c>
      <c r="N303" s="118">
        <f t="shared" si="158"/>
        <v>12</v>
      </c>
      <c r="O303" s="126"/>
      <c r="P303" s="127"/>
      <c r="Q303" s="127"/>
      <c r="R303" s="127"/>
      <c r="S303" s="127">
        <f t="shared" si="154"/>
        <v>1347.2222222222222</v>
      </c>
      <c r="T303" s="127">
        <f t="shared" si="157"/>
        <v>8083.333333333333</v>
      </c>
      <c r="U303" s="127">
        <f t="shared" si="155"/>
        <v>8083.333333333333</v>
      </c>
      <c r="V303" s="127">
        <f t="shared" si="156"/>
        <v>6735.1111111111104</v>
      </c>
      <c r="W303" s="127"/>
      <c r="X303" s="127"/>
      <c r="Y303" s="127"/>
      <c r="Z303" s="127"/>
      <c r="AA303" s="127"/>
      <c r="AB303" s="127"/>
      <c r="AC303" s="127"/>
      <c r="AD303" s="127"/>
      <c r="AE303" s="127"/>
      <c r="AF303" s="127"/>
      <c r="AG303" s="127"/>
      <c r="AH303" s="127"/>
      <c r="AI303" s="127"/>
      <c r="AJ303" s="127"/>
      <c r="AK303" s="127"/>
      <c r="AL303" s="127"/>
      <c r="AM303" s="127"/>
      <c r="AN303" s="127"/>
      <c r="AO303" s="127"/>
      <c r="AP303" s="127"/>
    </row>
    <row r="304" spans="1:42">
      <c r="A304" s="118">
        <v>302</v>
      </c>
      <c r="B304" s="120" t="s">
        <v>5610</v>
      </c>
      <c r="C304" s="121" t="s">
        <v>5611</v>
      </c>
      <c r="D304" s="118" t="s">
        <v>5434</v>
      </c>
      <c r="E304" s="122">
        <v>33.33</v>
      </c>
      <c r="F304" s="123">
        <v>24250</v>
      </c>
      <c r="G304" s="124">
        <v>673.61</v>
      </c>
      <c r="H304" s="123">
        <v>673.61</v>
      </c>
      <c r="I304" s="124">
        <v>1347.22</v>
      </c>
      <c r="J304" s="125">
        <v>22902.78</v>
      </c>
      <c r="K304" s="118">
        <v>2557</v>
      </c>
      <c r="L304" s="118">
        <v>2</v>
      </c>
      <c r="M304" s="118">
        <f t="shared" si="159"/>
        <v>10</v>
      </c>
      <c r="N304" s="118">
        <f t="shared" si="158"/>
        <v>12</v>
      </c>
      <c r="O304" s="126"/>
      <c r="P304" s="127"/>
      <c r="Q304" s="127"/>
      <c r="R304" s="127"/>
      <c r="S304" s="127">
        <f t="shared" si="154"/>
        <v>1347.2222222222222</v>
      </c>
      <c r="T304" s="127">
        <f t="shared" si="157"/>
        <v>8083.333333333333</v>
      </c>
      <c r="U304" s="127">
        <f t="shared" si="155"/>
        <v>8083.333333333333</v>
      </c>
      <c r="V304" s="127">
        <f t="shared" si="156"/>
        <v>6735.1111111111104</v>
      </c>
      <c r="W304" s="127"/>
      <c r="X304" s="127"/>
      <c r="Y304" s="127"/>
      <c r="Z304" s="127"/>
      <c r="AA304" s="127"/>
      <c r="AB304" s="127"/>
      <c r="AC304" s="127"/>
      <c r="AD304" s="127"/>
      <c r="AE304" s="127"/>
      <c r="AF304" s="127"/>
      <c r="AG304" s="127"/>
      <c r="AH304" s="127"/>
      <c r="AI304" s="127"/>
      <c r="AJ304" s="127"/>
      <c r="AK304" s="127"/>
      <c r="AL304" s="127"/>
      <c r="AM304" s="127"/>
      <c r="AN304" s="127"/>
      <c r="AO304" s="127"/>
      <c r="AP304" s="127"/>
    </row>
    <row r="305" spans="1:42">
      <c r="A305" s="118">
        <v>303</v>
      </c>
      <c r="B305" s="120" t="s">
        <v>5610</v>
      </c>
      <c r="C305" s="121" t="s">
        <v>5611</v>
      </c>
      <c r="D305" s="118" t="s">
        <v>5434</v>
      </c>
      <c r="E305" s="122">
        <v>33.33</v>
      </c>
      <c r="F305" s="123">
        <v>24250</v>
      </c>
      <c r="G305" s="124">
        <v>673.61</v>
      </c>
      <c r="H305" s="123">
        <v>673.61</v>
      </c>
      <c r="I305" s="124">
        <v>1347.22</v>
      </c>
      <c r="J305" s="125">
        <v>22902.78</v>
      </c>
      <c r="K305" s="118">
        <v>2557</v>
      </c>
      <c r="L305" s="118">
        <v>2</v>
      </c>
      <c r="M305" s="118">
        <f t="shared" si="159"/>
        <v>10</v>
      </c>
      <c r="N305" s="118">
        <f t="shared" si="158"/>
        <v>12</v>
      </c>
      <c r="O305" s="126"/>
      <c r="P305" s="127"/>
      <c r="Q305" s="127"/>
      <c r="R305" s="127"/>
      <c r="S305" s="127">
        <f t="shared" si="154"/>
        <v>1347.2222222222222</v>
      </c>
      <c r="T305" s="127">
        <f t="shared" si="157"/>
        <v>8083.333333333333</v>
      </c>
      <c r="U305" s="127">
        <f t="shared" si="155"/>
        <v>8083.333333333333</v>
      </c>
      <c r="V305" s="127">
        <f t="shared" si="156"/>
        <v>6735.1111111111104</v>
      </c>
      <c r="W305" s="127"/>
      <c r="X305" s="127"/>
      <c r="Y305" s="127"/>
      <c r="Z305" s="127"/>
      <c r="AA305" s="127"/>
      <c r="AB305" s="127"/>
      <c r="AC305" s="127"/>
      <c r="AD305" s="127"/>
      <c r="AE305" s="127"/>
      <c r="AF305" s="127"/>
      <c r="AG305" s="127"/>
      <c r="AH305" s="127"/>
      <c r="AI305" s="127"/>
      <c r="AJ305" s="127"/>
      <c r="AK305" s="127"/>
      <c r="AL305" s="127"/>
      <c r="AM305" s="127"/>
      <c r="AN305" s="127"/>
      <c r="AO305" s="127"/>
      <c r="AP305" s="127"/>
    </row>
    <row r="306" spans="1:42">
      <c r="A306" s="118">
        <v>304</v>
      </c>
      <c r="B306" s="120" t="s">
        <v>5610</v>
      </c>
      <c r="C306" s="121" t="s">
        <v>5611</v>
      </c>
      <c r="D306" s="118" t="s">
        <v>5434</v>
      </c>
      <c r="E306" s="122">
        <v>33.33</v>
      </c>
      <c r="F306" s="123">
        <v>24250</v>
      </c>
      <c r="G306" s="124">
        <v>673.61</v>
      </c>
      <c r="H306" s="123">
        <v>673.61</v>
      </c>
      <c r="I306" s="124">
        <v>1347.22</v>
      </c>
      <c r="J306" s="125">
        <v>22902.78</v>
      </c>
      <c r="K306" s="118">
        <v>2557</v>
      </c>
      <c r="L306" s="118">
        <v>2</v>
      </c>
      <c r="M306" s="118">
        <f t="shared" si="159"/>
        <v>10</v>
      </c>
      <c r="N306" s="118">
        <f t="shared" si="158"/>
        <v>12</v>
      </c>
      <c r="O306" s="126"/>
      <c r="P306" s="127"/>
      <c r="Q306" s="127"/>
      <c r="R306" s="127"/>
      <c r="S306" s="127">
        <f t="shared" si="154"/>
        <v>1347.2222222222222</v>
      </c>
      <c r="T306" s="127">
        <f t="shared" si="157"/>
        <v>8083.333333333333</v>
      </c>
      <c r="U306" s="127">
        <f t="shared" si="155"/>
        <v>8083.333333333333</v>
      </c>
      <c r="V306" s="127">
        <f t="shared" si="156"/>
        <v>6735.1111111111104</v>
      </c>
      <c r="W306" s="127"/>
      <c r="X306" s="127"/>
      <c r="Y306" s="127"/>
      <c r="Z306" s="127"/>
      <c r="AA306" s="127"/>
      <c r="AB306" s="127"/>
      <c r="AC306" s="127"/>
      <c r="AD306" s="127"/>
      <c r="AE306" s="127"/>
      <c r="AF306" s="127"/>
      <c r="AG306" s="127"/>
      <c r="AH306" s="127"/>
      <c r="AI306" s="127"/>
      <c r="AJ306" s="127"/>
      <c r="AK306" s="127"/>
      <c r="AL306" s="127"/>
      <c r="AM306" s="127"/>
      <c r="AN306" s="127"/>
      <c r="AO306" s="127"/>
      <c r="AP306" s="127"/>
    </row>
    <row r="307" spans="1:42">
      <c r="A307" s="118">
        <v>305</v>
      </c>
      <c r="B307" s="120" t="s">
        <v>5610</v>
      </c>
      <c r="C307" s="121" t="s">
        <v>5611</v>
      </c>
      <c r="D307" s="118" t="s">
        <v>5434</v>
      </c>
      <c r="E307" s="122">
        <v>33.33</v>
      </c>
      <c r="F307" s="123">
        <v>24250</v>
      </c>
      <c r="G307" s="124">
        <v>673.61</v>
      </c>
      <c r="H307" s="123">
        <v>673.61</v>
      </c>
      <c r="I307" s="124">
        <v>1347.22</v>
      </c>
      <c r="J307" s="125">
        <v>22902.78</v>
      </c>
      <c r="K307" s="118">
        <v>2557</v>
      </c>
      <c r="L307" s="118">
        <v>2</v>
      </c>
      <c r="M307" s="118">
        <f t="shared" si="159"/>
        <v>10</v>
      </c>
      <c r="N307" s="118">
        <f t="shared" si="158"/>
        <v>12</v>
      </c>
      <c r="O307" s="126"/>
      <c r="P307" s="127"/>
      <c r="Q307" s="127"/>
      <c r="R307" s="127"/>
      <c r="S307" s="127">
        <f t="shared" si="154"/>
        <v>1347.2222222222222</v>
      </c>
      <c r="T307" s="127">
        <f t="shared" si="157"/>
        <v>8083.333333333333</v>
      </c>
      <c r="U307" s="127">
        <f t="shared" si="155"/>
        <v>8083.333333333333</v>
      </c>
      <c r="V307" s="127">
        <f t="shared" si="156"/>
        <v>6735.1111111111104</v>
      </c>
      <c r="W307" s="127"/>
      <c r="X307" s="127"/>
      <c r="Y307" s="127"/>
      <c r="Z307" s="127"/>
      <c r="AA307" s="127"/>
      <c r="AB307" s="127"/>
      <c r="AC307" s="127"/>
      <c r="AD307" s="127"/>
      <c r="AE307" s="127"/>
      <c r="AF307" s="127"/>
      <c r="AG307" s="127"/>
      <c r="AH307" s="127"/>
      <c r="AI307" s="127"/>
      <c r="AJ307" s="127"/>
      <c r="AK307" s="127"/>
      <c r="AL307" s="127"/>
      <c r="AM307" s="127"/>
      <c r="AN307" s="127"/>
      <c r="AO307" s="127"/>
      <c r="AP307" s="127"/>
    </row>
    <row r="308" spans="1:42">
      <c r="A308" s="118">
        <v>306</v>
      </c>
      <c r="B308" s="120" t="s">
        <v>5610</v>
      </c>
      <c r="C308" s="121" t="s">
        <v>5611</v>
      </c>
      <c r="D308" s="118" t="s">
        <v>5434</v>
      </c>
      <c r="E308" s="122">
        <v>33.33</v>
      </c>
      <c r="F308" s="123">
        <v>24250</v>
      </c>
      <c r="G308" s="124">
        <v>673.61</v>
      </c>
      <c r="H308" s="123">
        <v>673.61</v>
      </c>
      <c r="I308" s="124">
        <v>1347.22</v>
      </c>
      <c r="J308" s="125">
        <v>22902.78</v>
      </c>
      <c r="K308" s="118">
        <v>2557</v>
      </c>
      <c r="L308" s="118">
        <v>2</v>
      </c>
      <c r="M308" s="118">
        <f t="shared" si="159"/>
        <v>10</v>
      </c>
      <c r="N308" s="118">
        <f t="shared" si="158"/>
        <v>12</v>
      </c>
      <c r="O308" s="126"/>
      <c r="P308" s="127"/>
      <c r="Q308" s="127"/>
      <c r="R308" s="127"/>
      <c r="S308" s="127">
        <f t="shared" si="154"/>
        <v>1347.2222222222222</v>
      </c>
      <c r="T308" s="127">
        <f t="shared" si="157"/>
        <v>8083.333333333333</v>
      </c>
      <c r="U308" s="127">
        <f t="shared" si="155"/>
        <v>8083.333333333333</v>
      </c>
      <c r="V308" s="127">
        <f t="shared" si="156"/>
        <v>6735.1111111111104</v>
      </c>
      <c r="W308" s="127"/>
      <c r="X308" s="127"/>
      <c r="Y308" s="127"/>
      <c r="Z308" s="127"/>
      <c r="AA308" s="127"/>
      <c r="AB308" s="127"/>
      <c r="AC308" s="127"/>
      <c r="AD308" s="127"/>
      <c r="AE308" s="127"/>
      <c r="AF308" s="127"/>
      <c r="AG308" s="127"/>
      <c r="AH308" s="127"/>
      <c r="AI308" s="127"/>
      <c r="AJ308" s="127"/>
      <c r="AK308" s="127"/>
      <c r="AL308" s="127"/>
      <c r="AM308" s="127"/>
      <c r="AN308" s="127"/>
      <c r="AO308" s="127"/>
      <c r="AP308" s="127"/>
    </row>
    <row r="309" spans="1:42">
      <c r="A309" s="118">
        <v>307</v>
      </c>
      <c r="B309" s="120" t="s">
        <v>5610</v>
      </c>
      <c r="C309" s="121" t="s">
        <v>5611</v>
      </c>
      <c r="D309" s="118" t="s">
        <v>5434</v>
      </c>
      <c r="E309" s="122">
        <v>33.33</v>
      </c>
      <c r="F309" s="123">
        <v>24250</v>
      </c>
      <c r="G309" s="124">
        <v>673.61</v>
      </c>
      <c r="H309" s="123">
        <v>673.61</v>
      </c>
      <c r="I309" s="124">
        <v>1347.22</v>
      </c>
      <c r="J309" s="125">
        <v>22902.78</v>
      </c>
      <c r="K309" s="118">
        <v>2557</v>
      </c>
      <c r="L309" s="118">
        <v>2</v>
      </c>
      <c r="M309" s="118">
        <f t="shared" si="159"/>
        <v>10</v>
      </c>
      <c r="N309" s="118">
        <f t="shared" si="158"/>
        <v>12</v>
      </c>
      <c r="O309" s="126"/>
      <c r="P309" s="127"/>
      <c r="Q309" s="127"/>
      <c r="R309" s="127"/>
      <c r="S309" s="127">
        <f t="shared" si="154"/>
        <v>1347.2222222222222</v>
      </c>
      <c r="T309" s="127">
        <f t="shared" si="157"/>
        <v>8083.333333333333</v>
      </c>
      <c r="U309" s="127">
        <f t="shared" si="155"/>
        <v>8083.333333333333</v>
      </c>
      <c r="V309" s="127">
        <f t="shared" si="156"/>
        <v>6735.1111111111104</v>
      </c>
      <c r="W309" s="127"/>
      <c r="X309" s="127"/>
      <c r="Y309" s="127"/>
      <c r="Z309" s="127"/>
      <c r="AA309" s="127"/>
      <c r="AB309" s="127"/>
      <c r="AC309" s="127"/>
      <c r="AD309" s="127"/>
      <c r="AE309" s="127"/>
      <c r="AF309" s="127"/>
      <c r="AG309" s="127"/>
      <c r="AH309" s="127"/>
      <c r="AI309" s="127"/>
      <c r="AJ309" s="127"/>
      <c r="AK309" s="127"/>
      <c r="AL309" s="127"/>
      <c r="AM309" s="127"/>
      <c r="AN309" s="127"/>
      <c r="AO309" s="127"/>
      <c r="AP309" s="127"/>
    </row>
    <row r="310" spans="1:42">
      <c r="A310" s="118">
        <v>308</v>
      </c>
      <c r="B310" s="120" t="s">
        <v>5610</v>
      </c>
      <c r="C310" s="121" t="s">
        <v>5611</v>
      </c>
      <c r="D310" s="118" t="s">
        <v>5434</v>
      </c>
      <c r="E310" s="122">
        <v>33.33</v>
      </c>
      <c r="F310" s="123">
        <v>24250</v>
      </c>
      <c r="G310" s="124">
        <v>673.61</v>
      </c>
      <c r="H310" s="123">
        <v>673.61</v>
      </c>
      <c r="I310" s="124">
        <v>1347.22</v>
      </c>
      <c r="J310" s="125">
        <v>22902.78</v>
      </c>
      <c r="K310" s="118">
        <v>2557</v>
      </c>
      <c r="L310" s="118">
        <v>2</v>
      </c>
      <c r="M310" s="118">
        <f t="shared" si="159"/>
        <v>10</v>
      </c>
      <c r="N310" s="118">
        <f t="shared" si="158"/>
        <v>12</v>
      </c>
      <c r="O310" s="126"/>
      <c r="P310" s="127"/>
      <c r="Q310" s="127"/>
      <c r="R310" s="127"/>
      <c r="S310" s="127">
        <f t="shared" ref="S310:S373" si="160">(F310/3)*L310/12</f>
        <v>1347.2222222222222</v>
      </c>
      <c r="T310" s="127">
        <f t="shared" si="157"/>
        <v>8083.333333333333</v>
      </c>
      <c r="U310" s="127">
        <f t="shared" ref="U310:U373" si="161">F310/3</f>
        <v>8083.333333333333</v>
      </c>
      <c r="V310" s="127">
        <f t="shared" ref="V310:V373" si="162">(F310/3)*M310/N310-1</f>
        <v>6735.1111111111104</v>
      </c>
      <c r="W310" s="127"/>
      <c r="X310" s="127"/>
      <c r="Y310" s="127"/>
      <c r="Z310" s="127"/>
      <c r="AA310" s="127"/>
      <c r="AB310" s="127"/>
      <c r="AC310" s="127"/>
      <c r="AD310" s="127"/>
      <c r="AE310" s="127"/>
      <c r="AF310" s="127"/>
      <c r="AG310" s="127"/>
      <c r="AH310" s="127"/>
      <c r="AI310" s="127"/>
      <c r="AJ310" s="127"/>
      <c r="AK310" s="127"/>
      <c r="AL310" s="127"/>
      <c r="AM310" s="127"/>
      <c r="AN310" s="127"/>
      <c r="AO310" s="127"/>
      <c r="AP310" s="127"/>
    </row>
    <row r="311" spans="1:42">
      <c r="A311" s="118">
        <v>309</v>
      </c>
      <c r="B311" s="120" t="s">
        <v>5610</v>
      </c>
      <c r="C311" s="121" t="s">
        <v>5611</v>
      </c>
      <c r="D311" s="118" t="s">
        <v>5434</v>
      </c>
      <c r="E311" s="122">
        <v>33.33</v>
      </c>
      <c r="F311" s="123">
        <v>24250</v>
      </c>
      <c r="G311" s="124">
        <v>673.61</v>
      </c>
      <c r="H311" s="123">
        <v>673.61</v>
      </c>
      <c r="I311" s="124">
        <v>1347.22</v>
      </c>
      <c r="J311" s="125">
        <v>22902.78</v>
      </c>
      <c r="K311" s="118">
        <v>2557</v>
      </c>
      <c r="L311" s="118">
        <v>2</v>
      </c>
      <c r="M311" s="118">
        <f t="shared" si="159"/>
        <v>10</v>
      </c>
      <c r="N311" s="118">
        <f t="shared" si="158"/>
        <v>12</v>
      </c>
      <c r="O311" s="126"/>
      <c r="P311" s="127"/>
      <c r="Q311" s="127"/>
      <c r="R311" s="127"/>
      <c r="S311" s="127">
        <f t="shared" si="160"/>
        <v>1347.2222222222222</v>
      </c>
      <c r="T311" s="127">
        <f t="shared" si="157"/>
        <v>8083.333333333333</v>
      </c>
      <c r="U311" s="127">
        <f t="shared" si="161"/>
        <v>8083.333333333333</v>
      </c>
      <c r="V311" s="127">
        <f t="shared" si="162"/>
        <v>6735.1111111111104</v>
      </c>
      <c r="W311" s="127"/>
      <c r="X311" s="127"/>
      <c r="Y311" s="127"/>
      <c r="Z311" s="127"/>
      <c r="AA311" s="127"/>
      <c r="AB311" s="127"/>
      <c r="AC311" s="127"/>
      <c r="AD311" s="127"/>
      <c r="AE311" s="127"/>
      <c r="AF311" s="127"/>
      <c r="AG311" s="127"/>
      <c r="AH311" s="127"/>
      <c r="AI311" s="127"/>
      <c r="AJ311" s="127"/>
      <c r="AK311" s="127"/>
      <c r="AL311" s="127"/>
      <c r="AM311" s="127"/>
      <c r="AN311" s="127"/>
      <c r="AO311" s="127"/>
      <c r="AP311" s="127"/>
    </row>
    <row r="312" spans="1:42">
      <c r="A312" s="118">
        <v>310</v>
      </c>
      <c r="B312" s="120" t="s">
        <v>5610</v>
      </c>
      <c r="C312" s="121" t="s">
        <v>5611</v>
      </c>
      <c r="D312" s="118" t="s">
        <v>5434</v>
      </c>
      <c r="E312" s="122">
        <v>33.33</v>
      </c>
      <c r="F312" s="123">
        <v>24250</v>
      </c>
      <c r="G312" s="124">
        <v>673.61</v>
      </c>
      <c r="H312" s="123">
        <v>673.61</v>
      </c>
      <c r="I312" s="124">
        <v>1347.22</v>
      </c>
      <c r="J312" s="125">
        <v>22902.78</v>
      </c>
      <c r="K312" s="118">
        <v>2557</v>
      </c>
      <c r="L312" s="118">
        <v>2</v>
      </c>
      <c r="M312" s="118">
        <f t="shared" si="159"/>
        <v>10</v>
      </c>
      <c r="N312" s="118">
        <f t="shared" si="158"/>
        <v>12</v>
      </c>
      <c r="O312" s="126"/>
      <c r="P312" s="127"/>
      <c r="Q312" s="127"/>
      <c r="R312" s="127"/>
      <c r="S312" s="127">
        <f t="shared" si="160"/>
        <v>1347.2222222222222</v>
      </c>
      <c r="T312" s="127">
        <f t="shared" si="157"/>
        <v>8083.333333333333</v>
      </c>
      <c r="U312" s="127">
        <f t="shared" si="161"/>
        <v>8083.333333333333</v>
      </c>
      <c r="V312" s="127">
        <f t="shared" si="162"/>
        <v>6735.1111111111104</v>
      </c>
      <c r="W312" s="127"/>
      <c r="X312" s="127"/>
      <c r="Y312" s="127"/>
      <c r="Z312" s="127"/>
      <c r="AA312" s="127"/>
      <c r="AB312" s="127"/>
      <c r="AC312" s="127"/>
      <c r="AD312" s="127"/>
      <c r="AE312" s="127"/>
      <c r="AF312" s="127"/>
      <c r="AG312" s="127"/>
      <c r="AH312" s="127"/>
      <c r="AI312" s="127"/>
      <c r="AJ312" s="127"/>
      <c r="AK312" s="127"/>
      <c r="AL312" s="127"/>
      <c r="AM312" s="127"/>
      <c r="AN312" s="127"/>
      <c r="AO312" s="127"/>
      <c r="AP312" s="127"/>
    </row>
    <row r="313" spans="1:42">
      <c r="A313" s="118">
        <v>311</v>
      </c>
      <c r="B313" s="120" t="s">
        <v>5610</v>
      </c>
      <c r="C313" s="121" t="s">
        <v>5611</v>
      </c>
      <c r="D313" s="118" t="s">
        <v>5434</v>
      </c>
      <c r="E313" s="122">
        <v>33.33</v>
      </c>
      <c r="F313" s="123">
        <v>24250</v>
      </c>
      <c r="G313" s="124">
        <v>673.61</v>
      </c>
      <c r="H313" s="123">
        <v>673.61</v>
      </c>
      <c r="I313" s="124">
        <v>1347.22</v>
      </c>
      <c r="J313" s="125">
        <v>22902.78</v>
      </c>
      <c r="K313" s="118">
        <v>2557</v>
      </c>
      <c r="L313" s="118">
        <v>2</v>
      </c>
      <c r="M313" s="118">
        <f t="shared" si="159"/>
        <v>10</v>
      </c>
      <c r="N313" s="118">
        <f t="shared" si="158"/>
        <v>12</v>
      </c>
      <c r="O313" s="126"/>
      <c r="P313" s="127"/>
      <c r="Q313" s="127"/>
      <c r="R313" s="127"/>
      <c r="S313" s="127">
        <f t="shared" si="160"/>
        <v>1347.2222222222222</v>
      </c>
      <c r="T313" s="127">
        <f t="shared" si="157"/>
        <v>8083.333333333333</v>
      </c>
      <c r="U313" s="127">
        <f t="shared" si="161"/>
        <v>8083.333333333333</v>
      </c>
      <c r="V313" s="127">
        <f t="shared" si="162"/>
        <v>6735.1111111111104</v>
      </c>
      <c r="W313" s="127"/>
      <c r="X313" s="127"/>
      <c r="Y313" s="127"/>
      <c r="Z313" s="127"/>
      <c r="AA313" s="127"/>
      <c r="AB313" s="127"/>
      <c r="AC313" s="127"/>
      <c r="AD313" s="127"/>
      <c r="AE313" s="127"/>
      <c r="AF313" s="127"/>
      <c r="AG313" s="127"/>
      <c r="AH313" s="127"/>
      <c r="AI313" s="127"/>
      <c r="AJ313" s="127"/>
      <c r="AK313" s="127"/>
      <c r="AL313" s="127"/>
      <c r="AM313" s="127"/>
      <c r="AN313" s="127"/>
      <c r="AO313" s="127"/>
      <c r="AP313" s="127"/>
    </row>
    <row r="314" spans="1:42">
      <c r="A314" s="118">
        <v>312</v>
      </c>
      <c r="B314" s="120" t="s">
        <v>5610</v>
      </c>
      <c r="C314" s="121" t="s">
        <v>5611</v>
      </c>
      <c r="D314" s="118" t="s">
        <v>5434</v>
      </c>
      <c r="E314" s="122">
        <v>33.33</v>
      </c>
      <c r="F314" s="123">
        <v>24250</v>
      </c>
      <c r="G314" s="124">
        <v>673.61</v>
      </c>
      <c r="H314" s="123">
        <v>673.61</v>
      </c>
      <c r="I314" s="124">
        <v>1347.22</v>
      </c>
      <c r="J314" s="125">
        <v>22902.78</v>
      </c>
      <c r="K314" s="118">
        <v>2557</v>
      </c>
      <c r="L314" s="118">
        <v>2</v>
      </c>
      <c r="M314" s="118">
        <f t="shared" si="159"/>
        <v>10</v>
      </c>
      <c r="N314" s="118">
        <f t="shared" si="158"/>
        <v>12</v>
      </c>
      <c r="O314" s="126"/>
      <c r="P314" s="127"/>
      <c r="Q314" s="127"/>
      <c r="R314" s="127"/>
      <c r="S314" s="127">
        <f t="shared" si="160"/>
        <v>1347.2222222222222</v>
      </c>
      <c r="T314" s="127">
        <f t="shared" si="157"/>
        <v>8083.333333333333</v>
      </c>
      <c r="U314" s="127">
        <f t="shared" si="161"/>
        <v>8083.333333333333</v>
      </c>
      <c r="V314" s="127">
        <f t="shared" si="162"/>
        <v>6735.1111111111104</v>
      </c>
      <c r="W314" s="127"/>
      <c r="X314" s="127"/>
      <c r="Y314" s="127"/>
      <c r="Z314" s="127"/>
      <c r="AA314" s="127"/>
      <c r="AB314" s="127"/>
      <c r="AC314" s="127"/>
      <c r="AD314" s="127"/>
      <c r="AE314" s="127"/>
      <c r="AF314" s="127"/>
      <c r="AG314" s="127"/>
      <c r="AH314" s="127"/>
      <c r="AI314" s="127"/>
      <c r="AJ314" s="127"/>
      <c r="AK314" s="127"/>
      <c r="AL314" s="127"/>
      <c r="AM314" s="127"/>
      <c r="AN314" s="127"/>
      <c r="AO314" s="127"/>
      <c r="AP314" s="127"/>
    </row>
    <row r="315" spans="1:42">
      <c r="A315" s="118">
        <v>313</v>
      </c>
      <c r="B315" s="120" t="s">
        <v>5610</v>
      </c>
      <c r="C315" s="121" t="s">
        <v>5611</v>
      </c>
      <c r="D315" s="118" t="s">
        <v>5434</v>
      </c>
      <c r="E315" s="122">
        <v>33.33</v>
      </c>
      <c r="F315" s="123">
        <v>24250</v>
      </c>
      <c r="G315" s="124">
        <v>673.61</v>
      </c>
      <c r="H315" s="123">
        <v>673.61</v>
      </c>
      <c r="I315" s="124">
        <v>1347.22</v>
      </c>
      <c r="J315" s="125">
        <v>22902.78</v>
      </c>
      <c r="K315" s="118">
        <v>2557</v>
      </c>
      <c r="L315" s="118">
        <v>2</v>
      </c>
      <c r="M315" s="118">
        <f t="shared" si="159"/>
        <v>10</v>
      </c>
      <c r="N315" s="118">
        <f t="shared" si="158"/>
        <v>12</v>
      </c>
      <c r="O315" s="126"/>
      <c r="P315" s="127"/>
      <c r="Q315" s="127"/>
      <c r="R315" s="127"/>
      <c r="S315" s="127">
        <f t="shared" si="160"/>
        <v>1347.2222222222222</v>
      </c>
      <c r="T315" s="127">
        <f t="shared" si="157"/>
        <v>8083.333333333333</v>
      </c>
      <c r="U315" s="127">
        <f t="shared" si="161"/>
        <v>8083.333333333333</v>
      </c>
      <c r="V315" s="127">
        <f t="shared" si="162"/>
        <v>6735.1111111111104</v>
      </c>
      <c r="W315" s="127"/>
      <c r="X315" s="127"/>
      <c r="Y315" s="127"/>
      <c r="Z315" s="127"/>
      <c r="AA315" s="127"/>
      <c r="AB315" s="127"/>
      <c r="AC315" s="127"/>
      <c r="AD315" s="127"/>
      <c r="AE315" s="127"/>
      <c r="AF315" s="127"/>
      <c r="AG315" s="127"/>
      <c r="AH315" s="127"/>
      <c r="AI315" s="127"/>
      <c r="AJ315" s="127"/>
      <c r="AK315" s="127"/>
      <c r="AL315" s="127"/>
      <c r="AM315" s="127"/>
      <c r="AN315" s="127"/>
      <c r="AO315" s="127"/>
      <c r="AP315" s="127"/>
    </row>
    <row r="316" spans="1:42">
      <c r="A316" s="118">
        <v>314</v>
      </c>
      <c r="B316" s="120" t="s">
        <v>5610</v>
      </c>
      <c r="C316" s="121" t="s">
        <v>5611</v>
      </c>
      <c r="D316" s="118" t="s">
        <v>5434</v>
      </c>
      <c r="E316" s="122">
        <v>33.33</v>
      </c>
      <c r="F316" s="123">
        <v>24250</v>
      </c>
      <c r="G316" s="124">
        <v>673.61</v>
      </c>
      <c r="H316" s="123">
        <v>673.61</v>
      </c>
      <c r="I316" s="124">
        <v>1347.22</v>
      </c>
      <c r="J316" s="125">
        <v>22902.78</v>
      </c>
      <c r="K316" s="118">
        <v>2557</v>
      </c>
      <c r="L316" s="118">
        <v>2</v>
      </c>
      <c r="M316" s="118">
        <f t="shared" si="159"/>
        <v>10</v>
      </c>
      <c r="N316" s="118">
        <f t="shared" si="158"/>
        <v>12</v>
      </c>
      <c r="O316" s="126"/>
      <c r="P316" s="127"/>
      <c r="Q316" s="127"/>
      <c r="R316" s="127"/>
      <c r="S316" s="127">
        <f t="shared" si="160"/>
        <v>1347.2222222222222</v>
      </c>
      <c r="T316" s="127">
        <f t="shared" si="157"/>
        <v>8083.333333333333</v>
      </c>
      <c r="U316" s="127">
        <f t="shared" si="161"/>
        <v>8083.333333333333</v>
      </c>
      <c r="V316" s="127">
        <f t="shared" si="162"/>
        <v>6735.1111111111104</v>
      </c>
      <c r="W316" s="127"/>
      <c r="X316" s="127"/>
      <c r="Y316" s="127"/>
      <c r="Z316" s="127"/>
      <c r="AA316" s="127"/>
      <c r="AB316" s="127"/>
      <c r="AC316" s="127"/>
      <c r="AD316" s="127"/>
      <c r="AE316" s="127"/>
      <c r="AF316" s="127"/>
      <c r="AG316" s="127"/>
      <c r="AH316" s="127"/>
      <c r="AI316" s="127"/>
      <c r="AJ316" s="127"/>
      <c r="AK316" s="127"/>
      <c r="AL316" s="127"/>
      <c r="AM316" s="127"/>
      <c r="AN316" s="127"/>
      <c r="AO316" s="127"/>
      <c r="AP316" s="127"/>
    </row>
    <row r="317" spans="1:42">
      <c r="A317" s="118">
        <v>315</v>
      </c>
      <c r="B317" s="120" t="s">
        <v>5610</v>
      </c>
      <c r="C317" s="121" t="s">
        <v>5611</v>
      </c>
      <c r="D317" s="118" t="s">
        <v>5434</v>
      </c>
      <c r="E317" s="122">
        <v>33.33</v>
      </c>
      <c r="F317" s="123">
        <v>24250</v>
      </c>
      <c r="G317" s="124">
        <v>673.61</v>
      </c>
      <c r="H317" s="123">
        <v>673.61</v>
      </c>
      <c r="I317" s="124">
        <v>1347.22</v>
      </c>
      <c r="J317" s="125">
        <v>22902.78</v>
      </c>
      <c r="K317" s="118">
        <v>2557</v>
      </c>
      <c r="L317" s="118">
        <v>2</v>
      </c>
      <c r="M317" s="118">
        <f t="shared" si="159"/>
        <v>10</v>
      </c>
      <c r="N317" s="118">
        <f t="shared" si="158"/>
        <v>12</v>
      </c>
      <c r="O317" s="126"/>
      <c r="P317" s="127"/>
      <c r="Q317" s="127"/>
      <c r="R317" s="127"/>
      <c r="S317" s="127">
        <f t="shared" si="160"/>
        <v>1347.2222222222222</v>
      </c>
      <c r="T317" s="127">
        <f t="shared" si="157"/>
        <v>8083.333333333333</v>
      </c>
      <c r="U317" s="127">
        <f t="shared" si="161"/>
        <v>8083.333333333333</v>
      </c>
      <c r="V317" s="127">
        <f t="shared" si="162"/>
        <v>6735.1111111111104</v>
      </c>
      <c r="W317" s="127"/>
      <c r="X317" s="127"/>
      <c r="Y317" s="127"/>
      <c r="Z317" s="127"/>
      <c r="AA317" s="127"/>
      <c r="AB317" s="127"/>
      <c r="AC317" s="127"/>
      <c r="AD317" s="127"/>
      <c r="AE317" s="127"/>
      <c r="AF317" s="127"/>
      <c r="AG317" s="127"/>
      <c r="AH317" s="127"/>
      <c r="AI317" s="127"/>
      <c r="AJ317" s="127"/>
      <c r="AK317" s="127"/>
      <c r="AL317" s="127"/>
      <c r="AM317" s="127"/>
      <c r="AN317" s="127"/>
      <c r="AO317" s="127"/>
      <c r="AP317" s="127"/>
    </row>
    <row r="318" spans="1:42">
      <c r="A318" s="118">
        <v>316</v>
      </c>
      <c r="B318" s="120" t="s">
        <v>5610</v>
      </c>
      <c r="C318" s="121" t="s">
        <v>5611</v>
      </c>
      <c r="D318" s="118" t="s">
        <v>5434</v>
      </c>
      <c r="E318" s="122">
        <v>33.33</v>
      </c>
      <c r="F318" s="123">
        <v>24250</v>
      </c>
      <c r="G318" s="124">
        <v>673.61</v>
      </c>
      <c r="H318" s="123">
        <v>673.61</v>
      </c>
      <c r="I318" s="124">
        <v>1347.22</v>
      </c>
      <c r="J318" s="125">
        <v>22902.78</v>
      </c>
      <c r="K318" s="118">
        <v>2557</v>
      </c>
      <c r="L318" s="118">
        <v>2</v>
      </c>
      <c r="M318" s="118">
        <f t="shared" si="159"/>
        <v>10</v>
      </c>
      <c r="N318" s="118">
        <f t="shared" si="158"/>
        <v>12</v>
      </c>
      <c r="O318" s="126"/>
      <c r="P318" s="127"/>
      <c r="Q318" s="127"/>
      <c r="R318" s="127"/>
      <c r="S318" s="127">
        <f t="shared" si="160"/>
        <v>1347.2222222222222</v>
      </c>
      <c r="T318" s="127">
        <f t="shared" si="157"/>
        <v>8083.333333333333</v>
      </c>
      <c r="U318" s="127">
        <f t="shared" si="161"/>
        <v>8083.333333333333</v>
      </c>
      <c r="V318" s="127">
        <f t="shared" si="162"/>
        <v>6735.1111111111104</v>
      </c>
      <c r="W318" s="127"/>
      <c r="X318" s="127"/>
      <c r="Y318" s="127"/>
      <c r="Z318" s="127"/>
      <c r="AA318" s="127"/>
      <c r="AB318" s="127"/>
      <c r="AC318" s="127"/>
      <c r="AD318" s="127"/>
      <c r="AE318" s="127"/>
      <c r="AF318" s="127"/>
      <c r="AG318" s="127"/>
      <c r="AH318" s="127"/>
      <c r="AI318" s="127"/>
      <c r="AJ318" s="127"/>
      <c r="AK318" s="127"/>
      <c r="AL318" s="127"/>
      <c r="AM318" s="127"/>
      <c r="AN318" s="127"/>
      <c r="AO318" s="127"/>
      <c r="AP318" s="127"/>
    </row>
    <row r="319" spans="1:42">
      <c r="A319" s="118">
        <v>317</v>
      </c>
      <c r="B319" s="120" t="s">
        <v>5610</v>
      </c>
      <c r="C319" s="121" t="s">
        <v>5611</v>
      </c>
      <c r="D319" s="118" t="s">
        <v>5434</v>
      </c>
      <c r="E319" s="122">
        <v>33.33</v>
      </c>
      <c r="F319" s="123">
        <v>24250</v>
      </c>
      <c r="G319" s="124">
        <v>673.61</v>
      </c>
      <c r="H319" s="123">
        <v>673.61</v>
      </c>
      <c r="I319" s="124">
        <v>1347.22</v>
      </c>
      <c r="J319" s="125">
        <v>22902.78</v>
      </c>
      <c r="K319" s="118">
        <v>2557</v>
      </c>
      <c r="L319" s="118">
        <v>2</v>
      </c>
      <c r="M319" s="118">
        <f t="shared" si="159"/>
        <v>10</v>
      </c>
      <c r="N319" s="118">
        <f t="shared" si="158"/>
        <v>12</v>
      </c>
      <c r="O319" s="126"/>
      <c r="P319" s="127"/>
      <c r="Q319" s="127"/>
      <c r="R319" s="127"/>
      <c r="S319" s="127">
        <f t="shared" si="160"/>
        <v>1347.2222222222222</v>
      </c>
      <c r="T319" s="127">
        <f t="shared" si="157"/>
        <v>8083.333333333333</v>
      </c>
      <c r="U319" s="127">
        <f t="shared" si="161"/>
        <v>8083.333333333333</v>
      </c>
      <c r="V319" s="127">
        <f t="shared" si="162"/>
        <v>6735.1111111111104</v>
      </c>
      <c r="W319" s="127"/>
      <c r="X319" s="127"/>
      <c r="Y319" s="127"/>
      <c r="Z319" s="127"/>
      <c r="AA319" s="127"/>
      <c r="AB319" s="127"/>
      <c r="AC319" s="127"/>
      <c r="AD319" s="127"/>
      <c r="AE319" s="127"/>
      <c r="AF319" s="127"/>
      <c r="AG319" s="127"/>
      <c r="AH319" s="127"/>
      <c r="AI319" s="127"/>
      <c r="AJ319" s="127"/>
      <c r="AK319" s="127"/>
      <c r="AL319" s="127"/>
      <c r="AM319" s="127"/>
      <c r="AN319" s="127"/>
      <c r="AO319" s="127"/>
      <c r="AP319" s="127"/>
    </row>
    <row r="320" spans="1:42">
      <c r="A320" s="118">
        <v>318</v>
      </c>
      <c r="B320" s="120" t="s">
        <v>5610</v>
      </c>
      <c r="C320" s="121" t="s">
        <v>5611</v>
      </c>
      <c r="D320" s="118" t="s">
        <v>5434</v>
      </c>
      <c r="E320" s="122">
        <v>33.33</v>
      </c>
      <c r="F320" s="123">
        <v>24250</v>
      </c>
      <c r="G320" s="124">
        <v>673.61</v>
      </c>
      <c r="H320" s="123">
        <v>673.61</v>
      </c>
      <c r="I320" s="124">
        <v>1347.22</v>
      </c>
      <c r="J320" s="125">
        <v>22902.78</v>
      </c>
      <c r="K320" s="118">
        <v>2557</v>
      </c>
      <c r="L320" s="118">
        <v>2</v>
      </c>
      <c r="M320" s="118">
        <f t="shared" si="159"/>
        <v>10</v>
      </c>
      <c r="N320" s="118">
        <f t="shared" si="158"/>
        <v>12</v>
      </c>
      <c r="O320" s="126"/>
      <c r="P320" s="127"/>
      <c r="Q320" s="127"/>
      <c r="R320" s="127"/>
      <c r="S320" s="127">
        <f t="shared" si="160"/>
        <v>1347.2222222222222</v>
      </c>
      <c r="T320" s="127">
        <f t="shared" ref="T320:T383" si="163">F320/3</f>
        <v>8083.333333333333</v>
      </c>
      <c r="U320" s="127">
        <f t="shared" si="161"/>
        <v>8083.333333333333</v>
      </c>
      <c r="V320" s="127">
        <f t="shared" si="162"/>
        <v>6735.1111111111104</v>
      </c>
      <c r="W320" s="127"/>
      <c r="X320" s="127"/>
      <c r="Y320" s="127"/>
      <c r="Z320" s="127"/>
      <c r="AA320" s="127"/>
      <c r="AB320" s="127"/>
      <c r="AC320" s="127"/>
      <c r="AD320" s="127"/>
      <c r="AE320" s="127"/>
      <c r="AF320" s="127"/>
      <c r="AG320" s="127"/>
      <c r="AH320" s="127"/>
      <c r="AI320" s="127"/>
      <c r="AJ320" s="127"/>
      <c r="AK320" s="127"/>
      <c r="AL320" s="127"/>
      <c r="AM320" s="127"/>
      <c r="AN320" s="127"/>
      <c r="AO320" s="127"/>
      <c r="AP320" s="127"/>
    </row>
    <row r="321" spans="1:42">
      <c r="A321" s="118">
        <v>319</v>
      </c>
      <c r="B321" s="120" t="s">
        <v>5610</v>
      </c>
      <c r="C321" s="121" t="s">
        <v>5611</v>
      </c>
      <c r="D321" s="118" t="s">
        <v>5434</v>
      </c>
      <c r="E321" s="122">
        <v>33.33</v>
      </c>
      <c r="F321" s="123">
        <v>24250</v>
      </c>
      <c r="G321" s="124">
        <v>673.61</v>
      </c>
      <c r="H321" s="123">
        <v>673.61</v>
      </c>
      <c r="I321" s="124">
        <v>1347.22</v>
      </c>
      <c r="J321" s="125">
        <v>22902.78</v>
      </c>
      <c r="K321" s="118">
        <v>2557</v>
      </c>
      <c r="L321" s="118">
        <v>2</v>
      </c>
      <c r="M321" s="118">
        <f t="shared" si="159"/>
        <v>10</v>
      </c>
      <c r="N321" s="118">
        <f t="shared" si="158"/>
        <v>12</v>
      </c>
      <c r="O321" s="126"/>
      <c r="P321" s="127"/>
      <c r="Q321" s="127"/>
      <c r="R321" s="127"/>
      <c r="S321" s="127">
        <f t="shared" si="160"/>
        <v>1347.2222222222222</v>
      </c>
      <c r="T321" s="127">
        <f t="shared" si="163"/>
        <v>8083.333333333333</v>
      </c>
      <c r="U321" s="127">
        <f t="shared" si="161"/>
        <v>8083.333333333333</v>
      </c>
      <c r="V321" s="127">
        <f t="shared" si="162"/>
        <v>6735.1111111111104</v>
      </c>
      <c r="W321" s="127"/>
      <c r="X321" s="127"/>
      <c r="Y321" s="127"/>
      <c r="Z321" s="127"/>
      <c r="AA321" s="127"/>
      <c r="AB321" s="127"/>
      <c r="AC321" s="127"/>
      <c r="AD321" s="127"/>
      <c r="AE321" s="127"/>
      <c r="AF321" s="127"/>
      <c r="AG321" s="127"/>
      <c r="AH321" s="127"/>
      <c r="AI321" s="127"/>
      <c r="AJ321" s="127"/>
      <c r="AK321" s="127"/>
      <c r="AL321" s="127"/>
      <c r="AM321" s="127"/>
      <c r="AN321" s="127"/>
      <c r="AO321" s="127"/>
      <c r="AP321" s="127"/>
    </row>
    <row r="322" spans="1:42">
      <c r="A322" s="118">
        <v>320</v>
      </c>
      <c r="B322" s="120" t="s">
        <v>5610</v>
      </c>
      <c r="C322" s="121" t="s">
        <v>5611</v>
      </c>
      <c r="D322" s="118" t="s">
        <v>5434</v>
      </c>
      <c r="E322" s="122">
        <v>33.33</v>
      </c>
      <c r="F322" s="123">
        <v>24250</v>
      </c>
      <c r="G322" s="124">
        <v>673.61</v>
      </c>
      <c r="H322" s="123">
        <v>673.61</v>
      </c>
      <c r="I322" s="124">
        <v>1347.22</v>
      </c>
      <c r="J322" s="125">
        <v>22902.78</v>
      </c>
      <c r="K322" s="118">
        <v>2557</v>
      </c>
      <c r="L322" s="118">
        <v>2</v>
      </c>
      <c r="M322" s="118">
        <f t="shared" si="159"/>
        <v>10</v>
      </c>
      <c r="N322" s="118">
        <f t="shared" si="158"/>
        <v>12</v>
      </c>
      <c r="O322" s="126"/>
      <c r="P322" s="127"/>
      <c r="Q322" s="127"/>
      <c r="R322" s="127"/>
      <c r="S322" s="127">
        <f t="shared" si="160"/>
        <v>1347.2222222222222</v>
      </c>
      <c r="T322" s="127">
        <f t="shared" si="163"/>
        <v>8083.333333333333</v>
      </c>
      <c r="U322" s="127">
        <f t="shared" si="161"/>
        <v>8083.333333333333</v>
      </c>
      <c r="V322" s="127">
        <f t="shared" si="162"/>
        <v>6735.1111111111104</v>
      </c>
      <c r="W322" s="127"/>
      <c r="X322" s="127"/>
      <c r="Y322" s="127"/>
      <c r="Z322" s="127"/>
      <c r="AA322" s="127"/>
      <c r="AB322" s="127"/>
      <c r="AC322" s="127"/>
      <c r="AD322" s="127"/>
      <c r="AE322" s="127"/>
      <c r="AF322" s="127"/>
      <c r="AG322" s="127"/>
      <c r="AH322" s="127"/>
      <c r="AI322" s="127"/>
      <c r="AJ322" s="127"/>
      <c r="AK322" s="127"/>
      <c r="AL322" s="127"/>
      <c r="AM322" s="127"/>
      <c r="AN322" s="127"/>
      <c r="AO322" s="127"/>
      <c r="AP322" s="127"/>
    </row>
    <row r="323" spans="1:42">
      <c r="A323" s="118">
        <v>321</v>
      </c>
      <c r="B323" s="120" t="s">
        <v>5610</v>
      </c>
      <c r="C323" s="121" t="s">
        <v>5611</v>
      </c>
      <c r="D323" s="118" t="s">
        <v>5434</v>
      </c>
      <c r="E323" s="122">
        <v>33.33</v>
      </c>
      <c r="F323" s="123">
        <v>24250</v>
      </c>
      <c r="G323" s="124">
        <v>673.61</v>
      </c>
      <c r="H323" s="123">
        <v>673.61</v>
      </c>
      <c r="I323" s="124">
        <v>1347.22</v>
      </c>
      <c r="J323" s="125">
        <v>22902.78</v>
      </c>
      <c r="K323" s="118">
        <v>2557</v>
      </c>
      <c r="L323" s="118">
        <v>2</v>
      </c>
      <c r="M323" s="118">
        <f t="shared" si="159"/>
        <v>10</v>
      </c>
      <c r="N323" s="118">
        <f t="shared" si="158"/>
        <v>12</v>
      </c>
      <c r="O323" s="126"/>
      <c r="P323" s="127"/>
      <c r="Q323" s="127"/>
      <c r="R323" s="127"/>
      <c r="S323" s="127">
        <f t="shared" si="160"/>
        <v>1347.2222222222222</v>
      </c>
      <c r="T323" s="127">
        <f t="shared" si="163"/>
        <v>8083.333333333333</v>
      </c>
      <c r="U323" s="127">
        <f t="shared" si="161"/>
        <v>8083.333333333333</v>
      </c>
      <c r="V323" s="127">
        <f t="shared" si="162"/>
        <v>6735.1111111111104</v>
      </c>
      <c r="W323" s="127"/>
      <c r="X323" s="127"/>
      <c r="Y323" s="127"/>
      <c r="Z323" s="127"/>
      <c r="AA323" s="127"/>
      <c r="AB323" s="127"/>
      <c r="AC323" s="127"/>
      <c r="AD323" s="127"/>
      <c r="AE323" s="127"/>
      <c r="AF323" s="127"/>
      <c r="AG323" s="127"/>
      <c r="AH323" s="127"/>
      <c r="AI323" s="127"/>
      <c r="AJ323" s="127"/>
      <c r="AK323" s="127"/>
      <c r="AL323" s="127"/>
      <c r="AM323" s="127"/>
      <c r="AN323" s="127"/>
      <c r="AO323" s="127"/>
      <c r="AP323" s="127"/>
    </row>
    <row r="324" spans="1:42">
      <c r="A324" s="118">
        <v>322</v>
      </c>
      <c r="B324" s="120" t="s">
        <v>5610</v>
      </c>
      <c r="C324" s="121" t="s">
        <v>5611</v>
      </c>
      <c r="D324" s="118" t="s">
        <v>5434</v>
      </c>
      <c r="E324" s="122">
        <v>33.33</v>
      </c>
      <c r="F324" s="123">
        <v>24250</v>
      </c>
      <c r="G324" s="124">
        <v>673.61</v>
      </c>
      <c r="H324" s="123">
        <v>673.61</v>
      </c>
      <c r="I324" s="124">
        <v>1347.22</v>
      </c>
      <c r="J324" s="125">
        <v>22902.78</v>
      </c>
      <c r="K324" s="118">
        <v>2557</v>
      </c>
      <c r="L324" s="118">
        <v>2</v>
      </c>
      <c r="M324" s="118">
        <f t="shared" si="159"/>
        <v>10</v>
      </c>
      <c r="N324" s="118">
        <f t="shared" ref="N324:N387" si="164">L324+M324</f>
        <v>12</v>
      </c>
      <c r="O324" s="126"/>
      <c r="P324" s="127"/>
      <c r="Q324" s="127"/>
      <c r="R324" s="127"/>
      <c r="S324" s="127">
        <f t="shared" si="160"/>
        <v>1347.2222222222222</v>
      </c>
      <c r="T324" s="127">
        <f t="shared" si="163"/>
        <v>8083.333333333333</v>
      </c>
      <c r="U324" s="127">
        <f t="shared" si="161"/>
        <v>8083.333333333333</v>
      </c>
      <c r="V324" s="127">
        <f t="shared" si="162"/>
        <v>6735.1111111111104</v>
      </c>
      <c r="W324" s="127"/>
      <c r="X324" s="127"/>
      <c r="Y324" s="127"/>
      <c r="Z324" s="127"/>
      <c r="AA324" s="127"/>
      <c r="AB324" s="127"/>
      <c r="AC324" s="127"/>
      <c r="AD324" s="127"/>
      <c r="AE324" s="127"/>
      <c r="AF324" s="127"/>
      <c r="AG324" s="127"/>
      <c r="AH324" s="127"/>
      <c r="AI324" s="127"/>
      <c r="AJ324" s="127"/>
      <c r="AK324" s="127"/>
      <c r="AL324" s="127"/>
      <c r="AM324" s="127"/>
      <c r="AN324" s="127"/>
      <c r="AO324" s="127"/>
      <c r="AP324" s="127"/>
    </row>
    <row r="325" spans="1:42">
      <c r="A325" s="118">
        <v>323</v>
      </c>
      <c r="B325" s="120" t="s">
        <v>5610</v>
      </c>
      <c r="C325" s="121" t="s">
        <v>5611</v>
      </c>
      <c r="D325" s="118" t="s">
        <v>5434</v>
      </c>
      <c r="E325" s="122">
        <v>33.33</v>
      </c>
      <c r="F325" s="123">
        <v>24250</v>
      </c>
      <c r="G325" s="124">
        <v>673.61</v>
      </c>
      <c r="H325" s="123">
        <v>673.61</v>
      </c>
      <c r="I325" s="124">
        <v>1347.22</v>
      </c>
      <c r="J325" s="125">
        <v>22902.78</v>
      </c>
      <c r="K325" s="118">
        <v>2557</v>
      </c>
      <c r="L325" s="118">
        <v>2</v>
      </c>
      <c r="M325" s="118">
        <f t="shared" ref="M325:M388" si="165">12-L325</f>
        <v>10</v>
      </c>
      <c r="N325" s="118">
        <f t="shared" si="164"/>
        <v>12</v>
      </c>
      <c r="O325" s="126"/>
      <c r="P325" s="127"/>
      <c r="Q325" s="127"/>
      <c r="R325" s="127"/>
      <c r="S325" s="127">
        <f t="shared" si="160"/>
        <v>1347.2222222222222</v>
      </c>
      <c r="T325" s="127">
        <f t="shared" si="163"/>
        <v>8083.333333333333</v>
      </c>
      <c r="U325" s="127">
        <f t="shared" si="161"/>
        <v>8083.333333333333</v>
      </c>
      <c r="V325" s="127">
        <f t="shared" si="162"/>
        <v>6735.1111111111104</v>
      </c>
      <c r="W325" s="127"/>
      <c r="X325" s="127"/>
      <c r="Y325" s="127"/>
      <c r="Z325" s="127"/>
      <c r="AA325" s="127"/>
      <c r="AB325" s="127"/>
      <c r="AC325" s="127"/>
      <c r="AD325" s="127"/>
      <c r="AE325" s="127"/>
      <c r="AF325" s="127"/>
      <c r="AG325" s="127"/>
      <c r="AH325" s="127"/>
      <c r="AI325" s="127"/>
      <c r="AJ325" s="127"/>
      <c r="AK325" s="127"/>
      <c r="AL325" s="127"/>
      <c r="AM325" s="127"/>
      <c r="AN325" s="127"/>
      <c r="AO325" s="127"/>
      <c r="AP325" s="127"/>
    </row>
    <row r="326" spans="1:42">
      <c r="A326" s="118">
        <v>324</v>
      </c>
      <c r="B326" s="120" t="s">
        <v>5610</v>
      </c>
      <c r="C326" s="121" t="s">
        <v>5611</v>
      </c>
      <c r="D326" s="118" t="s">
        <v>5434</v>
      </c>
      <c r="E326" s="122">
        <v>33.33</v>
      </c>
      <c r="F326" s="123">
        <v>24250</v>
      </c>
      <c r="G326" s="124">
        <v>673.61</v>
      </c>
      <c r="H326" s="123">
        <v>673.61</v>
      </c>
      <c r="I326" s="124">
        <v>1347.22</v>
      </c>
      <c r="J326" s="125">
        <v>22902.78</v>
      </c>
      <c r="K326" s="118">
        <v>2557</v>
      </c>
      <c r="L326" s="118">
        <v>2</v>
      </c>
      <c r="M326" s="118">
        <f t="shared" si="165"/>
        <v>10</v>
      </c>
      <c r="N326" s="118">
        <f t="shared" si="164"/>
        <v>12</v>
      </c>
      <c r="O326" s="126"/>
      <c r="P326" s="127"/>
      <c r="Q326" s="127"/>
      <c r="R326" s="127"/>
      <c r="S326" s="127">
        <f t="shared" si="160"/>
        <v>1347.2222222222222</v>
      </c>
      <c r="T326" s="127">
        <f t="shared" si="163"/>
        <v>8083.333333333333</v>
      </c>
      <c r="U326" s="127">
        <f t="shared" si="161"/>
        <v>8083.333333333333</v>
      </c>
      <c r="V326" s="127">
        <f t="shared" si="162"/>
        <v>6735.1111111111104</v>
      </c>
      <c r="W326" s="127"/>
      <c r="X326" s="127"/>
      <c r="Y326" s="127"/>
      <c r="Z326" s="127"/>
      <c r="AA326" s="127"/>
      <c r="AB326" s="127"/>
      <c r="AC326" s="127"/>
      <c r="AD326" s="127"/>
      <c r="AE326" s="127"/>
      <c r="AF326" s="127"/>
      <c r="AG326" s="127"/>
      <c r="AH326" s="127"/>
      <c r="AI326" s="127"/>
      <c r="AJ326" s="127"/>
      <c r="AK326" s="127"/>
      <c r="AL326" s="127"/>
      <c r="AM326" s="127"/>
      <c r="AN326" s="127"/>
      <c r="AO326" s="127"/>
      <c r="AP326" s="127"/>
    </row>
    <row r="327" spans="1:42">
      <c r="A327" s="118">
        <v>325</v>
      </c>
      <c r="B327" s="120" t="s">
        <v>5610</v>
      </c>
      <c r="C327" s="121" t="s">
        <v>5611</v>
      </c>
      <c r="D327" s="118" t="s">
        <v>5434</v>
      </c>
      <c r="E327" s="122">
        <v>33.33</v>
      </c>
      <c r="F327" s="123">
        <v>24250</v>
      </c>
      <c r="G327" s="124">
        <v>673.61</v>
      </c>
      <c r="H327" s="123">
        <v>673.61</v>
      </c>
      <c r="I327" s="124">
        <v>1347.22</v>
      </c>
      <c r="J327" s="125">
        <v>22902.78</v>
      </c>
      <c r="K327" s="118">
        <v>2557</v>
      </c>
      <c r="L327" s="118">
        <v>2</v>
      </c>
      <c r="M327" s="118">
        <f t="shared" si="165"/>
        <v>10</v>
      </c>
      <c r="N327" s="118">
        <f t="shared" si="164"/>
        <v>12</v>
      </c>
      <c r="O327" s="126"/>
      <c r="P327" s="127"/>
      <c r="Q327" s="127"/>
      <c r="R327" s="127"/>
      <c r="S327" s="127">
        <f t="shared" si="160"/>
        <v>1347.2222222222222</v>
      </c>
      <c r="T327" s="127">
        <f t="shared" si="163"/>
        <v>8083.333333333333</v>
      </c>
      <c r="U327" s="127">
        <f t="shared" si="161"/>
        <v>8083.333333333333</v>
      </c>
      <c r="V327" s="127">
        <f t="shared" si="162"/>
        <v>6735.1111111111104</v>
      </c>
      <c r="W327" s="127"/>
      <c r="X327" s="127"/>
      <c r="Y327" s="127"/>
      <c r="Z327" s="127"/>
      <c r="AA327" s="127"/>
      <c r="AB327" s="127"/>
      <c r="AC327" s="127"/>
      <c r="AD327" s="127"/>
      <c r="AE327" s="127"/>
      <c r="AF327" s="127"/>
      <c r="AG327" s="127"/>
      <c r="AH327" s="127"/>
      <c r="AI327" s="127"/>
      <c r="AJ327" s="127"/>
      <c r="AK327" s="127"/>
      <c r="AL327" s="127"/>
      <c r="AM327" s="127"/>
      <c r="AN327" s="127"/>
      <c r="AO327" s="127"/>
      <c r="AP327" s="127"/>
    </row>
    <row r="328" spans="1:42">
      <c r="A328" s="118">
        <v>326</v>
      </c>
      <c r="B328" s="120" t="s">
        <v>5610</v>
      </c>
      <c r="C328" s="121" t="s">
        <v>5611</v>
      </c>
      <c r="D328" s="118" t="s">
        <v>5434</v>
      </c>
      <c r="E328" s="122">
        <v>33.33</v>
      </c>
      <c r="F328" s="123">
        <v>24250</v>
      </c>
      <c r="G328" s="124">
        <v>673.61</v>
      </c>
      <c r="H328" s="123">
        <v>673.61</v>
      </c>
      <c r="I328" s="124">
        <v>1347.22</v>
      </c>
      <c r="J328" s="125">
        <v>22902.78</v>
      </c>
      <c r="K328" s="118">
        <v>2557</v>
      </c>
      <c r="L328" s="118">
        <v>2</v>
      </c>
      <c r="M328" s="118">
        <f t="shared" si="165"/>
        <v>10</v>
      </c>
      <c r="N328" s="118">
        <f t="shared" si="164"/>
        <v>12</v>
      </c>
      <c r="O328" s="126"/>
      <c r="P328" s="127"/>
      <c r="Q328" s="127"/>
      <c r="R328" s="127"/>
      <c r="S328" s="127">
        <f t="shared" si="160"/>
        <v>1347.2222222222222</v>
      </c>
      <c r="T328" s="127">
        <f t="shared" si="163"/>
        <v>8083.333333333333</v>
      </c>
      <c r="U328" s="127">
        <f t="shared" si="161"/>
        <v>8083.333333333333</v>
      </c>
      <c r="V328" s="127">
        <f t="shared" si="162"/>
        <v>6735.1111111111104</v>
      </c>
      <c r="W328" s="127"/>
      <c r="X328" s="127"/>
      <c r="Y328" s="127"/>
      <c r="Z328" s="127"/>
      <c r="AA328" s="127"/>
      <c r="AB328" s="127"/>
      <c r="AC328" s="127"/>
      <c r="AD328" s="127"/>
      <c r="AE328" s="127"/>
      <c r="AF328" s="127"/>
      <c r="AG328" s="127"/>
      <c r="AH328" s="127"/>
      <c r="AI328" s="127"/>
      <c r="AJ328" s="127"/>
      <c r="AK328" s="127"/>
      <c r="AL328" s="127"/>
      <c r="AM328" s="127"/>
      <c r="AN328" s="127"/>
      <c r="AO328" s="127"/>
      <c r="AP328" s="127"/>
    </row>
    <row r="329" spans="1:42">
      <c r="A329" s="118">
        <v>327</v>
      </c>
      <c r="B329" s="120" t="s">
        <v>5610</v>
      </c>
      <c r="C329" s="121" t="s">
        <v>5611</v>
      </c>
      <c r="D329" s="118" t="s">
        <v>5434</v>
      </c>
      <c r="E329" s="122">
        <v>33.33</v>
      </c>
      <c r="F329" s="123">
        <v>24250</v>
      </c>
      <c r="G329" s="124">
        <v>673.61</v>
      </c>
      <c r="H329" s="123">
        <v>673.61</v>
      </c>
      <c r="I329" s="124">
        <v>1347.22</v>
      </c>
      <c r="J329" s="125">
        <v>22902.78</v>
      </c>
      <c r="K329" s="118">
        <v>2557</v>
      </c>
      <c r="L329" s="118">
        <v>2</v>
      </c>
      <c r="M329" s="118">
        <f t="shared" si="165"/>
        <v>10</v>
      </c>
      <c r="N329" s="118">
        <f t="shared" si="164"/>
        <v>12</v>
      </c>
      <c r="O329" s="126"/>
      <c r="P329" s="127"/>
      <c r="Q329" s="127"/>
      <c r="R329" s="127"/>
      <c r="S329" s="127">
        <f t="shared" si="160"/>
        <v>1347.2222222222222</v>
      </c>
      <c r="T329" s="127">
        <f t="shared" si="163"/>
        <v>8083.333333333333</v>
      </c>
      <c r="U329" s="127">
        <f t="shared" si="161"/>
        <v>8083.333333333333</v>
      </c>
      <c r="V329" s="127">
        <f t="shared" si="162"/>
        <v>6735.1111111111104</v>
      </c>
      <c r="W329" s="127"/>
      <c r="X329" s="127"/>
      <c r="Y329" s="127"/>
      <c r="Z329" s="127"/>
      <c r="AA329" s="127"/>
      <c r="AB329" s="127"/>
      <c r="AC329" s="127"/>
      <c r="AD329" s="127"/>
      <c r="AE329" s="127"/>
      <c r="AF329" s="127"/>
      <c r="AG329" s="127"/>
      <c r="AH329" s="127"/>
      <c r="AI329" s="127"/>
      <c r="AJ329" s="127"/>
      <c r="AK329" s="127"/>
      <c r="AL329" s="127"/>
      <c r="AM329" s="127"/>
      <c r="AN329" s="127"/>
      <c r="AO329" s="127"/>
      <c r="AP329" s="127"/>
    </row>
    <row r="330" spans="1:42">
      <c r="A330" s="118">
        <v>328</v>
      </c>
      <c r="B330" s="120" t="s">
        <v>5610</v>
      </c>
      <c r="C330" s="121" t="s">
        <v>5611</v>
      </c>
      <c r="D330" s="118" t="s">
        <v>5434</v>
      </c>
      <c r="E330" s="122">
        <v>33.33</v>
      </c>
      <c r="F330" s="123">
        <v>24250</v>
      </c>
      <c r="G330" s="124">
        <v>673.61</v>
      </c>
      <c r="H330" s="123">
        <v>673.61</v>
      </c>
      <c r="I330" s="124">
        <v>1347.22</v>
      </c>
      <c r="J330" s="125">
        <v>22902.78</v>
      </c>
      <c r="K330" s="118">
        <v>2557</v>
      </c>
      <c r="L330" s="118">
        <v>2</v>
      </c>
      <c r="M330" s="118">
        <f t="shared" si="165"/>
        <v>10</v>
      </c>
      <c r="N330" s="118">
        <f t="shared" si="164"/>
        <v>12</v>
      </c>
      <c r="O330" s="126"/>
      <c r="P330" s="127"/>
      <c r="Q330" s="127"/>
      <c r="R330" s="127"/>
      <c r="S330" s="127">
        <f t="shared" si="160"/>
        <v>1347.2222222222222</v>
      </c>
      <c r="T330" s="127">
        <f t="shared" si="163"/>
        <v>8083.333333333333</v>
      </c>
      <c r="U330" s="127">
        <f t="shared" si="161"/>
        <v>8083.333333333333</v>
      </c>
      <c r="V330" s="127">
        <f t="shared" si="162"/>
        <v>6735.1111111111104</v>
      </c>
      <c r="W330" s="127"/>
      <c r="X330" s="127"/>
      <c r="Y330" s="127"/>
      <c r="Z330" s="127"/>
      <c r="AA330" s="127"/>
      <c r="AB330" s="127"/>
      <c r="AC330" s="127"/>
      <c r="AD330" s="127"/>
      <c r="AE330" s="127"/>
      <c r="AF330" s="127"/>
      <c r="AG330" s="127"/>
      <c r="AH330" s="127"/>
      <c r="AI330" s="127"/>
      <c r="AJ330" s="127"/>
      <c r="AK330" s="127"/>
      <c r="AL330" s="127"/>
      <c r="AM330" s="127"/>
      <c r="AN330" s="127"/>
      <c r="AO330" s="127"/>
      <c r="AP330" s="127"/>
    </row>
    <row r="331" spans="1:42">
      <c r="A331" s="118">
        <v>329</v>
      </c>
      <c r="B331" s="120" t="s">
        <v>5610</v>
      </c>
      <c r="C331" s="121" t="s">
        <v>5611</v>
      </c>
      <c r="D331" s="118" t="s">
        <v>5434</v>
      </c>
      <c r="E331" s="122">
        <v>33.33</v>
      </c>
      <c r="F331" s="123">
        <v>24250</v>
      </c>
      <c r="G331" s="124">
        <v>673.61</v>
      </c>
      <c r="H331" s="123">
        <v>673.61</v>
      </c>
      <c r="I331" s="124">
        <v>1347.22</v>
      </c>
      <c r="J331" s="125">
        <v>22902.78</v>
      </c>
      <c r="K331" s="118">
        <v>2557</v>
      </c>
      <c r="L331" s="118">
        <v>2</v>
      </c>
      <c r="M331" s="118">
        <f t="shared" si="165"/>
        <v>10</v>
      </c>
      <c r="N331" s="118">
        <f t="shared" si="164"/>
        <v>12</v>
      </c>
      <c r="O331" s="126"/>
      <c r="P331" s="127"/>
      <c r="Q331" s="127"/>
      <c r="R331" s="127"/>
      <c r="S331" s="127">
        <f t="shared" si="160"/>
        <v>1347.2222222222222</v>
      </c>
      <c r="T331" s="127">
        <f t="shared" si="163"/>
        <v>8083.333333333333</v>
      </c>
      <c r="U331" s="127">
        <f t="shared" si="161"/>
        <v>8083.333333333333</v>
      </c>
      <c r="V331" s="127">
        <f t="shared" si="162"/>
        <v>6735.1111111111104</v>
      </c>
      <c r="W331" s="127"/>
      <c r="X331" s="127"/>
      <c r="Y331" s="127"/>
      <c r="Z331" s="127"/>
      <c r="AA331" s="127"/>
      <c r="AB331" s="127"/>
      <c r="AC331" s="127"/>
      <c r="AD331" s="127"/>
      <c r="AE331" s="127"/>
      <c r="AF331" s="127"/>
      <c r="AG331" s="127"/>
      <c r="AH331" s="127"/>
      <c r="AI331" s="127"/>
      <c r="AJ331" s="127"/>
      <c r="AK331" s="127"/>
      <c r="AL331" s="127"/>
      <c r="AM331" s="127"/>
      <c r="AN331" s="127"/>
      <c r="AO331" s="127"/>
      <c r="AP331" s="127"/>
    </row>
    <row r="332" spans="1:42">
      <c r="A332" s="118">
        <v>330</v>
      </c>
      <c r="B332" s="120" t="s">
        <v>5610</v>
      </c>
      <c r="C332" s="121" t="s">
        <v>5611</v>
      </c>
      <c r="D332" s="118" t="s">
        <v>5434</v>
      </c>
      <c r="E332" s="122">
        <v>33.33</v>
      </c>
      <c r="F332" s="123">
        <v>24250</v>
      </c>
      <c r="G332" s="124">
        <v>673.61</v>
      </c>
      <c r="H332" s="123">
        <v>673.61</v>
      </c>
      <c r="I332" s="124">
        <v>1347.22</v>
      </c>
      <c r="J332" s="125">
        <v>22902.78</v>
      </c>
      <c r="K332" s="118">
        <v>2557</v>
      </c>
      <c r="L332" s="118">
        <v>2</v>
      </c>
      <c r="M332" s="118">
        <f t="shared" si="165"/>
        <v>10</v>
      </c>
      <c r="N332" s="118">
        <f t="shared" si="164"/>
        <v>12</v>
      </c>
      <c r="O332" s="126"/>
      <c r="P332" s="127"/>
      <c r="Q332" s="127"/>
      <c r="R332" s="127"/>
      <c r="S332" s="127">
        <f t="shared" si="160"/>
        <v>1347.2222222222222</v>
      </c>
      <c r="T332" s="127">
        <f t="shared" si="163"/>
        <v>8083.333333333333</v>
      </c>
      <c r="U332" s="127">
        <f t="shared" si="161"/>
        <v>8083.333333333333</v>
      </c>
      <c r="V332" s="127">
        <f t="shared" si="162"/>
        <v>6735.1111111111104</v>
      </c>
      <c r="W332" s="127"/>
      <c r="X332" s="127"/>
      <c r="Y332" s="127"/>
      <c r="Z332" s="127"/>
      <c r="AA332" s="127"/>
      <c r="AB332" s="127"/>
      <c r="AC332" s="127"/>
      <c r="AD332" s="127"/>
      <c r="AE332" s="127"/>
      <c r="AF332" s="127"/>
      <c r="AG332" s="127"/>
      <c r="AH332" s="127"/>
      <c r="AI332" s="127"/>
      <c r="AJ332" s="127"/>
      <c r="AK332" s="127"/>
      <c r="AL332" s="127"/>
      <c r="AM332" s="127"/>
      <c r="AN332" s="127"/>
      <c r="AO332" s="127"/>
      <c r="AP332" s="127"/>
    </row>
    <row r="333" spans="1:42">
      <c r="A333" s="118">
        <v>331</v>
      </c>
      <c r="B333" s="120" t="s">
        <v>5610</v>
      </c>
      <c r="C333" s="121" t="s">
        <v>5611</v>
      </c>
      <c r="D333" s="118" t="s">
        <v>5434</v>
      </c>
      <c r="E333" s="122">
        <v>33.33</v>
      </c>
      <c r="F333" s="123">
        <v>24250</v>
      </c>
      <c r="G333" s="124">
        <v>673.61</v>
      </c>
      <c r="H333" s="123">
        <v>673.61</v>
      </c>
      <c r="I333" s="124">
        <v>1347.22</v>
      </c>
      <c r="J333" s="125">
        <v>22902.78</v>
      </c>
      <c r="K333" s="118">
        <v>2557</v>
      </c>
      <c r="L333" s="118">
        <v>2</v>
      </c>
      <c r="M333" s="118">
        <f t="shared" si="165"/>
        <v>10</v>
      </c>
      <c r="N333" s="118">
        <f t="shared" si="164"/>
        <v>12</v>
      </c>
      <c r="O333" s="126"/>
      <c r="P333" s="127"/>
      <c r="Q333" s="127"/>
      <c r="R333" s="127"/>
      <c r="S333" s="127">
        <f t="shared" si="160"/>
        <v>1347.2222222222222</v>
      </c>
      <c r="T333" s="127">
        <f t="shared" si="163"/>
        <v>8083.333333333333</v>
      </c>
      <c r="U333" s="127">
        <f t="shared" si="161"/>
        <v>8083.333333333333</v>
      </c>
      <c r="V333" s="127">
        <f t="shared" si="162"/>
        <v>6735.1111111111104</v>
      </c>
      <c r="W333" s="127"/>
      <c r="X333" s="127"/>
      <c r="Y333" s="127"/>
      <c r="Z333" s="127"/>
      <c r="AA333" s="127"/>
      <c r="AB333" s="127"/>
      <c r="AC333" s="127"/>
      <c r="AD333" s="127"/>
      <c r="AE333" s="127"/>
      <c r="AF333" s="127"/>
      <c r="AG333" s="127"/>
      <c r="AH333" s="127"/>
      <c r="AI333" s="127"/>
      <c r="AJ333" s="127"/>
      <c r="AK333" s="127"/>
      <c r="AL333" s="127"/>
      <c r="AM333" s="127"/>
      <c r="AN333" s="127"/>
      <c r="AO333" s="127"/>
      <c r="AP333" s="127"/>
    </row>
    <row r="334" spans="1:42">
      <c r="A334" s="118">
        <v>332</v>
      </c>
      <c r="B334" s="120" t="s">
        <v>5610</v>
      </c>
      <c r="C334" s="121" t="s">
        <v>5611</v>
      </c>
      <c r="D334" s="118" t="s">
        <v>5434</v>
      </c>
      <c r="E334" s="122">
        <v>33.33</v>
      </c>
      <c r="F334" s="123">
        <v>24250</v>
      </c>
      <c r="G334" s="124">
        <v>673.61</v>
      </c>
      <c r="H334" s="123">
        <v>673.61</v>
      </c>
      <c r="I334" s="124">
        <v>1347.22</v>
      </c>
      <c r="J334" s="125">
        <v>22902.78</v>
      </c>
      <c r="K334" s="118">
        <v>2557</v>
      </c>
      <c r="L334" s="118">
        <v>2</v>
      </c>
      <c r="M334" s="118">
        <f t="shared" si="165"/>
        <v>10</v>
      </c>
      <c r="N334" s="118">
        <f t="shared" si="164"/>
        <v>12</v>
      </c>
      <c r="O334" s="126"/>
      <c r="P334" s="127"/>
      <c r="Q334" s="127"/>
      <c r="R334" s="127"/>
      <c r="S334" s="127">
        <f t="shared" si="160"/>
        <v>1347.2222222222222</v>
      </c>
      <c r="T334" s="127">
        <f t="shared" si="163"/>
        <v>8083.333333333333</v>
      </c>
      <c r="U334" s="127">
        <f t="shared" si="161"/>
        <v>8083.333333333333</v>
      </c>
      <c r="V334" s="127">
        <f t="shared" si="162"/>
        <v>6735.1111111111104</v>
      </c>
      <c r="W334" s="127"/>
      <c r="X334" s="127"/>
      <c r="Y334" s="127"/>
      <c r="Z334" s="127"/>
      <c r="AA334" s="127"/>
      <c r="AB334" s="127"/>
      <c r="AC334" s="127"/>
      <c r="AD334" s="127"/>
      <c r="AE334" s="127"/>
      <c r="AF334" s="127"/>
      <c r="AG334" s="127"/>
      <c r="AH334" s="127"/>
      <c r="AI334" s="127"/>
      <c r="AJ334" s="127"/>
      <c r="AK334" s="127"/>
      <c r="AL334" s="127"/>
      <c r="AM334" s="127"/>
      <c r="AN334" s="127"/>
      <c r="AO334" s="127"/>
      <c r="AP334" s="127"/>
    </row>
    <row r="335" spans="1:42">
      <c r="A335" s="118">
        <v>333</v>
      </c>
      <c r="B335" s="120" t="s">
        <v>5610</v>
      </c>
      <c r="C335" s="121" t="s">
        <v>5611</v>
      </c>
      <c r="D335" s="118" t="s">
        <v>5434</v>
      </c>
      <c r="E335" s="122">
        <v>33.33</v>
      </c>
      <c r="F335" s="123">
        <v>24250</v>
      </c>
      <c r="G335" s="124">
        <v>673.61</v>
      </c>
      <c r="H335" s="123">
        <v>673.61</v>
      </c>
      <c r="I335" s="124">
        <v>1347.22</v>
      </c>
      <c r="J335" s="125">
        <v>22902.78</v>
      </c>
      <c r="K335" s="118">
        <v>2557</v>
      </c>
      <c r="L335" s="118">
        <v>2</v>
      </c>
      <c r="M335" s="118">
        <f t="shared" si="165"/>
        <v>10</v>
      </c>
      <c r="N335" s="118">
        <f t="shared" si="164"/>
        <v>12</v>
      </c>
      <c r="O335" s="126"/>
      <c r="P335" s="127"/>
      <c r="Q335" s="127"/>
      <c r="R335" s="127"/>
      <c r="S335" s="127">
        <f t="shared" si="160"/>
        <v>1347.2222222222222</v>
      </c>
      <c r="T335" s="127">
        <f t="shared" si="163"/>
        <v>8083.333333333333</v>
      </c>
      <c r="U335" s="127">
        <f t="shared" si="161"/>
        <v>8083.333333333333</v>
      </c>
      <c r="V335" s="127">
        <f t="shared" si="162"/>
        <v>6735.1111111111104</v>
      </c>
      <c r="W335" s="127"/>
      <c r="X335" s="127"/>
      <c r="Y335" s="127"/>
      <c r="Z335" s="127"/>
      <c r="AA335" s="127"/>
      <c r="AB335" s="127"/>
      <c r="AC335" s="127"/>
      <c r="AD335" s="127"/>
      <c r="AE335" s="127"/>
      <c r="AF335" s="127"/>
      <c r="AG335" s="127"/>
      <c r="AH335" s="127"/>
      <c r="AI335" s="127"/>
      <c r="AJ335" s="127"/>
      <c r="AK335" s="127"/>
      <c r="AL335" s="127"/>
      <c r="AM335" s="127"/>
      <c r="AN335" s="127"/>
      <c r="AO335" s="127"/>
      <c r="AP335" s="127"/>
    </row>
    <row r="336" spans="1:42">
      <c r="A336" s="118">
        <v>334</v>
      </c>
      <c r="B336" s="120" t="s">
        <v>5610</v>
      </c>
      <c r="C336" s="121" t="s">
        <v>5611</v>
      </c>
      <c r="D336" s="118" t="s">
        <v>5434</v>
      </c>
      <c r="E336" s="122">
        <v>33.33</v>
      </c>
      <c r="F336" s="123">
        <v>24250</v>
      </c>
      <c r="G336" s="124">
        <v>673.61</v>
      </c>
      <c r="H336" s="123">
        <v>673.61</v>
      </c>
      <c r="I336" s="124">
        <v>1347.22</v>
      </c>
      <c r="J336" s="125">
        <v>22902.78</v>
      </c>
      <c r="K336" s="118">
        <v>2557</v>
      </c>
      <c r="L336" s="118">
        <v>2</v>
      </c>
      <c r="M336" s="118">
        <f t="shared" si="165"/>
        <v>10</v>
      </c>
      <c r="N336" s="118">
        <f t="shared" si="164"/>
        <v>12</v>
      </c>
      <c r="O336" s="126"/>
      <c r="P336" s="127"/>
      <c r="Q336" s="127"/>
      <c r="R336" s="127"/>
      <c r="S336" s="127">
        <f t="shared" si="160"/>
        <v>1347.2222222222222</v>
      </c>
      <c r="T336" s="127">
        <f t="shared" si="163"/>
        <v>8083.333333333333</v>
      </c>
      <c r="U336" s="127">
        <f t="shared" si="161"/>
        <v>8083.333333333333</v>
      </c>
      <c r="V336" s="127">
        <f t="shared" si="162"/>
        <v>6735.1111111111104</v>
      </c>
      <c r="W336" s="127"/>
      <c r="X336" s="127"/>
      <c r="Y336" s="127"/>
      <c r="Z336" s="127"/>
      <c r="AA336" s="127"/>
      <c r="AB336" s="127"/>
      <c r="AC336" s="127"/>
      <c r="AD336" s="127"/>
      <c r="AE336" s="127"/>
      <c r="AF336" s="127"/>
      <c r="AG336" s="127"/>
      <c r="AH336" s="127"/>
      <c r="AI336" s="127"/>
      <c r="AJ336" s="127"/>
      <c r="AK336" s="127"/>
      <c r="AL336" s="127"/>
      <c r="AM336" s="127"/>
      <c r="AN336" s="127"/>
      <c r="AO336" s="127"/>
      <c r="AP336" s="127"/>
    </row>
    <row r="337" spans="1:42">
      <c r="A337" s="118">
        <v>335</v>
      </c>
      <c r="B337" s="120" t="s">
        <v>5610</v>
      </c>
      <c r="C337" s="121" t="s">
        <v>5611</v>
      </c>
      <c r="D337" s="118" t="s">
        <v>5434</v>
      </c>
      <c r="E337" s="122">
        <v>33.33</v>
      </c>
      <c r="F337" s="123">
        <v>24250</v>
      </c>
      <c r="G337" s="124">
        <v>673.61</v>
      </c>
      <c r="H337" s="123">
        <v>673.61</v>
      </c>
      <c r="I337" s="124">
        <v>1347.22</v>
      </c>
      <c r="J337" s="125">
        <v>22902.78</v>
      </c>
      <c r="K337" s="118">
        <v>2557</v>
      </c>
      <c r="L337" s="118">
        <v>2</v>
      </c>
      <c r="M337" s="118">
        <f t="shared" si="165"/>
        <v>10</v>
      </c>
      <c r="N337" s="118">
        <f t="shared" si="164"/>
        <v>12</v>
      </c>
      <c r="O337" s="126"/>
      <c r="P337" s="127"/>
      <c r="Q337" s="127"/>
      <c r="R337" s="127"/>
      <c r="S337" s="127">
        <f t="shared" si="160"/>
        <v>1347.2222222222222</v>
      </c>
      <c r="T337" s="127">
        <f t="shared" si="163"/>
        <v>8083.333333333333</v>
      </c>
      <c r="U337" s="127">
        <f t="shared" si="161"/>
        <v>8083.333333333333</v>
      </c>
      <c r="V337" s="127">
        <f t="shared" si="162"/>
        <v>6735.1111111111104</v>
      </c>
      <c r="W337" s="127"/>
      <c r="X337" s="127"/>
      <c r="Y337" s="127"/>
      <c r="Z337" s="127"/>
      <c r="AA337" s="127"/>
      <c r="AB337" s="127"/>
      <c r="AC337" s="127"/>
      <c r="AD337" s="127"/>
      <c r="AE337" s="127"/>
      <c r="AF337" s="127"/>
      <c r="AG337" s="127"/>
      <c r="AH337" s="127"/>
      <c r="AI337" s="127"/>
      <c r="AJ337" s="127"/>
      <c r="AK337" s="127"/>
      <c r="AL337" s="127"/>
      <c r="AM337" s="127"/>
      <c r="AN337" s="127"/>
      <c r="AO337" s="127"/>
      <c r="AP337" s="127"/>
    </row>
    <row r="338" spans="1:42">
      <c r="A338" s="118">
        <v>336</v>
      </c>
      <c r="B338" s="120" t="s">
        <v>5610</v>
      </c>
      <c r="C338" s="121" t="s">
        <v>5611</v>
      </c>
      <c r="D338" s="118" t="s">
        <v>5434</v>
      </c>
      <c r="E338" s="122">
        <v>33.33</v>
      </c>
      <c r="F338" s="123">
        <v>24250</v>
      </c>
      <c r="G338" s="124">
        <v>673.61</v>
      </c>
      <c r="H338" s="123">
        <v>673.61</v>
      </c>
      <c r="I338" s="124">
        <v>1347.22</v>
      </c>
      <c r="J338" s="125">
        <v>22902.78</v>
      </c>
      <c r="K338" s="118">
        <v>2557</v>
      </c>
      <c r="L338" s="118">
        <v>2</v>
      </c>
      <c r="M338" s="118">
        <f t="shared" si="165"/>
        <v>10</v>
      </c>
      <c r="N338" s="118">
        <f t="shared" si="164"/>
        <v>12</v>
      </c>
      <c r="O338" s="126"/>
      <c r="P338" s="127"/>
      <c r="Q338" s="127"/>
      <c r="R338" s="127"/>
      <c r="S338" s="127">
        <f t="shared" si="160"/>
        <v>1347.2222222222222</v>
      </c>
      <c r="T338" s="127">
        <f t="shared" si="163"/>
        <v>8083.333333333333</v>
      </c>
      <c r="U338" s="127">
        <f t="shared" si="161"/>
        <v>8083.333333333333</v>
      </c>
      <c r="V338" s="127">
        <f t="shared" si="162"/>
        <v>6735.1111111111104</v>
      </c>
      <c r="W338" s="127"/>
      <c r="X338" s="127"/>
      <c r="Y338" s="127"/>
      <c r="Z338" s="127"/>
      <c r="AA338" s="127"/>
      <c r="AB338" s="127"/>
      <c r="AC338" s="127"/>
      <c r="AD338" s="127"/>
      <c r="AE338" s="127"/>
      <c r="AF338" s="127"/>
      <c r="AG338" s="127"/>
      <c r="AH338" s="127"/>
      <c r="AI338" s="127"/>
      <c r="AJ338" s="127"/>
      <c r="AK338" s="127"/>
      <c r="AL338" s="127"/>
      <c r="AM338" s="127"/>
      <c r="AN338" s="127"/>
      <c r="AO338" s="127"/>
      <c r="AP338" s="127"/>
    </row>
    <row r="339" spans="1:42">
      <c r="A339" s="118">
        <v>337</v>
      </c>
      <c r="B339" s="120" t="s">
        <v>5610</v>
      </c>
      <c r="C339" s="121" t="s">
        <v>5611</v>
      </c>
      <c r="D339" s="118" t="s">
        <v>5434</v>
      </c>
      <c r="E339" s="122">
        <v>33.33</v>
      </c>
      <c r="F339" s="123">
        <v>24250</v>
      </c>
      <c r="G339" s="124">
        <v>673.61</v>
      </c>
      <c r="H339" s="123">
        <v>673.61</v>
      </c>
      <c r="I339" s="124">
        <v>1347.22</v>
      </c>
      <c r="J339" s="125">
        <v>22902.78</v>
      </c>
      <c r="K339" s="118">
        <v>2557</v>
      </c>
      <c r="L339" s="118">
        <v>2</v>
      </c>
      <c r="M339" s="118">
        <f t="shared" si="165"/>
        <v>10</v>
      </c>
      <c r="N339" s="118">
        <f t="shared" si="164"/>
        <v>12</v>
      </c>
      <c r="O339" s="126"/>
      <c r="P339" s="127"/>
      <c r="Q339" s="127"/>
      <c r="R339" s="127"/>
      <c r="S339" s="127">
        <f t="shared" si="160"/>
        <v>1347.2222222222222</v>
      </c>
      <c r="T339" s="127">
        <f t="shared" si="163"/>
        <v>8083.333333333333</v>
      </c>
      <c r="U339" s="127">
        <f t="shared" si="161"/>
        <v>8083.333333333333</v>
      </c>
      <c r="V339" s="127">
        <f t="shared" si="162"/>
        <v>6735.1111111111104</v>
      </c>
      <c r="W339" s="127"/>
      <c r="X339" s="127"/>
      <c r="Y339" s="127"/>
      <c r="Z339" s="127"/>
      <c r="AA339" s="127"/>
      <c r="AB339" s="127"/>
      <c r="AC339" s="127"/>
      <c r="AD339" s="127"/>
      <c r="AE339" s="127"/>
      <c r="AF339" s="127"/>
      <c r="AG339" s="127"/>
      <c r="AH339" s="127"/>
      <c r="AI339" s="127"/>
      <c r="AJ339" s="127"/>
      <c r="AK339" s="127"/>
      <c r="AL339" s="127"/>
      <c r="AM339" s="127"/>
      <c r="AN339" s="127"/>
      <c r="AO339" s="127"/>
      <c r="AP339" s="127"/>
    </row>
    <row r="340" spans="1:42">
      <c r="A340" s="118">
        <v>338</v>
      </c>
      <c r="B340" s="120" t="s">
        <v>5610</v>
      </c>
      <c r="C340" s="121" t="s">
        <v>5611</v>
      </c>
      <c r="D340" s="118" t="s">
        <v>5434</v>
      </c>
      <c r="E340" s="122">
        <v>33.33</v>
      </c>
      <c r="F340" s="123">
        <v>24250</v>
      </c>
      <c r="G340" s="124">
        <v>673.61</v>
      </c>
      <c r="H340" s="123">
        <v>673.61</v>
      </c>
      <c r="I340" s="124">
        <v>1347.22</v>
      </c>
      <c r="J340" s="125">
        <v>22902.78</v>
      </c>
      <c r="K340" s="118">
        <v>2557</v>
      </c>
      <c r="L340" s="118">
        <v>2</v>
      </c>
      <c r="M340" s="118">
        <f t="shared" si="165"/>
        <v>10</v>
      </c>
      <c r="N340" s="118">
        <f t="shared" si="164"/>
        <v>12</v>
      </c>
      <c r="O340" s="126"/>
      <c r="P340" s="127"/>
      <c r="Q340" s="127"/>
      <c r="R340" s="127"/>
      <c r="S340" s="127">
        <f t="shared" si="160"/>
        <v>1347.2222222222222</v>
      </c>
      <c r="T340" s="127">
        <f t="shared" si="163"/>
        <v>8083.333333333333</v>
      </c>
      <c r="U340" s="127">
        <f t="shared" si="161"/>
        <v>8083.333333333333</v>
      </c>
      <c r="V340" s="127">
        <f t="shared" si="162"/>
        <v>6735.1111111111104</v>
      </c>
      <c r="W340" s="127"/>
      <c r="X340" s="127"/>
      <c r="Y340" s="127"/>
      <c r="Z340" s="127"/>
      <c r="AA340" s="127"/>
      <c r="AB340" s="127"/>
      <c r="AC340" s="127"/>
      <c r="AD340" s="127"/>
      <c r="AE340" s="127"/>
      <c r="AF340" s="127"/>
      <c r="AG340" s="127"/>
      <c r="AH340" s="127"/>
      <c r="AI340" s="127"/>
      <c r="AJ340" s="127"/>
      <c r="AK340" s="127"/>
      <c r="AL340" s="127"/>
      <c r="AM340" s="127"/>
      <c r="AN340" s="127"/>
      <c r="AO340" s="127"/>
      <c r="AP340" s="127"/>
    </row>
    <row r="341" spans="1:42">
      <c r="A341" s="118">
        <v>339</v>
      </c>
      <c r="B341" s="120" t="s">
        <v>5610</v>
      </c>
      <c r="C341" s="121" t="s">
        <v>5611</v>
      </c>
      <c r="D341" s="118" t="s">
        <v>5434</v>
      </c>
      <c r="E341" s="122">
        <v>33.33</v>
      </c>
      <c r="F341" s="123">
        <v>24250</v>
      </c>
      <c r="G341" s="124">
        <v>673.61</v>
      </c>
      <c r="H341" s="123">
        <v>673.61</v>
      </c>
      <c r="I341" s="124">
        <v>1347.22</v>
      </c>
      <c r="J341" s="125">
        <v>22902.78</v>
      </c>
      <c r="K341" s="118">
        <v>2557</v>
      </c>
      <c r="L341" s="118">
        <v>2</v>
      </c>
      <c r="M341" s="118">
        <f t="shared" si="165"/>
        <v>10</v>
      </c>
      <c r="N341" s="118">
        <f t="shared" si="164"/>
        <v>12</v>
      </c>
      <c r="O341" s="126"/>
      <c r="P341" s="127"/>
      <c r="Q341" s="127"/>
      <c r="R341" s="127"/>
      <c r="S341" s="127">
        <f t="shared" si="160"/>
        <v>1347.2222222222222</v>
      </c>
      <c r="T341" s="127">
        <f t="shared" si="163"/>
        <v>8083.333333333333</v>
      </c>
      <c r="U341" s="127">
        <f t="shared" si="161"/>
        <v>8083.333333333333</v>
      </c>
      <c r="V341" s="127">
        <f t="shared" si="162"/>
        <v>6735.1111111111104</v>
      </c>
      <c r="W341" s="127"/>
      <c r="X341" s="127"/>
      <c r="Y341" s="127"/>
      <c r="Z341" s="127"/>
      <c r="AA341" s="127"/>
      <c r="AB341" s="127"/>
      <c r="AC341" s="127"/>
      <c r="AD341" s="127"/>
      <c r="AE341" s="127"/>
      <c r="AF341" s="127"/>
      <c r="AG341" s="127"/>
      <c r="AH341" s="127"/>
      <c r="AI341" s="127"/>
      <c r="AJ341" s="127"/>
      <c r="AK341" s="127"/>
      <c r="AL341" s="127"/>
      <c r="AM341" s="127"/>
      <c r="AN341" s="127"/>
      <c r="AO341" s="127"/>
      <c r="AP341" s="127"/>
    </row>
    <row r="342" spans="1:42">
      <c r="A342" s="118">
        <v>340</v>
      </c>
      <c r="B342" s="120" t="s">
        <v>5610</v>
      </c>
      <c r="C342" s="121" t="s">
        <v>5611</v>
      </c>
      <c r="D342" s="118" t="s">
        <v>5434</v>
      </c>
      <c r="E342" s="122">
        <v>33.33</v>
      </c>
      <c r="F342" s="123">
        <v>24250</v>
      </c>
      <c r="G342" s="124">
        <v>673.61</v>
      </c>
      <c r="H342" s="123">
        <v>673.61</v>
      </c>
      <c r="I342" s="124">
        <v>1347.22</v>
      </c>
      <c r="J342" s="125">
        <v>22902.78</v>
      </c>
      <c r="K342" s="118">
        <v>2557</v>
      </c>
      <c r="L342" s="118">
        <v>2</v>
      </c>
      <c r="M342" s="118">
        <f t="shared" si="165"/>
        <v>10</v>
      </c>
      <c r="N342" s="118">
        <f t="shared" si="164"/>
        <v>12</v>
      </c>
      <c r="O342" s="126"/>
      <c r="P342" s="127"/>
      <c r="Q342" s="127"/>
      <c r="R342" s="127"/>
      <c r="S342" s="127">
        <f t="shared" si="160"/>
        <v>1347.2222222222222</v>
      </c>
      <c r="T342" s="127">
        <f t="shared" si="163"/>
        <v>8083.333333333333</v>
      </c>
      <c r="U342" s="127">
        <f t="shared" si="161"/>
        <v>8083.333333333333</v>
      </c>
      <c r="V342" s="127">
        <f t="shared" si="162"/>
        <v>6735.1111111111104</v>
      </c>
      <c r="W342" s="127"/>
      <c r="X342" s="127"/>
      <c r="Y342" s="127"/>
      <c r="Z342" s="127"/>
      <c r="AA342" s="127"/>
      <c r="AB342" s="127"/>
      <c r="AC342" s="127"/>
      <c r="AD342" s="127"/>
      <c r="AE342" s="127"/>
      <c r="AF342" s="127"/>
      <c r="AG342" s="127"/>
      <c r="AH342" s="127"/>
      <c r="AI342" s="127"/>
      <c r="AJ342" s="127"/>
      <c r="AK342" s="127"/>
      <c r="AL342" s="127"/>
      <c r="AM342" s="127"/>
      <c r="AN342" s="127"/>
      <c r="AO342" s="127"/>
      <c r="AP342" s="127"/>
    </row>
    <row r="343" spans="1:42">
      <c r="A343" s="118">
        <v>341</v>
      </c>
      <c r="B343" s="120" t="s">
        <v>5610</v>
      </c>
      <c r="C343" s="121" t="s">
        <v>5611</v>
      </c>
      <c r="D343" s="118" t="s">
        <v>5434</v>
      </c>
      <c r="E343" s="122">
        <v>33.33</v>
      </c>
      <c r="F343" s="123">
        <v>24250</v>
      </c>
      <c r="G343" s="124">
        <v>673.61</v>
      </c>
      <c r="H343" s="123">
        <v>673.61</v>
      </c>
      <c r="I343" s="124">
        <v>1347.22</v>
      </c>
      <c r="J343" s="125">
        <v>22902.78</v>
      </c>
      <c r="K343" s="118">
        <v>2557</v>
      </c>
      <c r="L343" s="118">
        <v>2</v>
      </c>
      <c r="M343" s="118">
        <f t="shared" si="165"/>
        <v>10</v>
      </c>
      <c r="N343" s="118">
        <f t="shared" si="164"/>
        <v>12</v>
      </c>
      <c r="O343" s="126"/>
      <c r="P343" s="127"/>
      <c r="Q343" s="127"/>
      <c r="R343" s="127"/>
      <c r="S343" s="127">
        <f t="shared" si="160"/>
        <v>1347.2222222222222</v>
      </c>
      <c r="T343" s="127">
        <f t="shared" si="163"/>
        <v>8083.333333333333</v>
      </c>
      <c r="U343" s="127">
        <f t="shared" si="161"/>
        <v>8083.333333333333</v>
      </c>
      <c r="V343" s="127">
        <f t="shared" si="162"/>
        <v>6735.1111111111104</v>
      </c>
      <c r="W343" s="127"/>
      <c r="X343" s="127"/>
      <c r="Y343" s="127"/>
      <c r="Z343" s="127"/>
      <c r="AA343" s="127"/>
      <c r="AB343" s="127"/>
      <c r="AC343" s="127"/>
      <c r="AD343" s="127"/>
      <c r="AE343" s="127"/>
      <c r="AF343" s="127"/>
      <c r="AG343" s="127"/>
      <c r="AH343" s="127"/>
      <c r="AI343" s="127"/>
      <c r="AJ343" s="127"/>
      <c r="AK343" s="127"/>
      <c r="AL343" s="127"/>
      <c r="AM343" s="127"/>
      <c r="AN343" s="127"/>
      <c r="AO343" s="127"/>
      <c r="AP343" s="127"/>
    </row>
    <row r="344" spans="1:42">
      <c r="A344" s="118">
        <v>342</v>
      </c>
      <c r="B344" s="120" t="s">
        <v>5610</v>
      </c>
      <c r="C344" s="121" t="s">
        <v>5611</v>
      </c>
      <c r="D344" s="118" t="s">
        <v>5434</v>
      </c>
      <c r="E344" s="122">
        <v>33.33</v>
      </c>
      <c r="F344" s="123">
        <v>24250</v>
      </c>
      <c r="G344" s="124">
        <v>673.61</v>
      </c>
      <c r="H344" s="123">
        <v>673.61</v>
      </c>
      <c r="I344" s="124">
        <v>1347.22</v>
      </c>
      <c r="J344" s="125">
        <v>22902.78</v>
      </c>
      <c r="K344" s="118">
        <v>2557</v>
      </c>
      <c r="L344" s="118">
        <v>2</v>
      </c>
      <c r="M344" s="118">
        <f t="shared" si="165"/>
        <v>10</v>
      </c>
      <c r="N344" s="118">
        <f t="shared" si="164"/>
        <v>12</v>
      </c>
      <c r="O344" s="126"/>
      <c r="P344" s="127"/>
      <c r="Q344" s="127"/>
      <c r="R344" s="127"/>
      <c r="S344" s="127">
        <f t="shared" si="160"/>
        <v>1347.2222222222222</v>
      </c>
      <c r="T344" s="127">
        <f t="shared" si="163"/>
        <v>8083.333333333333</v>
      </c>
      <c r="U344" s="127">
        <f t="shared" si="161"/>
        <v>8083.333333333333</v>
      </c>
      <c r="V344" s="127">
        <f t="shared" si="162"/>
        <v>6735.1111111111104</v>
      </c>
      <c r="W344" s="127"/>
      <c r="X344" s="127"/>
      <c r="Y344" s="127"/>
      <c r="Z344" s="127"/>
      <c r="AA344" s="127"/>
      <c r="AB344" s="127"/>
      <c r="AC344" s="127"/>
      <c r="AD344" s="127"/>
      <c r="AE344" s="127"/>
      <c r="AF344" s="127"/>
      <c r="AG344" s="127"/>
      <c r="AH344" s="127"/>
      <c r="AI344" s="127"/>
      <c r="AJ344" s="127"/>
      <c r="AK344" s="127"/>
      <c r="AL344" s="127"/>
      <c r="AM344" s="127"/>
      <c r="AN344" s="127"/>
      <c r="AO344" s="127"/>
      <c r="AP344" s="127"/>
    </row>
    <row r="345" spans="1:42">
      <c r="A345" s="118">
        <v>343</v>
      </c>
      <c r="B345" s="120" t="s">
        <v>5610</v>
      </c>
      <c r="C345" s="121" t="s">
        <v>5611</v>
      </c>
      <c r="D345" s="118" t="s">
        <v>5434</v>
      </c>
      <c r="E345" s="122">
        <v>33.33</v>
      </c>
      <c r="F345" s="123">
        <v>24250</v>
      </c>
      <c r="G345" s="124">
        <v>673.61</v>
      </c>
      <c r="H345" s="123">
        <v>673.61</v>
      </c>
      <c r="I345" s="124">
        <v>1347.22</v>
      </c>
      <c r="J345" s="125">
        <v>22902.78</v>
      </c>
      <c r="K345" s="118">
        <v>2557</v>
      </c>
      <c r="L345" s="118">
        <v>2</v>
      </c>
      <c r="M345" s="118">
        <f t="shared" si="165"/>
        <v>10</v>
      </c>
      <c r="N345" s="118">
        <f t="shared" si="164"/>
        <v>12</v>
      </c>
      <c r="O345" s="126"/>
      <c r="P345" s="127"/>
      <c r="Q345" s="127"/>
      <c r="R345" s="127"/>
      <c r="S345" s="127">
        <f t="shared" si="160"/>
        <v>1347.2222222222222</v>
      </c>
      <c r="T345" s="127">
        <f t="shared" si="163"/>
        <v>8083.333333333333</v>
      </c>
      <c r="U345" s="127">
        <f t="shared" si="161"/>
        <v>8083.333333333333</v>
      </c>
      <c r="V345" s="127">
        <f t="shared" si="162"/>
        <v>6735.1111111111104</v>
      </c>
      <c r="W345" s="127"/>
      <c r="X345" s="127"/>
      <c r="Y345" s="127"/>
      <c r="Z345" s="127"/>
      <c r="AA345" s="127"/>
      <c r="AB345" s="127"/>
      <c r="AC345" s="127"/>
      <c r="AD345" s="127"/>
      <c r="AE345" s="127"/>
      <c r="AF345" s="127"/>
      <c r="AG345" s="127"/>
      <c r="AH345" s="127"/>
      <c r="AI345" s="127"/>
      <c r="AJ345" s="127"/>
      <c r="AK345" s="127"/>
      <c r="AL345" s="127"/>
      <c r="AM345" s="127"/>
      <c r="AN345" s="127"/>
      <c r="AO345" s="127"/>
      <c r="AP345" s="127"/>
    </row>
    <row r="346" spans="1:42">
      <c r="A346" s="118">
        <v>344</v>
      </c>
      <c r="B346" s="120" t="s">
        <v>5610</v>
      </c>
      <c r="C346" s="121" t="s">
        <v>5611</v>
      </c>
      <c r="D346" s="118" t="s">
        <v>5434</v>
      </c>
      <c r="E346" s="122">
        <v>33.33</v>
      </c>
      <c r="F346" s="123">
        <v>24250</v>
      </c>
      <c r="G346" s="124">
        <v>673.61</v>
      </c>
      <c r="H346" s="123">
        <v>673.61</v>
      </c>
      <c r="I346" s="124">
        <v>1347.22</v>
      </c>
      <c r="J346" s="125">
        <v>22902.78</v>
      </c>
      <c r="K346" s="118">
        <v>2557</v>
      </c>
      <c r="L346" s="118">
        <v>2</v>
      </c>
      <c r="M346" s="118">
        <f t="shared" si="165"/>
        <v>10</v>
      </c>
      <c r="N346" s="118">
        <f t="shared" si="164"/>
        <v>12</v>
      </c>
      <c r="O346" s="126"/>
      <c r="P346" s="127"/>
      <c r="Q346" s="127"/>
      <c r="R346" s="127"/>
      <c r="S346" s="127">
        <f t="shared" si="160"/>
        <v>1347.2222222222222</v>
      </c>
      <c r="T346" s="127">
        <f t="shared" si="163"/>
        <v>8083.333333333333</v>
      </c>
      <c r="U346" s="127">
        <f t="shared" si="161"/>
        <v>8083.333333333333</v>
      </c>
      <c r="V346" s="127">
        <f t="shared" si="162"/>
        <v>6735.1111111111104</v>
      </c>
      <c r="W346" s="127"/>
      <c r="X346" s="127"/>
      <c r="Y346" s="127"/>
      <c r="Z346" s="127"/>
      <c r="AA346" s="127"/>
      <c r="AB346" s="127"/>
      <c r="AC346" s="127"/>
      <c r="AD346" s="127"/>
      <c r="AE346" s="127"/>
      <c r="AF346" s="127"/>
      <c r="AG346" s="127"/>
      <c r="AH346" s="127"/>
      <c r="AI346" s="127"/>
      <c r="AJ346" s="127"/>
      <c r="AK346" s="127"/>
      <c r="AL346" s="127"/>
      <c r="AM346" s="127"/>
      <c r="AN346" s="127"/>
      <c r="AO346" s="127"/>
      <c r="AP346" s="127"/>
    </row>
    <row r="347" spans="1:42">
      <c r="A347" s="118">
        <v>345</v>
      </c>
      <c r="B347" s="120" t="s">
        <v>5610</v>
      </c>
      <c r="C347" s="121" t="s">
        <v>5611</v>
      </c>
      <c r="D347" s="118" t="s">
        <v>5434</v>
      </c>
      <c r="E347" s="122">
        <v>33.33</v>
      </c>
      <c r="F347" s="123">
        <v>24250</v>
      </c>
      <c r="G347" s="124">
        <v>673.61</v>
      </c>
      <c r="H347" s="123">
        <v>673.61</v>
      </c>
      <c r="I347" s="124">
        <v>1347.22</v>
      </c>
      <c r="J347" s="125">
        <v>22902.78</v>
      </c>
      <c r="K347" s="118">
        <v>2557</v>
      </c>
      <c r="L347" s="118">
        <v>2</v>
      </c>
      <c r="M347" s="118">
        <f t="shared" si="165"/>
        <v>10</v>
      </c>
      <c r="N347" s="118">
        <f t="shared" si="164"/>
        <v>12</v>
      </c>
      <c r="O347" s="126"/>
      <c r="P347" s="127"/>
      <c r="Q347" s="127"/>
      <c r="R347" s="127"/>
      <c r="S347" s="127">
        <f t="shared" si="160"/>
        <v>1347.2222222222222</v>
      </c>
      <c r="T347" s="127">
        <f t="shared" si="163"/>
        <v>8083.333333333333</v>
      </c>
      <c r="U347" s="127">
        <f t="shared" si="161"/>
        <v>8083.333333333333</v>
      </c>
      <c r="V347" s="127">
        <f t="shared" si="162"/>
        <v>6735.1111111111104</v>
      </c>
      <c r="W347" s="127"/>
      <c r="X347" s="127"/>
      <c r="Y347" s="127"/>
      <c r="Z347" s="127"/>
      <c r="AA347" s="127"/>
      <c r="AB347" s="127"/>
      <c r="AC347" s="127"/>
      <c r="AD347" s="127"/>
      <c r="AE347" s="127"/>
      <c r="AF347" s="127"/>
      <c r="AG347" s="127"/>
      <c r="AH347" s="127"/>
      <c r="AI347" s="127"/>
      <c r="AJ347" s="127"/>
      <c r="AK347" s="127"/>
      <c r="AL347" s="127"/>
      <c r="AM347" s="127"/>
      <c r="AN347" s="127"/>
      <c r="AO347" s="127"/>
      <c r="AP347" s="127"/>
    </row>
    <row r="348" spans="1:42">
      <c r="A348" s="118">
        <v>346</v>
      </c>
      <c r="B348" s="120" t="s">
        <v>5610</v>
      </c>
      <c r="C348" s="121" t="s">
        <v>5611</v>
      </c>
      <c r="D348" s="118" t="s">
        <v>5434</v>
      </c>
      <c r="E348" s="122">
        <v>33.33</v>
      </c>
      <c r="F348" s="123">
        <v>24250</v>
      </c>
      <c r="G348" s="124">
        <v>673.61</v>
      </c>
      <c r="H348" s="123">
        <v>673.61</v>
      </c>
      <c r="I348" s="124">
        <v>1347.22</v>
      </c>
      <c r="J348" s="125">
        <v>22902.78</v>
      </c>
      <c r="K348" s="118">
        <v>2557</v>
      </c>
      <c r="L348" s="118">
        <v>2</v>
      </c>
      <c r="M348" s="118">
        <f t="shared" si="165"/>
        <v>10</v>
      </c>
      <c r="N348" s="118">
        <f t="shared" si="164"/>
        <v>12</v>
      </c>
      <c r="O348" s="126"/>
      <c r="P348" s="127"/>
      <c r="Q348" s="127"/>
      <c r="R348" s="127"/>
      <c r="S348" s="127">
        <f t="shared" si="160"/>
        <v>1347.2222222222222</v>
      </c>
      <c r="T348" s="127">
        <f t="shared" si="163"/>
        <v>8083.333333333333</v>
      </c>
      <c r="U348" s="127">
        <f t="shared" si="161"/>
        <v>8083.333333333333</v>
      </c>
      <c r="V348" s="127">
        <f t="shared" si="162"/>
        <v>6735.1111111111104</v>
      </c>
      <c r="W348" s="127"/>
      <c r="X348" s="127"/>
      <c r="Y348" s="127"/>
      <c r="Z348" s="127"/>
      <c r="AA348" s="127"/>
      <c r="AB348" s="127"/>
      <c r="AC348" s="127"/>
      <c r="AD348" s="127"/>
      <c r="AE348" s="127"/>
      <c r="AF348" s="127"/>
      <c r="AG348" s="127"/>
      <c r="AH348" s="127"/>
      <c r="AI348" s="127"/>
      <c r="AJ348" s="127"/>
      <c r="AK348" s="127"/>
      <c r="AL348" s="127"/>
      <c r="AM348" s="127"/>
      <c r="AN348" s="127"/>
      <c r="AO348" s="127"/>
      <c r="AP348" s="127"/>
    </row>
    <row r="349" spans="1:42">
      <c r="A349" s="118">
        <v>347</v>
      </c>
      <c r="B349" s="120" t="s">
        <v>5610</v>
      </c>
      <c r="C349" s="121" t="s">
        <v>5611</v>
      </c>
      <c r="D349" s="118" t="s">
        <v>5434</v>
      </c>
      <c r="E349" s="122">
        <v>33.33</v>
      </c>
      <c r="F349" s="123">
        <v>24250</v>
      </c>
      <c r="G349" s="124">
        <v>673.61</v>
      </c>
      <c r="H349" s="123">
        <v>673.61</v>
      </c>
      <c r="I349" s="124">
        <v>1347.22</v>
      </c>
      <c r="J349" s="125">
        <v>22902.78</v>
      </c>
      <c r="K349" s="118">
        <v>2557</v>
      </c>
      <c r="L349" s="118">
        <v>2</v>
      </c>
      <c r="M349" s="118">
        <f t="shared" si="165"/>
        <v>10</v>
      </c>
      <c r="N349" s="118">
        <f t="shared" si="164"/>
        <v>12</v>
      </c>
      <c r="O349" s="126"/>
      <c r="P349" s="127"/>
      <c r="Q349" s="127"/>
      <c r="R349" s="127"/>
      <c r="S349" s="127">
        <f t="shared" si="160"/>
        <v>1347.2222222222222</v>
      </c>
      <c r="T349" s="127">
        <f t="shared" si="163"/>
        <v>8083.333333333333</v>
      </c>
      <c r="U349" s="127">
        <f t="shared" si="161"/>
        <v>8083.333333333333</v>
      </c>
      <c r="V349" s="127">
        <f t="shared" si="162"/>
        <v>6735.1111111111104</v>
      </c>
      <c r="W349" s="127"/>
      <c r="X349" s="127"/>
      <c r="Y349" s="127"/>
      <c r="Z349" s="127"/>
      <c r="AA349" s="127"/>
      <c r="AB349" s="127"/>
      <c r="AC349" s="127"/>
      <c r="AD349" s="127"/>
      <c r="AE349" s="127"/>
      <c r="AF349" s="127"/>
      <c r="AG349" s="127"/>
      <c r="AH349" s="127"/>
      <c r="AI349" s="127"/>
      <c r="AJ349" s="127"/>
      <c r="AK349" s="127"/>
      <c r="AL349" s="127"/>
      <c r="AM349" s="127"/>
      <c r="AN349" s="127"/>
      <c r="AO349" s="127"/>
      <c r="AP349" s="127"/>
    </row>
    <row r="350" spans="1:42">
      <c r="A350" s="118">
        <v>348</v>
      </c>
      <c r="B350" s="120" t="s">
        <v>5610</v>
      </c>
      <c r="C350" s="121" t="s">
        <v>5611</v>
      </c>
      <c r="D350" s="118" t="s">
        <v>5434</v>
      </c>
      <c r="E350" s="122">
        <v>33.33</v>
      </c>
      <c r="F350" s="123">
        <v>24250</v>
      </c>
      <c r="G350" s="124">
        <v>673.61</v>
      </c>
      <c r="H350" s="123">
        <v>673.61</v>
      </c>
      <c r="I350" s="124">
        <v>1347.22</v>
      </c>
      <c r="J350" s="125">
        <v>22902.78</v>
      </c>
      <c r="K350" s="118">
        <v>2557</v>
      </c>
      <c r="L350" s="118">
        <v>2</v>
      </c>
      <c r="M350" s="118">
        <f t="shared" si="165"/>
        <v>10</v>
      </c>
      <c r="N350" s="118">
        <f t="shared" si="164"/>
        <v>12</v>
      </c>
      <c r="O350" s="126"/>
      <c r="P350" s="127"/>
      <c r="Q350" s="127"/>
      <c r="R350" s="127"/>
      <c r="S350" s="127">
        <f t="shared" si="160"/>
        <v>1347.2222222222222</v>
      </c>
      <c r="T350" s="127">
        <f t="shared" si="163"/>
        <v>8083.333333333333</v>
      </c>
      <c r="U350" s="127">
        <f t="shared" si="161"/>
        <v>8083.333333333333</v>
      </c>
      <c r="V350" s="127">
        <f t="shared" si="162"/>
        <v>6735.1111111111104</v>
      </c>
      <c r="W350" s="127"/>
      <c r="X350" s="127"/>
      <c r="Y350" s="127"/>
      <c r="Z350" s="127"/>
      <c r="AA350" s="127"/>
      <c r="AB350" s="127"/>
      <c r="AC350" s="127"/>
      <c r="AD350" s="127"/>
      <c r="AE350" s="127"/>
      <c r="AF350" s="127"/>
      <c r="AG350" s="127"/>
      <c r="AH350" s="127"/>
      <c r="AI350" s="127"/>
      <c r="AJ350" s="127"/>
      <c r="AK350" s="127"/>
      <c r="AL350" s="127"/>
      <c r="AM350" s="127"/>
      <c r="AN350" s="127"/>
      <c r="AO350" s="127"/>
      <c r="AP350" s="127"/>
    </row>
    <row r="351" spans="1:42">
      <c r="A351" s="118">
        <v>349</v>
      </c>
      <c r="B351" s="120" t="s">
        <v>5610</v>
      </c>
      <c r="C351" s="121" t="s">
        <v>5611</v>
      </c>
      <c r="D351" s="118" t="s">
        <v>5434</v>
      </c>
      <c r="E351" s="122">
        <v>33.33</v>
      </c>
      <c r="F351" s="123">
        <v>24250</v>
      </c>
      <c r="G351" s="124">
        <v>673.61</v>
      </c>
      <c r="H351" s="123">
        <v>673.61</v>
      </c>
      <c r="I351" s="124">
        <v>1347.22</v>
      </c>
      <c r="J351" s="125">
        <v>22902.78</v>
      </c>
      <c r="K351" s="118">
        <v>2557</v>
      </c>
      <c r="L351" s="118">
        <v>2</v>
      </c>
      <c r="M351" s="118">
        <f t="shared" si="165"/>
        <v>10</v>
      </c>
      <c r="N351" s="118">
        <f t="shared" si="164"/>
        <v>12</v>
      </c>
      <c r="O351" s="126"/>
      <c r="P351" s="127"/>
      <c r="Q351" s="127"/>
      <c r="R351" s="127"/>
      <c r="S351" s="127">
        <f t="shared" si="160"/>
        <v>1347.2222222222222</v>
      </c>
      <c r="T351" s="127">
        <f t="shared" si="163"/>
        <v>8083.333333333333</v>
      </c>
      <c r="U351" s="127">
        <f t="shared" si="161"/>
        <v>8083.333333333333</v>
      </c>
      <c r="V351" s="127">
        <f t="shared" si="162"/>
        <v>6735.1111111111104</v>
      </c>
      <c r="W351" s="127"/>
      <c r="X351" s="127"/>
      <c r="Y351" s="127"/>
      <c r="Z351" s="127"/>
      <c r="AA351" s="127"/>
      <c r="AB351" s="127"/>
      <c r="AC351" s="127"/>
      <c r="AD351" s="127"/>
      <c r="AE351" s="127"/>
      <c r="AF351" s="127"/>
      <c r="AG351" s="127"/>
      <c r="AH351" s="127"/>
      <c r="AI351" s="127"/>
      <c r="AJ351" s="127"/>
      <c r="AK351" s="127"/>
      <c r="AL351" s="127"/>
      <c r="AM351" s="127"/>
      <c r="AN351" s="127"/>
      <c r="AO351" s="127"/>
      <c r="AP351" s="127"/>
    </row>
    <row r="352" spans="1:42">
      <c r="A352" s="118">
        <v>350</v>
      </c>
      <c r="B352" s="120" t="s">
        <v>5610</v>
      </c>
      <c r="C352" s="121" t="s">
        <v>5611</v>
      </c>
      <c r="D352" s="118" t="s">
        <v>5434</v>
      </c>
      <c r="E352" s="122">
        <v>33.33</v>
      </c>
      <c r="F352" s="123">
        <v>24250</v>
      </c>
      <c r="G352" s="124">
        <v>673.61</v>
      </c>
      <c r="H352" s="123">
        <v>673.61</v>
      </c>
      <c r="I352" s="124">
        <v>1347.22</v>
      </c>
      <c r="J352" s="125">
        <v>22902.78</v>
      </c>
      <c r="K352" s="118">
        <v>2557</v>
      </c>
      <c r="L352" s="118">
        <v>2</v>
      </c>
      <c r="M352" s="118">
        <f t="shared" si="165"/>
        <v>10</v>
      </c>
      <c r="N352" s="118">
        <f t="shared" si="164"/>
        <v>12</v>
      </c>
      <c r="O352" s="126"/>
      <c r="P352" s="127"/>
      <c r="Q352" s="127"/>
      <c r="R352" s="127"/>
      <c r="S352" s="127">
        <f t="shared" si="160"/>
        <v>1347.2222222222222</v>
      </c>
      <c r="T352" s="127">
        <f t="shared" si="163"/>
        <v>8083.333333333333</v>
      </c>
      <c r="U352" s="127">
        <f t="shared" si="161"/>
        <v>8083.333333333333</v>
      </c>
      <c r="V352" s="127">
        <f t="shared" si="162"/>
        <v>6735.1111111111104</v>
      </c>
      <c r="W352" s="127"/>
      <c r="X352" s="127"/>
      <c r="Y352" s="127"/>
      <c r="Z352" s="127"/>
      <c r="AA352" s="127"/>
      <c r="AB352" s="127"/>
      <c r="AC352" s="127"/>
      <c r="AD352" s="127"/>
      <c r="AE352" s="127"/>
      <c r="AF352" s="127"/>
      <c r="AG352" s="127"/>
      <c r="AH352" s="127"/>
      <c r="AI352" s="127"/>
      <c r="AJ352" s="127"/>
      <c r="AK352" s="127"/>
      <c r="AL352" s="127"/>
      <c r="AM352" s="127"/>
      <c r="AN352" s="127"/>
      <c r="AO352" s="127"/>
      <c r="AP352" s="127"/>
    </row>
    <row r="353" spans="1:42">
      <c r="A353" s="118">
        <v>351</v>
      </c>
      <c r="B353" s="120" t="s">
        <v>5610</v>
      </c>
      <c r="C353" s="121" t="s">
        <v>5611</v>
      </c>
      <c r="D353" s="118" t="s">
        <v>5434</v>
      </c>
      <c r="E353" s="122">
        <v>33.33</v>
      </c>
      <c r="F353" s="123">
        <v>24250</v>
      </c>
      <c r="G353" s="124">
        <v>673.61</v>
      </c>
      <c r="H353" s="123">
        <v>673.61</v>
      </c>
      <c r="I353" s="124">
        <v>1347.22</v>
      </c>
      <c r="J353" s="125">
        <v>22902.78</v>
      </c>
      <c r="K353" s="118">
        <v>2557</v>
      </c>
      <c r="L353" s="118">
        <v>2</v>
      </c>
      <c r="M353" s="118">
        <f t="shared" si="165"/>
        <v>10</v>
      </c>
      <c r="N353" s="118">
        <f t="shared" si="164"/>
        <v>12</v>
      </c>
      <c r="O353" s="126"/>
      <c r="P353" s="127"/>
      <c r="Q353" s="127"/>
      <c r="R353" s="127"/>
      <c r="S353" s="127">
        <f t="shared" si="160"/>
        <v>1347.2222222222222</v>
      </c>
      <c r="T353" s="127">
        <f t="shared" si="163"/>
        <v>8083.333333333333</v>
      </c>
      <c r="U353" s="127">
        <f t="shared" si="161"/>
        <v>8083.333333333333</v>
      </c>
      <c r="V353" s="127">
        <f t="shared" si="162"/>
        <v>6735.1111111111104</v>
      </c>
      <c r="W353" s="127"/>
      <c r="X353" s="127"/>
      <c r="Y353" s="127"/>
      <c r="Z353" s="127"/>
      <c r="AA353" s="127"/>
      <c r="AB353" s="127"/>
      <c r="AC353" s="127"/>
      <c r="AD353" s="127"/>
      <c r="AE353" s="127"/>
      <c r="AF353" s="127"/>
      <c r="AG353" s="127"/>
      <c r="AH353" s="127"/>
      <c r="AI353" s="127"/>
      <c r="AJ353" s="127"/>
      <c r="AK353" s="127"/>
      <c r="AL353" s="127"/>
      <c r="AM353" s="127"/>
      <c r="AN353" s="127"/>
      <c r="AO353" s="127"/>
      <c r="AP353" s="127"/>
    </row>
    <row r="354" spans="1:42">
      <c r="A354" s="118">
        <v>352</v>
      </c>
      <c r="B354" s="120" t="s">
        <v>5610</v>
      </c>
      <c r="C354" s="121" t="s">
        <v>5611</v>
      </c>
      <c r="D354" s="118" t="s">
        <v>5434</v>
      </c>
      <c r="E354" s="122">
        <v>33.33</v>
      </c>
      <c r="F354" s="123">
        <v>24250</v>
      </c>
      <c r="G354" s="124">
        <v>673.61</v>
      </c>
      <c r="H354" s="123">
        <v>673.61</v>
      </c>
      <c r="I354" s="124">
        <v>1347.22</v>
      </c>
      <c r="J354" s="125">
        <v>22902.78</v>
      </c>
      <c r="K354" s="118">
        <v>2557</v>
      </c>
      <c r="L354" s="118">
        <v>2</v>
      </c>
      <c r="M354" s="118">
        <f t="shared" si="165"/>
        <v>10</v>
      </c>
      <c r="N354" s="118">
        <f t="shared" si="164"/>
        <v>12</v>
      </c>
      <c r="O354" s="126"/>
      <c r="P354" s="127"/>
      <c r="Q354" s="127"/>
      <c r="R354" s="127"/>
      <c r="S354" s="127">
        <f t="shared" si="160"/>
        <v>1347.2222222222222</v>
      </c>
      <c r="T354" s="127">
        <f t="shared" si="163"/>
        <v>8083.333333333333</v>
      </c>
      <c r="U354" s="127">
        <f t="shared" si="161"/>
        <v>8083.333333333333</v>
      </c>
      <c r="V354" s="127">
        <f t="shared" si="162"/>
        <v>6735.1111111111104</v>
      </c>
      <c r="W354" s="127"/>
      <c r="X354" s="127"/>
      <c r="Y354" s="127"/>
      <c r="Z354" s="127"/>
      <c r="AA354" s="127"/>
      <c r="AB354" s="127"/>
      <c r="AC354" s="127"/>
      <c r="AD354" s="127"/>
      <c r="AE354" s="127"/>
      <c r="AF354" s="127"/>
      <c r="AG354" s="127"/>
      <c r="AH354" s="127"/>
      <c r="AI354" s="127"/>
      <c r="AJ354" s="127"/>
      <c r="AK354" s="127"/>
      <c r="AL354" s="127"/>
      <c r="AM354" s="127"/>
      <c r="AN354" s="127"/>
      <c r="AO354" s="127"/>
      <c r="AP354" s="127"/>
    </row>
    <row r="355" spans="1:42">
      <c r="A355" s="118">
        <v>353</v>
      </c>
      <c r="B355" s="120" t="s">
        <v>5610</v>
      </c>
      <c r="C355" s="121" t="s">
        <v>5611</v>
      </c>
      <c r="D355" s="118" t="s">
        <v>5434</v>
      </c>
      <c r="E355" s="122">
        <v>33.33</v>
      </c>
      <c r="F355" s="123">
        <v>24250</v>
      </c>
      <c r="G355" s="124">
        <v>673.61</v>
      </c>
      <c r="H355" s="123">
        <v>673.61</v>
      </c>
      <c r="I355" s="124">
        <v>1347.22</v>
      </c>
      <c r="J355" s="125">
        <v>22902.78</v>
      </c>
      <c r="K355" s="118">
        <v>2557</v>
      </c>
      <c r="L355" s="118">
        <v>2</v>
      </c>
      <c r="M355" s="118">
        <f t="shared" si="165"/>
        <v>10</v>
      </c>
      <c r="N355" s="118">
        <f t="shared" si="164"/>
        <v>12</v>
      </c>
      <c r="O355" s="126"/>
      <c r="P355" s="127"/>
      <c r="Q355" s="127"/>
      <c r="R355" s="127"/>
      <c r="S355" s="127">
        <f t="shared" si="160"/>
        <v>1347.2222222222222</v>
      </c>
      <c r="T355" s="127">
        <f t="shared" si="163"/>
        <v>8083.333333333333</v>
      </c>
      <c r="U355" s="127">
        <f t="shared" si="161"/>
        <v>8083.333333333333</v>
      </c>
      <c r="V355" s="127">
        <f t="shared" si="162"/>
        <v>6735.1111111111104</v>
      </c>
      <c r="W355" s="127"/>
      <c r="X355" s="127"/>
      <c r="Y355" s="127"/>
      <c r="Z355" s="127"/>
      <c r="AA355" s="127"/>
      <c r="AB355" s="127"/>
      <c r="AC355" s="127"/>
      <c r="AD355" s="127"/>
      <c r="AE355" s="127"/>
      <c r="AF355" s="127"/>
      <c r="AG355" s="127"/>
      <c r="AH355" s="127"/>
      <c r="AI355" s="127"/>
      <c r="AJ355" s="127"/>
      <c r="AK355" s="127"/>
      <c r="AL355" s="127"/>
      <c r="AM355" s="127"/>
      <c r="AN355" s="127"/>
      <c r="AO355" s="127"/>
      <c r="AP355" s="127"/>
    </row>
    <row r="356" spans="1:42">
      <c r="A356" s="118">
        <v>354</v>
      </c>
      <c r="B356" s="120" t="s">
        <v>5610</v>
      </c>
      <c r="C356" s="121" t="s">
        <v>5611</v>
      </c>
      <c r="D356" s="118" t="s">
        <v>5434</v>
      </c>
      <c r="E356" s="122">
        <v>33.33</v>
      </c>
      <c r="F356" s="123">
        <v>24250</v>
      </c>
      <c r="G356" s="124">
        <v>673.61</v>
      </c>
      <c r="H356" s="123">
        <v>673.61</v>
      </c>
      <c r="I356" s="124">
        <v>1347.22</v>
      </c>
      <c r="J356" s="125">
        <v>22902.78</v>
      </c>
      <c r="K356" s="118">
        <v>2557</v>
      </c>
      <c r="L356" s="118">
        <v>2</v>
      </c>
      <c r="M356" s="118">
        <f t="shared" si="165"/>
        <v>10</v>
      </c>
      <c r="N356" s="118">
        <f t="shared" si="164"/>
        <v>12</v>
      </c>
      <c r="O356" s="126"/>
      <c r="P356" s="127"/>
      <c r="Q356" s="127"/>
      <c r="R356" s="127"/>
      <c r="S356" s="127">
        <f t="shared" si="160"/>
        <v>1347.2222222222222</v>
      </c>
      <c r="T356" s="127">
        <f t="shared" si="163"/>
        <v>8083.333333333333</v>
      </c>
      <c r="U356" s="127">
        <f t="shared" si="161"/>
        <v>8083.333333333333</v>
      </c>
      <c r="V356" s="127">
        <f t="shared" si="162"/>
        <v>6735.1111111111104</v>
      </c>
      <c r="W356" s="127"/>
      <c r="X356" s="127"/>
      <c r="Y356" s="127"/>
      <c r="Z356" s="127"/>
      <c r="AA356" s="127"/>
      <c r="AB356" s="127"/>
      <c r="AC356" s="127"/>
      <c r="AD356" s="127"/>
      <c r="AE356" s="127"/>
      <c r="AF356" s="127"/>
      <c r="AG356" s="127"/>
      <c r="AH356" s="127"/>
      <c r="AI356" s="127"/>
      <c r="AJ356" s="127"/>
      <c r="AK356" s="127"/>
      <c r="AL356" s="127"/>
      <c r="AM356" s="127"/>
      <c r="AN356" s="127"/>
      <c r="AO356" s="127"/>
      <c r="AP356" s="127"/>
    </row>
    <row r="357" spans="1:42">
      <c r="A357" s="118">
        <v>355</v>
      </c>
      <c r="B357" s="120" t="s">
        <v>5610</v>
      </c>
      <c r="C357" s="121" t="s">
        <v>5611</v>
      </c>
      <c r="D357" s="118" t="s">
        <v>5434</v>
      </c>
      <c r="E357" s="122">
        <v>33.33</v>
      </c>
      <c r="F357" s="123">
        <v>24250</v>
      </c>
      <c r="G357" s="124">
        <v>673.61</v>
      </c>
      <c r="H357" s="123">
        <v>673.61</v>
      </c>
      <c r="I357" s="124">
        <v>1347.22</v>
      </c>
      <c r="J357" s="125">
        <v>22902.78</v>
      </c>
      <c r="K357" s="118">
        <v>2557</v>
      </c>
      <c r="L357" s="118">
        <v>2</v>
      </c>
      <c r="M357" s="118">
        <f t="shared" si="165"/>
        <v>10</v>
      </c>
      <c r="N357" s="118">
        <f t="shared" si="164"/>
        <v>12</v>
      </c>
      <c r="O357" s="126"/>
      <c r="P357" s="127"/>
      <c r="Q357" s="127"/>
      <c r="R357" s="127"/>
      <c r="S357" s="127">
        <f t="shared" si="160"/>
        <v>1347.2222222222222</v>
      </c>
      <c r="T357" s="127">
        <f t="shared" si="163"/>
        <v>8083.333333333333</v>
      </c>
      <c r="U357" s="127">
        <f t="shared" si="161"/>
        <v>8083.333333333333</v>
      </c>
      <c r="V357" s="127">
        <f t="shared" si="162"/>
        <v>6735.1111111111104</v>
      </c>
      <c r="W357" s="127"/>
      <c r="X357" s="127"/>
      <c r="Y357" s="127"/>
      <c r="Z357" s="127"/>
      <c r="AA357" s="127"/>
      <c r="AB357" s="127"/>
      <c r="AC357" s="127"/>
      <c r="AD357" s="127"/>
      <c r="AE357" s="127"/>
      <c r="AF357" s="127"/>
      <c r="AG357" s="127"/>
      <c r="AH357" s="127"/>
      <c r="AI357" s="127"/>
      <c r="AJ357" s="127"/>
      <c r="AK357" s="127"/>
      <c r="AL357" s="127"/>
      <c r="AM357" s="127"/>
      <c r="AN357" s="127"/>
      <c r="AO357" s="127"/>
      <c r="AP357" s="127"/>
    </row>
    <row r="358" spans="1:42">
      <c r="A358" s="118">
        <v>356</v>
      </c>
      <c r="B358" s="120" t="s">
        <v>5610</v>
      </c>
      <c r="C358" s="121" t="s">
        <v>5611</v>
      </c>
      <c r="D358" s="118" t="s">
        <v>5434</v>
      </c>
      <c r="E358" s="122">
        <v>33.33</v>
      </c>
      <c r="F358" s="123">
        <v>24250</v>
      </c>
      <c r="G358" s="124">
        <v>673.61</v>
      </c>
      <c r="H358" s="123">
        <v>673.61</v>
      </c>
      <c r="I358" s="124">
        <v>1347.22</v>
      </c>
      <c r="J358" s="125">
        <v>22902.78</v>
      </c>
      <c r="K358" s="118">
        <v>2557</v>
      </c>
      <c r="L358" s="118">
        <v>2</v>
      </c>
      <c r="M358" s="118">
        <f t="shared" si="165"/>
        <v>10</v>
      </c>
      <c r="N358" s="118">
        <f t="shared" si="164"/>
        <v>12</v>
      </c>
      <c r="O358" s="126"/>
      <c r="P358" s="127"/>
      <c r="Q358" s="127"/>
      <c r="R358" s="127"/>
      <c r="S358" s="127">
        <f t="shared" si="160"/>
        <v>1347.2222222222222</v>
      </c>
      <c r="T358" s="127">
        <f t="shared" si="163"/>
        <v>8083.333333333333</v>
      </c>
      <c r="U358" s="127">
        <f t="shared" si="161"/>
        <v>8083.333333333333</v>
      </c>
      <c r="V358" s="127">
        <f t="shared" si="162"/>
        <v>6735.1111111111104</v>
      </c>
      <c r="W358" s="127"/>
      <c r="X358" s="127"/>
      <c r="Y358" s="127"/>
      <c r="Z358" s="127"/>
      <c r="AA358" s="127"/>
      <c r="AB358" s="127"/>
      <c r="AC358" s="127"/>
      <c r="AD358" s="127"/>
      <c r="AE358" s="127"/>
      <c r="AF358" s="127"/>
      <c r="AG358" s="127"/>
      <c r="AH358" s="127"/>
      <c r="AI358" s="127"/>
      <c r="AJ358" s="127"/>
      <c r="AK358" s="127"/>
      <c r="AL358" s="127"/>
      <c r="AM358" s="127"/>
      <c r="AN358" s="127"/>
      <c r="AO358" s="127"/>
      <c r="AP358" s="127"/>
    </row>
    <row r="359" spans="1:42">
      <c r="A359" s="118">
        <v>357</v>
      </c>
      <c r="B359" s="120" t="s">
        <v>5610</v>
      </c>
      <c r="C359" s="121" t="s">
        <v>5611</v>
      </c>
      <c r="D359" s="118" t="s">
        <v>5434</v>
      </c>
      <c r="E359" s="122">
        <v>33.33</v>
      </c>
      <c r="F359" s="123">
        <v>24250</v>
      </c>
      <c r="G359" s="124">
        <v>673.61</v>
      </c>
      <c r="H359" s="123">
        <v>673.61</v>
      </c>
      <c r="I359" s="124">
        <v>1347.22</v>
      </c>
      <c r="J359" s="125">
        <v>22902.78</v>
      </c>
      <c r="K359" s="118">
        <v>2557</v>
      </c>
      <c r="L359" s="118">
        <v>2</v>
      </c>
      <c r="M359" s="118">
        <f t="shared" si="165"/>
        <v>10</v>
      </c>
      <c r="N359" s="118">
        <f t="shared" si="164"/>
        <v>12</v>
      </c>
      <c r="O359" s="126"/>
      <c r="P359" s="127"/>
      <c r="Q359" s="127"/>
      <c r="R359" s="127"/>
      <c r="S359" s="127">
        <f t="shared" si="160"/>
        <v>1347.2222222222222</v>
      </c>
      <c r="T359" s="127">
        <f t="shared" si="163"/>
        <v>8083.333333333333</v>
      </c>
      <c r="U359" s="127">
        <f t="shared" si="161"/>
        <v>8083.333333333333</v>
      </c>
      <c r="V359" s="127">
        <f t="shared" si="162"/>
        <v>6735.1111111111104</v>
      </c>
      <c r="W359" s="127"/>
      <c r="X359" s="127"/>
      <c r="Y359" s="127"/>
      <c r="Z359" s="127"/>
      <c r="AA359" s="127"/>
      <c r="AB359" s="127"/>
      <c r="AC359" s="127"/>
      <c r="AD359" s="127"/>
      <c r="AE359" s="127"/>
      <c r="AF359" s="127"/>
      <c r="AG359" s="127"/>
      <c r="AH359" s="127"/>
      <c r="AI359" s="127"/>
      <c r="AJ359" s="127"/>
      <c r="AK359" s="127"/>
      <c r="AL359" s="127"/>
      <c r="AM359" s="127"/>
      <c r="AN359" s="127"/>
      <c r="AO359" s="127"/>
      <c r="AP359" s="127"/>
    </row>
    <row r="360" spans="1:42">
      <c r="A360" s="118">
        <v>358</v>
      </c>
      <c r="B360" s="120" t="s">
        <v>5610</v>
      </c>
      <c r="C360" s="121" t="s">
        <v>5611</v>
      </c>
      <c r="D360" s="118" t="s">
        <v>5434</v>
      </c>
      <c r="E360" s="122">
        <v>33.33</v>
      </c>
      <c r="F360" s="123">
        <v>24250</v>
      </c>
      <c r="G360" s="124">
        <v>673.61</v>
      </c>
      <c r="H360" s="123">
        <v>673.61</v>
      </c>
      <c r="I360" s="124">
        <v>1347.22</v>
      </c>
      <c r="J360" s="125">
        <v>22902.78</v>
      </c>
      <c r="K360" s="118">
        <v>2557</v>
      </c>
      <c r="L360" s="118">
        <v>2</v>
      </c>
      <c r="M360" s="118">
        <f t="shared" si="165"/>
        <v>10</v>
      </c>
      <c r="N360" s="118">
        <f t="shared" si="164"/>
        <v>12</v>
      </c>
      <c r="O360" s="126"/>
      <c r="P360" s="127"/>
      <c r="Q360" s="127"/>
      <c r="R360" s="127"/>
      <c r="S360" s="127">
        <f t="shared" si="160"/>
        <v>1347.2222222222222</v>
      </c>
      <c r="T360" s="127">
        <f t="shared" si="163"/>
        <v>8083.333333333333</v>
      </c>
      <c r="U360" s="127">
        <f t="shared" si="161"/>
        <v>8083.333333333333</v>
      </c>
      <c r="V360" s="127">
        <f t="shared" si="162"/>
        <v>6735.1111111111104</v>
      </c>
      <c r="W360" s="127"/>
      <c r="X360" s="127"/>
      <c r="Y360" s="127"/>
      <c r="Z360" s="127"/>
      <c r="AA360" s="127"/>
      <c r="AB360" s="127"/>
      <c r="AC360" s="127"/>
      <c r="AD360" s="127"/>
      <c r="AE360" s="127"/>
      <c r="AF360" s="127"/>
      <c r="AG360" s="127"/>
      <c r="AH360" s="127"/>
      <c r="AI360" s="127"/>
      <c r="AJ360" s="127"/>
      <c r="AK360" s="127"/>
      <c r="AL360" s="127"/>
      <c r="AM360" s="127"/>
      <c r="AN360" s="127"/>
      <c r="AO360" s="127"/>
      <c r="AP360" s="127"/>
    </row>
    <row r="361" spans="1:42">
      <c r="A361" s="118">
        <v>359</v>
      </c>
      <c r="B361" s="120" t="s">
        <v>5610</v>
      </c>
      <c r="C361" s="121" t="s">
        <v>5611</v>
      </c>
      <c r="D361" s="118" t="s">
        <v>5434</v>
      </c>
      <c r="E361" s="122">
        <v>33.33</v>
      </c>
      <c r="F361" s="123">
        <v>24250</v>
      </c>
      <c r="G361" s="124">
        <v>673.61</v>
      </c>
      <c r="H361" s="123">
        <v>673.61</v>
      </c>
      <c r="I361" s="124">
        <v>1347.22</v>
      </c>
      <c r="J361" s="125">
        <v>22902.78</v>
      </c>
      <c r="K361" s="118">
        <v>2557</v>
      </c>
      <c r="L361" s="118">
        <v>2</v>
      </c>
      <c r="M361" s="118">
        <f t="shared" si="165"/>
        <v>10</v>
      </c>
      <c r="N361" s="118">
        <f t="shared" si="164"/>
        <v>12</v>
      </c>
      <c r="O361" s="126"/>
      <c r="P361" s="127"/>
      <c r="Q361" s="127"/>
      <c r="R361" s="127"/>
      <c r="S361" s="127">
        <f t="shared" si="160"/>
        <v>1347.2222222222222</v>
      </c>
      <c r="T361" s="127">
        <f t="shared" si="163"/>
        <v>8083.333333333333</v>
      </c>
      <c r="U361" s="127">
        <f t="shared" si="161"/>
        <v>8083.333333333333</v>
      </c>
      <c r="V361" s="127">
        <f t="shared" si="162"/>
        <v>6735.1111111111104</v>
      </c>
      <c r="W361" s="127"/>
      <c r="X361" s="127"/>
      <c r="Y361" s="127"/>
      <c r="Z361" s="127"/>
      <c r="AA361" s="127"/>
      <c r="AB361" s="127"/>
      <c r="AC361" s="127"/>
      <c r="AD361" s="127"/>
      <c r="AE361" s="127"/>
      <c r="AF361" s="127"/>
      <c r="AG361" s="127"/>
      <c r="AH361" s="127"/>
      <c r="AI361" s="127"/>
      <c r="AJ361" s="127"/>
      <c r="AK361" s="127"/>
      <c r="AL361" s="127"/>
      <c r="AM361" s="127"/>
      <c r="AN361" s="127"/>
      <c r="AO361" s="127"/>
      <c r="AP361" s="127"/>
    </row>
    <row r="362" spans="1:42">
      <c r="A362" s="118">
        <v>360</v>
      </c>
      <c r="B362" s="120" t="s">
        <v>5610</v>
      </c>
      <c r="C362" s="121" t="s">
        <v>5611</v>
      </c>
      <c r="D362" s="118" t="s">
        <v>5434</v>
      </c>
      <c r="E362" s="122">
        <v>33.33</v>
      </c>
      <c r="F362" s="123">
        <v>24250</v>
      </c>
      <c r="G362" s="124">
        <v>673.61</v>
      </c>
      <c r="H362" s="123">
        <v>673.61</v>
      </c>
      <c r="I362" s="124">
        <v>1347.22</v>
      </c>
      <c r="J362" s="125">
        <v>22902.78</v>
      </c>
      <c r="K362" s="118">
        <v>2557</v>
      </c>
      <c r="L362" s="118">
        <v>2</v>
      </c>
      <c r="M362" s="118">
        <f t="shared" si="165"/>
        <v>10</v>
      </c>
      <c r="N362" s="118">
        <f t="shared" si="164"/>
        <v>12</v>
      </c>
      <c r="O362" s="126"/>
      <c r="P362" s="127"/>
      <c r="Q362" s="127"/>
      <c r="R362" s="127"/>
      <c r="S362" s="127">
        <f t="shared" si="160"/>
        <v>1347.2222222222222</v>
      </c>
      <c r="T362" s="127">
        <f t="shared" si="163"/>
        <v>8083.333333333333</v>
      </c>
      <c r="U362" s="127">
        <f t="shared" si="161"/>
        <v>8083.333333333333</v>
      </c>
      <c r="V362" s="127">
        <f t="shared" si="162"/>
        <v>6735.1111111111104</v>
      </c>
      <c r="W362" s="127"/>
      <c r="X362" s="127"/>
      <c r="Y362" s="127"/>
      <c r="Z362" s="127"/>
      <c r="AA362" s="127"/>
      <c r="AB362" s="127"/>
      <c r="AC362" s="127"/>
      <c r="AD362" s="127"/>
      <c r="AE362" s="127"/>
      <c r="AF362" s="127"/>
      <c r="AG362" s="127"/>
      <c r="AH362" s="127"/>
      <c r="AI362" s="127"/>
      <c r="AJ362" s="127"/>
      <c r="AK362" s="127"/>
      <c r="AL362" s="127"/>
      <c r="AM362" s="127"/>
      <c r="AN362" s="127"/>
      <c r="AO362" s="127"/>
      <c r="AP362" s="127"/>
    </row>
    <row r="363" spans="1:42">
      <c r="A363" s="118">
        <v>361</v>
      </c>
      <c r="B363" s="120" t="s">
        <v>5610</v>
      </c>
      <c r="C363" s="121" t="s">
        <v>5611</v>
      </c>
      <c r="D363" s="118" t="s">
        <v>5434</v>
      </c>
      <c r="E363" s="122">
        <v>33.33</v>
      </c>
      <c r="F363" s="123">
        <v>24250</v>
      </c>
      <c r="G363" s="124">
        <v>673.61</v>
      </c>
      <c r="H363" s="123">
        <v>673.61</v>
      </c>
      <c r="I363" s="124">
        <v>1347.22</v>
      </c>
      <c r="J363" s="125">
        <v>22902.78</v>
      </c>
      <c r="K363" s="118">
        <v>2557</v>
      </c>
      <c r="L363" s="118">
        <v>2</v>
      </c>
      <c r="M363" s="118">
        <f t="shared" si="165"/>
        <v>10</v>
      </c>
      <c r="N363" s="118">
        <f t="shared" si="164"/>
        <v>12</v>
      </c>
      <c r="O363" s="126"/>
      <c r="P363" s="127"/>
      <c r="Q363" s="127"/>
      <c r="R363" s="127"/>
      <c r="S363" s="127">
        <f t="shared" si="160"/>
        <v>1347.2222222222222</v>
      </c>
      <c r="T363" s="127">
        <f t="shared" si="163"/>
        <v>8083.333333333333</v>
      </c>
      <c r="U363" s="127">
        <f t="shared" si="161"/>
        <v>8083.333333333333</v>
      </c>
      <c r="V363" s="127">
        <f t="shared" si="162"/>
        <v>6735.1111111111104</v>
      </c>
      <c r="W363" s="127"/>
      <c r="X363" s="127"/>
      <c r="Y363" s="127"/>
      <c r="Z363" s="127"/>
      <c r="AA363" s="127"/>
      <c r="AB363" s="127"/>
      <c r="AC363" s="127"/>
      <c r="AD363" s="127"/>
      <c r="AE363" s="127"/>
      <c r="AF363" s="127"/>
      <c r="AG363" s="127"/>
      <c r="AH363" s="127"/>
      <c r="AI363" s="127"/>
      <c r="AJ363" s="127"/>
      <c r="AK363" s="127"/>
      <c r="AL363" s="127"/>
      <c r="AM363" s="127"/>
      <c r="AN363" s="127"/>
      <c r="AO363" s="127"/>
      <c r="AP363" s="127"/>
    </row>
    <row r="364" spans="1:42">
      <c r="A364" s="118">
        <v>362</v>
      </c>
      <c r="B364" s="120" t="s">
        <v>5610</v>
      </c>
      <c r="C364" s="121" t="s">
        <v>5611</v>
      </c>
      <c r="D364" s="118" t="s">
        <v>5434</v>
      </c>
      <c r="E364" s="122">
        <v>33.33</v>
      </c>
      <c r="F364" s="123">
        <v>24250</v>
      </c>
      <c r="G364" s="124">
        <v>673.61</v>
      </c>
      <c r="H364" s="123">
        <v>673.61</v>
      </c>
      <c r="I364" s="124">
        <v>1347.22</v>
      </c>
      <c r="J364" s="125">
        <v>22902.78</v>
      </c>
      <c r="K364" s="118">
        <v>2557</v>
      </c>
      <c r="L364" s="118">
        <v>2</v>
      </c>
      <c r="M364" s="118">
        <f t="shared" si="165"/>
        <v>10</v>
      </c>
      <c r="N364" s="118">
        <f t="shared" si="164"/>
        <v>12</v>
      </c>
      <c r="O364" s="126"/>
      <c r="P364" s="127"/>
      <c r="Q364" s="127"/>
      <c r="R364" s="127"/>
      <c r="S364" s="127">
        <f t="shared" si="160"/>
        <v>1347.2222222222222</v>
      </c>
      <c r="T364" s="127">
        <f t="shared" si="163"/>
        <v>8083.333333333333</v>
      </c>
      <c r="U364" s="127">
        <f t="shared" si="161"/>
        <v>8083.333333333333</v>
      </c>
      <c r="V364" s="127">
        <f t="shared" si="162"/>
        <v>6735.1111111111104</v>
      </c>
      <c r="W364" s="127"/>
      <c r="X364" s="127"/>
      <c r="Y364" s="127"/>
      <c r="Z364" s="127"/>
      <c r="AA364" s="127"/>
      <c r="AB364" s="127"/>
      <c r="AC364" s="127"/>
      <c r="AD364" s="127"/>
      <c r="AE364" s="127"/>
      <c r="AF364" s="127"/>
      <c r="AG364" s="127"/>
      <c r="AH364" s="127"/>
      <c r="AI364" s="127"/>
      <c r="AJ364" s="127"/>
      <c r="AK364" s="127"/>
      <c r="AL364" s="127"/>
      <c r="AM364" s="127"/>
      <c r="AN364" s="127"/>
      <c r="AO364" s="127"/>
      <c r="AP364" s="127"/>
    </row>
    <row r="365" spans="1:42">
      <c r="A365" s="118">
        <v>363</v>
      </c>
      <c r="B365" s="120" t="s">
        <v>5610</v>
      </c>
      <c r="C365" s="121" t="s">
        <v>5611</v>
      </c>
      <c r="D365" s="118" t="s">
        <v>5434</v>
      </c>
      <c r="E365" s="122">
        <v>33.33</v>
      </c>
      <c r="F365" s="123">
        <v>24250</v>
      </c>
      <c r="G365" s="124">
        <v>673.61</v>
      </c>
      <c r="H365" s="123">
        <v>673.61</v>
      </c>
      <c r="I365" s="124">
        <v>1347.22</v>
      </c>
      <c r="J365" s="125">
        <v>22902.78</v>
      </c>
      <c r="K365" s="118">
        <v>2557</v>
      </c>
      <c r="L365" s="118">
        <v>2</v>
      </c>
      <c r="M365" s="118">
        <f t="shared" si="165"/>
        <v>10</v>
      </c>
      <c r="N365" s="118">
        <f t="shared" si="164"/>
        <v>12</v>
      </c>
      <c r="O365" s="126"/>
      <c r="P365" s="127"/>
      <c r="Q365" s="127"/>
      <c r="R365" s="127"/>
      <c r="S365" s="127">
        <f t="shared" si="160"/>
        <v>1347.2222222222222</v>
      </c>
      <c r="T365" s="127">
        <f t="shared" si="163"/>
        <v>8083.333333333333</v>
      </c>
      <c r="U365" s="127">
        <f t="shared" si="161"/>
        <v>8083.333333333333</v>
      </c>
      <c r="V365" s="127">
        <f t="shared" si="162"/>
        <v>6735.1111111111104</v>
      </c>
      <c r="W365" s="127"/>
      <c r="X365" s="127"/>
      <c r="Y365" s="127"/>
      <c r="Z365" s="127"/>
      <c r="AA365" s="127"/>
      <c r="AB365" s="127"/>
      <c r="AC365" s="127"/>
      <c r="AD365" s="127"/>
      <c r="AE365" s="127"/>
      <c r="AF365" s="127"/>
      <c r="AG365" s="127"/>
      <c r="AH365" s="127"/>
      <c r="AI365" s="127"/>
      <c r="AJ365" s="127"/>
      <c r="AK365" s="127"/>
      <c r="AL365" s="127"/>
      <c r="AM365" s="127"/>
      <c r="AN365" s="127"/>
      <c r="AO365" s="127"/>
      <c r="AP365" s="127"/>
    </row>
    <row r="366" spans="1:42">
      <c r="A366" s="118">
        <v>364</v>
      </c>
      <c r="B366" s="120" t="s">
        <v>5610</v>
      </c>
      <c r="C366" s="121" t="s">
        <v>5611</v>
      </c>
      <c r="D366" s="118" t="s">
        <v>5434</v>
      </c>
      <c r="E366" s="122">
        <v>33.33</v>
      </c>
      <c r="F366" s="123">
        <v>24250</v>
      </c>
      <c r="G366" s="124">
        <v>673.61</v>
      </c>
      <c r="H366" s="123">
        <v>673.61</v>
      </c>
      <c r="I366" s="124">
        <v>1347.22</v>
      </c>
      <c r="J366" s="125">
        <v>22902.78</v>
      </c>
      <c r="K366" s="118">
        <v>2557</v>
      </c>
      <c r="L366" s="118">
        <v>2</v>
      </c>
      <c r="M366" s="118">
        <f t="shared" si="165"/>
        <v>10</v>
      </c>
      <c r="N366" s="118">
        <f t="shared" si="164"/>
        <v>12</v>
      </c>
      <c r="O366" s="126"/>
      <c r="P366" s="127"/>
      <c r="Q366" s="127"/>
      <c r="R366" s="127"/>
      <c r="S366" s="127">
        <f t="shared" si="160"/>
        <v>1347.2222222222222</v>
      </c>
      <c r="T366" s="127">
        <f t="shared" si="163"/>
        <v>8083.333333333333</v>
      </c>
      <c r="U366" s="127">
        <f t="shared" si="161"/>
        <v>8083.333333333333</v>
      </c>
      <c r="V366" s="127">
        <f t="shared" si="162"/>
        <v>6735.1111111111104</v>
      </c>
      <c r="W366" s="127"/>
      <c r="X366" s="127"/>
      <c r="Y366" s="127"/>
      <c r="Z366" s="127"/>
      <c r="AA366" s="127"/>
      <c r="AB366" s="127"/>
      <c r="AC366" s="127"/>
      <c r="AD366" s="127"/>
      <c r="AE366" s="127"/>
      <c r="AF366" s="127"/>
      <c r="AG366" s="127"/>
      <c r="AH366" s="127"/>
      <c r="AI366" s="127"/>
      <c r="AJ366" s="127"/>
      <c r="AK366" s="127"/>
      <c r="AL366" s="127"/>
      <c r="AM366" s="127"/>
      <c r="AN366" s="127"/>
      <c r="AO366" s="127"/>
      <c r="AP366" s="127"/>
    </row>
    <row r="367" spans="1:42">
      <c r="A367" s="118">
        <v>365</v>
      </c>
      <c r="B367" s="120" t="s">
        <v>5610</v>
      </c>
      <c r="C367" s="121" t="s">
        <v>5611</v>
      </c>
      <c r="D367" s="118" t="s">
        <v>5434</v>
      </c>
      <c r="E367" s="122">
        <v>33.33</v>
      </c>
      <c r="F367" s="123">
        <v>24250</v>
      </c>
      <c r="G367" s="124">
        <v>673.61</v>
      </c>
      <c r="H367" s="123">
        <v>673.61</v>
      </c>
      <c r="I367" s="124">
        <v>1347.22</v>
      </c>
      <c r="J367" s="125">
        <v>22902.78</v>
      </c>
      <c r="K367" s="118">
        <v>2557</v>
      </c>
      <c r="L367" s="118">
        <v>2</v>
      </c>
      <c r="M367" s="118">
        <f t="shared" si="165"/>
        <v>10</v>
      </c>
      <c r="N367" s="118">
        <f t="shared" si="164"/>
        <v>12</v>
      </c>
      <c r="O367" s="126"/>
      <c r="P367" s="127"/>
      <c r="Q367" s="127"/>
      <c r="R367" s="127"/>
      <c r="S367" s="127">
        <f t="shared" si="160"/>
        <v>1347.2222222222222</v>
      </c>
      <c r="T367" s="127">
        <f t="shared" si="163"/>
        <v>8083.333333333333</v>
      </c>
      <c r="U367" s="127">
        <f t="shared" si="161"/>
        <v>8083.333333333333</v>
      </c>
      <c r="V367" s="127">
        <f t="shared" si="162"/>
        <v>6735.1111111111104</v>
      </c>
      <c r="W367" s="127"/>
      <c r="X367" s="127"/>
      <c r="Y367" s="127"/>
      <c r="Z367" s="127"/>
      <c r="AA367" s="127"/>
      <c r="AB367" s="127"/>
      <c r="AC367" s="127"/>
      <c r="AD367" s="127"/>
      <c r="AE367" s="127"/>
      <c r="AF367" s="127"/>
      <c r="AG367" s="127"/>
      <c r="AH367" s="127"/>
      <c r="AI367" s="127"/>
      <c r="AJ367" s="127"/>
      <c r="AK367" s="127"/>
      <c r="AL367" s="127"/>
      <c r="AM367" s="127"/>
      <c r="AN367" s="127"/>
      <c r="AO367" s="127"/>
      <c r="AP367" s="127"/>
    </row>
    <row r="368" spans="1:42" ht="36">
      <c r="A368" s="118">
        <v>366</v>
      </c>
      <c r="B368" s="120" t="s">
        <v>5612</v>
      </c>
      <c r="C368" s="121" t="s">
        <v>5484</v>
      </c>
      <c r="D368" s="118" t="s">
        <v>5434</v>
      </c>
      <c r="E368" s="122">
        <v>33.33</v>
      </c>
      <c r="F368" s="123">
        <v>32000</v>
      </c>
      <c r="G368" s="124">
        <v>888.89</v>
      </c>
      <c r="H368" s="123">
        <v>888.89</v>
      </c>
      <c r="I368" s="124">
        <v>1777.78</v>
      </c>
      <c r="J368" s="125">
        <v>30222.22</v>
      </c>
      <c r="K368" s="118">
        <v>2557</v>
      </c>
      <c r="L368" s="118">
        <v>2</v>
      </c>
      <c r="M368" s="118">
        <f t="shared" si="165"/>
        <v>10</v>
      </c>
      <c r="N368" s="118">
        <f t="shared" si="164"/>
        <v>12</v>
      </c>
      <c r="O368" s="126"/>
      <c r="P368" s="127"/>
      <c r="Q368" s="127"/>
      <c r="R368" s="127"/>
      <c r="S368" s="127">
        <f t="shared" si="160"/>
        <v>1777.7777777777776</v>
      </c>
      <c r="T368" s="127">
        <f t="shared" si="163"/>
        <v>10666.666666666666</v>
      </c>
      <c r="U368" s="127">
        <f t="shared" si="161"/>
        <v>10666.666666666666</v>
      </c>
      <c r="V368" s="127">
        <f t="shared" si="162"/>
        <v>8887.8888888888887</v>
      </c>
      <c r="W368" s="127"/>
      <c r="X368" s="127"/>
      <c r="Y368" s="127"/>
      <c r="Z368" s="127"/>
      <c r="AA368" s="127"/>
      <c r="AB368" s="127"/>
      <c r="AC368" s="127"/>
      <c r="AD368" s="127"/>
      <c r="AE368" s="127"/>
      <c r="AF368" s="127"/>
      <c r="AG368" s="127"/>
      <c r="AH368" s="127"/>
      <c r="AI368" s="127"/>
      <c r="AJ368" s="127"/>
      <c r="AK368" s="127"/>
      <c r="AL368" s="127"/>
      <c r="AM368" s="127"/>
      <c r="AN368" s="127"/>
      <c r="AO368" s="127"/>
      <c r="AP368" s="127"/>
    </row>
    <row r="369" spans="1:42">
      <c r="A369" s="118">
        <v>367</v>
      </c>
      <c r="B369" s="120" t="s">
        <v>5613</v>
      </c>
      <c r="C369" s="121" t="s">
        <v>5487</v>
      </c>
      <c r="D369" s="118" t="s">
        <v>5434</v>
      </c>
      <c r="E369" s="122">
        <v>33.33</v>
      </c>
      <c r="F369" s="123">
        <v>33491</v>
      </c>
      <c r="G369" s="124">
        <v>930.31</v>
      </c>
      <c r="H369" s="123">
        <v>930.31</v>
      </c>
      <c r="I369" s="124">
        <v>1860.62</v>
      </c>
      <c r="J369" s="125">
        <v>31630.38</v>
      </c>
      <c r="K369" s="118">
        <v>2557</v>
      </c>
      <c r="L369" s="118">
        <v>2</v>
      </c>
      <c r="M369" s="118">
        <f t="shared" si="165"/>
        <v>10</v>
      </c>
      <c r="N369" s="118">
        <f t="shared" si="164"/>
        <v>12</v>
      </c>
      <c r="O369" s="126"/>
      <c r="P369" s="127"/>
      <c r="Q369" s="127"/>
      <c r="R369" s="127"/>
      <c r="S369" s="127">
        <f t="shared" si="160"/>
        <v>1860.6111111111111</v>
      </c>
      <c r="T369" s="127">
        <f t="shared" si="163"/>
        <v>11163.666666666666</v>
      </c>
      <c r="U369" s="127">
        <f t="shared" si="161"/>
        <v>11163.666666666666</v>
      </c>
      <c r="V369" s="127">
        <f t="shared" si="162"/>
        <v>9302.0555555555547</v>
      </c>
      <c r="W369" s="127"/>
      <c r="X369" s="127"/>
      <c r="Y369" s="127"/>
      <c r="Z369" s="127"/>
      <c r="AA369" s="127"/>
      <c r="AB369" s="127"/>
      <c r="AC369" s="127"/>
      <c r="AD369" s="127"/>
      <c r="AE369" s="127"/>
      <c r="AF369" s="127"/>
      <c r="AG369" s="127"/>
      <c r="AH369" s="127"/>
      <c r="AI369" s="127"/>
      <c r="AJ369" s="127"/>
      <c r="AK369" s="127"/>
      <c r="AL369" s="127"/>
      <c r="AM369" s="127"/>
      <c r="AN369" s="127"/>
      <c r="AO369" s="127"/>
      <c r="AP369" s="127"/>
    </row>
    <row r="370" spans="1:42">
      <c r="A370" s="118">
        <v>368</v>
      </c>
      <c r="B370" s="120" t="s">
        <v>5614</v>
      </c>
      <c r="C370" s="121" t="s">
        <v>5491</v>
      </c>
      <c r="D370" s="118" t="s">
        <v>5434</v>
      </c>
      <c r="E370" s="122">
        <v>33.33</v>
      </c>
      <c r="F370" s="123">
        <v>63237</v>
      </c>
      <c r="G370" s="124">
        <v>0</v>
      </c>
      <c r="H370" s="123">
        <v>1756.58</v>
      </c>
      <c r="I370" s="124">
        <v>1756.58</v>
      </c>
      <c r="J370" s="125">
        <v>61480.42</v>
      </c>
      <c r="K370" s="118">
        <v>2557</v>
      </c>
      <c r="L370" s="118">
        <v>1</v>
      </c>
      <c r="M370" s="118">
        <f t="shared" si="165"/>
        <v>11</v>
      </c>
      <c r="N370" s="118">
        <f t="shared" si="164"/>
        <v>12</v>
      </c>
      <c r="O370" s="126"/>
      <c r="P370" s="127"/>
      <c r="Q370" s="127"/>
      <c r="R370" s="127"/>
      <c r="S370" s="127">
        <f t="shared" si="160"/>
        <v>1756.5833333333333</v>
      </c>
      <c r="T370" s="127">
        <f t="shared" si="163"/>
        <v>21079</v>
      </c>
      <c r="U370" s="127">
        <f t="shared" si="161"/>
        <v>21079</v>
      </c>
      <c r="V370" s="127">
        <f t="shared" si="162"/>
        <v>19321.416666666668</v>
      </c>
      <c r="W370" s="127"/>
      <c r="X370" s="127"/>
      <c r="Y370" s="127"/>
      <c r="Z370" s="127"/>
      <c r="AA370" s="127"/>
      <c r="AB370" s="127"/>
      <c r="AC370" s="127"/>
      <c r="AD370" s="127"/>
      <c r="AE370" s="127"/>
      <c r="AF370" s="127"/>
      <c r="AG370" s="127"/>
      <c r="AH370" s="127"/>
      <c r="AI370" s="127"/>
      <c r="AJ370" s="127"/>
      <c r="AK370" s="127"/>
      <c r="AL370" s="127"/>
      <c r="AM370" s="127"/>
      <c r="AN370" s="127"/>
      <c r="AO370" s="127"/>
      <c r="AP370" s="127"/>
    </row>
    <row r="371" spans="1:42">
      <c r="A371" s="118">
        <v>369</v>
      </c>
      <c r="B371" s="120" t="s">
        <v>5615</v>
      </c>
      <c r="C371" s="121" t="s">
        <v>5491</v>
      </c>
      <c r="D371" s="118" t="s">
        <v>5434</v>
      </c>
      <c r="E371" s="122">
        <v>33.33</v>
      </c>
      <c r="F371" s="123">
        <v>23219</v>
      </c>
      <c r="G371" s="124">
        <v>0</v>
      </c>
      <c r="H371" s="123">
        <v>644.97</v>
      </c>
      <c r="I371" s="124">
        <v>644.97</v>
      </c>
      <c r="J371" s="125">
        <v>22574.03</v>
      </c>
      <c r="K371" s="118">
        <v>2557</v>
      </c>
      <c r="L371" s="118">
        <v>1</v>
      </c>
      <c r="M371" s="118">
        <f t="shared" si="165"/>
        <v>11</v>
      </c>
      <c r="N371" s="118">
        <f t="shared" si="164"/>
        <v>12</v>
      </c>
      <c r="O371" s="126"/>
      <c r="P371" s="127"/>
      <c r="Q371" s="127"/>
      <c r="R371" s="127"/>
      <c r="S371" s="127">
        <f t="shared" si="160"/>
        <v>644.97222222222229</v>
      </c>
      <c r="T371" s="127">
        <f t="shared" si="163"/>
        <v>7739.666666666667</v>
      </c>
      <c r="U371" s="127">
        <f t="shared" si="161"/>
        <v>7739.666666666667</v>
      </c>
      <c r="V371" s="127">
        <f t="shared" si="162"/>
        <v>7093.6944444444453</v>
      </c>
      <c r="W371" s="127"/>
      <c r="X371" s="127"/>
      <c r="Y371" s="127"/>
      <c r="Z371" s="127"/>
      <c r="AA371" s="127"/>
      <c r="AB371" s="127"/>
      <c r="AC371" s="127"/>
      <c r="AD371" s="127"/>
      <c r="AE371" s="127"/>
      <c r="AF371" s="127"/>
      <c r="AG371" s="127"/>
      <c r="AH371" s="127"/>
      <c r="AI371" s="127"/>
      <c r="AJ371" s="127"/>
      <c r="AK371" s="127"/>
      <c r="AL371" s="127"/>
      <c r="AM371" s="127"/>
      <c r="AN371" s="127"/>
      <c r="AO371" s="127"/>
      <c r="AP371" s="127"/>
    </row>
    <row r="372" spans="1:42">
      <c r="A372" s="118">
        <v>370</v>
      </c>
      <c r="B372" s="120" t="s">
        <v>5616</v>
      </c>
      <c r="C372" s="121" t="s">
        <v>5504</v>
      </c>
      <c r="D372" s="118" t="s">
        <v>5434</v>
      </c>
      <c r="E372" s="122">
        <v>33.33</v>
      </c>
      <c r="F372" s="123">
        <v>5350</v>
      </c>
      <c r="G372" s="124">
        <v>0</v>
      </c>
      <c r="H372" s="123">
        <v>148.61000000000001</v>
      </c>
      <c r="I372" s="124">
        <v>148.61000000000001</v>
      </c>
      <c r="J372" s="125">
        <v>5201.3900000000003</v>
      </c>
      <c r="K372" s="118">
        <v>2557</v>
      </c>
      <c r="L372" s="118">
        <v>1</v>
      </c>
      <c r="M372" s="118">
        <f t="shared" si="165"/>
        <v>11</v>
      </c>
      <c r="N372" s="118">
        <f t="shared" si="164"/>
        <v>12</v>
      </c>
      <c r="O372" s="126"/>
      <c r="P372" s="127"/>
      <c r="Q372" s="127"/>
      <c r="R372" s="127"/>
      <c r="S372" s="127">
        <f t="shared" si="160"/>
        <v>148.61111111111111</v>
      </c>
      <c r="T372" s="127">
        <f t="shared" si="163"/>
        <v>1783.3333333333333</v>
      </c>
      <c r="U372" s="127">
        <f t="shared" si="161"/>
        <v>1783.3333333333333</v>
      </c>
      <c r="V372" s="127">
        <f t="shared" si="162"/>
        <v>1633.7222222222219</v>
      </c>
      <c r="W372" s="127"/>
      <c r="X372" s="127"/>
      <c r="Y372" s="127"/>
      <c r="Z372" s="127"/>
      <c r="AA372" s="127"/>
      <c r="AB372" s="127"/>
      <c r="AC372" s="127"/>
      <c r="AD372" s="127"/>
      <c r="AE372" s="127"/>
      <c r="AF372" s="127"/>
      <c r="AG372" s="127"/>
      <c r="AH372" s="127"/>
      <c r="AI372" s="127"/>
      <c r="AJ372" s="127"/>
      <c r="AK372" s="127"/>
      <c r="AL372" s="127"/>
      <c r="AM372" s="127"/>
      <c r="AN372" s="127"/>
      <c r="AO372" s="127"/>
      <c r="AP372" s="127"/>
    </row>
    <row r="373" spans="1:42">
      <c r="A373" s="118">
        <v>371</v>
      </c>
      <c r="B373" s="120" t="s">
        <v>5617</v>
      </c>
      <c r="C373" s="121" t="s">
        <v>5504</v>
      </c>
      <c r="D373" s="118" t="s">
        <v>5434</v>
      </c>
      <c r="E373" s="122">
        <v>33.33</v>
      </c>
      <c r="F373" s="123">
        <v>6955</v>
      </c>
      <c r="G373" s="124">
        <v>0</v>
      </c>
      <c r="H373" s="123">
        <v>193.19</v>
      </c>
      <c r="I373" s="124">
        <v>193.19</v>
      </c>
      <c r="J373" s="125">
        <v>6761.81</v>
      </c>
      <c r="K373" s="118">
        <v>2557</v>
      </c>
      <c r="L373" s="118">
        <v>1</v>
      </c>
      <c r="M373" s="118">
        <f t="shared" si="165"/>
        <v>11</v>
      </c>
      <c r="N373" s="118">
        <f t="shared" si="164"/>
        <v>12</v>
      </c>
      <c r="O373" s="126"/>
      <c r="P373" s="127"/>
      <c r="Q373" s="127"/>
      <c r="R373" s="127"/>
      <c r="S373" s="127">
        <f t="shared" si="160"/>
        <v>193.19444444444446</v>
      </c>
      <c r="T373" s="127">
        <f t="shared" si="163"/>
        <v>2318.3333333333335</v>
      </c>
      <c r="U373" s="127">
        <f t="shared" si="161"/>
        <v>2318.3333333333335</v>
      </c>
      <c r="V373" s="127">
        <f t="shared" si="162"/>
        <v>2124.1388888888891</v>
      </c>
      <c r="W373" s="127"/>
      <c r="X373" s="127"/>
      <c r="Y373" s="127"/>
      <c r="Z373" s="127"/>
      <c r="AA373" s="127"/>
      <c r="AB373" s="127"/>
      <c r="AC373" s="127"/>
      <c r="AD373" s="127"/>
      <c r="AE373" s="127"/>
      <c r="AF373" s="127"/>
      <c r="AG373" s="127"/>
      <c r="AH373" s="127"/>
      <c r="AI373" s="127"/>
      <c r="AJ373" s="127"/>
      <c r="AK373" s="127"/>
      <c r="AL373" s="127"/>
      <c r="AM373" s="127"/>
      <c r="AN373" s="127"/>
      <c r="AO373" s="127"/>
      <c r="AP373" s="127"/>
    </row>
    <row r="374" spans="1:42">
      <c r="A374" s="118">
        <v>372</v>
      </c>
      <c r="B374" s="120" t="s">
        <v>5618</v>
      </c>
      <c r="C374" s="121" t="s">
        <v>5619</v>
      </c>
      <c r="D374" s="118" t="s">
        <v>5434</v>
      </c>
      <c r="E374" s="122">
        <v>33.33</v>
      </c>
      <c r="F374" s="123">
        <v>36680</v>
      </c>
      <c r="G374" s="124">
        <v>0</v>
      </c>
      <c r="H374" s="123">
        <v>1018.89</v>
      </c>
      <c r="I374" s="124">
        <v>1018.89</v>
      </c>
      <c r="J374" s="125">
        <v>35661.11</v>
      </c>
      <c r="K374" s="118">
        <v>2557</v>
      </c>
      <c r="L374" s="118">
        <v>1</v>
      </c>
      <c r="M374" s="118">
        <f t="shared" si="165"/>
        <v>11</v>
      </c>
      <c r="N374" s="118">
        <f t="shared" si="164"/>
        <v>12</v>
      </c>
      <c r="O374" s="126"/>
      <c r="P374" s="127"/>
      <c r="Q374" s="127"/>
      <c r="R374" s="127"/>
      <c r="S374" s="127">
        <f t="shared" ref="S374:S402" si="166">(F374/3)*L374/12</f>
        <v>1018.8888888888888</v>
      </c>
      <c r="T374" s="127">
        <f t="shared" si="163"/>
        <v>12226.666666666666</v>
      </c>
      <c r="U374" s="127">
        <f t="shared" ref="U374:U402" si="167">F374/3</f>
        <v>12226.666666666666</v>
      </c>
      <c r="V374" s="127">
        <f t="shared" ref="V374:V402" si="168">(F374/3)*M374/N374-1</f>
        <v>11206.777777777776</v>
      </c>
      <c r="W374" s="127"/>
      <c r="X374" s="127"/>
      <c r="Y374" s="127"/>
      <c r="Z374" s="127"/>
      <c r="AA374" s="127"/>
      <c r="AB374" s="127"/>
      <c r="AC374" s="127"/>
      <c r="AD374" s="127"/>
      <c r="AE374" s="127"/>
      <c r="AF374" s="127"/>
      <c r="AG374" s="127"/>
      <c r="AH374" s="127"/>
      <c r="AI374" s="127"/>
      <c r="AJ374" s="127"/>
      <c r="AK374" s="127"/>
      <c r="AL374" s="127"/>
      <c r="AM374" s="127"/>
      <c r="AN374" s="127"/>
      <c r="AO374" s="127"/>
      <c r="AP374" s="127"/>
    </row>
    <row r="375" spans="1:42">
      <c r="A375" s="118">
        <v>373</v>
      </c>
      <c r="B375" s="120" t="s">
        <v>5620</v>
      </c>
      <c r="C375" s="121" t="s">
        <v>5621</v>
      </c>
      <c r="D375" s="118" t="s">
        <v>5434</v>
      </c>
      <c r="E375" s="122">
        <v>33.33</v>
      </c>
      <c r="F375" s="123">
        <v>24250</v>
      </c>
      <c r="G375" s="124">
        <v>0</v>
      </c>
      <c r="H375" s="123">
        <v>673.61</v>
      </c>
      <c r="I375" s="124">
        <v>673.61</v>
      </c>
      <c r="J375" s="125">
        <v>23576.39</v>
      </c>
      <c r="K375" s="118">
        <v>2557</v>
      </c>
      <c r="L375" s="118">
        <v>1</v>
      </c>
      <c r="M375" s="118">
        <f t="shared" si="165"/>
        <v>11</v>
      </c>
      <c r="N375" s="118">
        <f t="shared" si="164"/>
        <v>12</v>
      </c>
      <c r="O375" s="126"/>
      <c r="P375" s="127"/>
      <c r="Q375" s="127"/>
      <c r="R375" s="127"/>
      <c r="S375" s="127">
        <f t="shared" si="166"/>
        <v>673.61111111111109</v>
      </c>
      <c r="T375" s="127">
        <f t="shared" si="163"/>
        <v>8083.333333333333</v>
      </c>
      <c r="U375" s="127">
        <f t="shared" si="167"/>
        <v>8083.333333333333</v>
      </c>
      <c r="V375" s="127">
        <f t="shared" si="168"/>
        <v>7408.7222222222217</v>
      </c>
      <c r="W375" s="127"/>
      <c r="X375" s="127"/>
      <c r="Y375" s="127"/>
      <c r="Z375" s="127"/>
      <c r="AA375" s="127"/>
      <c r="AB375" s="127"/>
      <c r="AC375" s="127"/>
      <c r="AD375" s="127"/>
      <c r="AE375" s="127"/>
      <c r="AF375" s="127"/>
      <c r="AG375" s="127"/>
      <c r="AH375" s="127"/>
      <c r="AI375" s="127"/>
      <c r="AJ375" s="127"/>
      <c r="AK375" s="127"/>
      <c r="AL375" s="127"/>
      <c r="AM375" s="127"/>
      <c r="AN375" s="127"/>
      <c r="AO375" s="127"/>
      <c r="AP375" s="127"/>
    </row>
    <row r="376" spans="1:42">
      <c r="A376" s="118">
        <v>374</v>
      </c>
      <c r="B376" s="120" t="s">
        <v>5620</v>
      </c>
      <c r="C376" s="121" t="s">
        <v>5621</v>
      </c>
      <c r="D376" s="118" t="s">
        <v>5434</v>
      </c>
      <c r="E376" s="122">
        <v>33.33</v>
      </c>
      <c r="F376" s="123">
        <v>24250</v>
      </c>
      <c r="G376" s="124">
        <v>0</v>
      </c>
      <c r="H376" s="123">
        <v>673.61</v>
      </c>
      <c r="I376" s="124">
        <v>673.61</v>
      </c>
      <c r="J376" s="125">
        <v>23576.39</v>
      </c>
      <c r="K376" s="118">
        <v>2557</v>
      </c>
      <c r="L376" s="118">
        <v>1</v>
      </c>
      <c r="M376" s="118">
        <f t="shared" si="165"/>
        <v>11</v>
      </c>
      <c r="N376" s="118">
        <f t="shared" si="164"/>
        <v>12</v>
      </c>
      <c r="O376" s="126"/>
      <c r="P376" s="127"/>
      <c r="Q376" s="127"/>
      <c r="R376" s="127"/>
      <c r="S376" s="127">
        <f t="shared" si="166"/>
        <v>673.61111111111109</v>
      </c>
      <c r="T376" s="127">
        <f t="shared" si="163"/>
        <v>8083.333333333333</v>
      </c>
      <c r="U376" s="127">
        <f t="shared" si="167"/>
        <v>8083.333333333333</v>
      </c>
      <c r="V376" s="127">
        <f t="shared" si="168"/>
        <v>7408.7222222222217</v>
      </c>
      <c r="W376" s="127"/>
      <c r="X376" s="127"/>
      <c r="Y376" s="127"/>
      <c r="Z376" s="127"/>
      <c r="AA376" s="127"/>
      <c r="AB376" s="127"/>
      <c r="AC376" s="127"/>
      <c r="AD376" s="127"/>
      <c r="AE376" s="127"/>
      <c r="AF376" s="127"/>
      <c r="AG376" s="127"/>
      <c r="AH376" s="127"/>
      <c r="AI376" s="127"/>
      <c r="AJ376" s="127"/>
      <c r="AK376" s="127"/>
      <c r="AL376" s="127"/>
      <c r="AM376" s="127"/>
      <c r="AN376" s="127"/>
      <c r="AO376" s="127"/>
      <c r="AP376" s="127"/>
    </row>
    <row r="377" spans="1:42">
      <c r="A377" s="118">
        <v>375</v>
      </c>
      <c r="B377" s="120" t="s">
        <v>5620</v>
      </c>
      <c r="C377" s="121" t="s">
        <v>5621</v>
      </c>
      <c r="D377" s="118" t="s">
        <v>5434</v>
      </c>
      <c r="E377" s="122">
        <v>33.33</v>
      </c>
      <c r="F377" s="123">
        <v>24250</v>
      </c>
      <c r="G377" s="124">
        <v>0</v>
      </c>
      <c r="H377" s="123">
        <v>673.61</v>
      </c>
      <c r="I377" s="124">
        <v>673.61</v>
      </c>
      <c r="J377" s="125">
        <v>23576.39</v>
      </c>
      <c r="K377" s="118">
        <v>2557</v>
      </c>
      <c r="L377" s="118">
        <v>1</v>
      </c>
      <c r="M377" s="118">
        <f t="shared" si="165"/>
        <v>11</v>
      </c>
      <c r="N377" s="118">
        <f t="shared" si="164"/>
        <v>12</v>
      </c>
      <c r="O377" s="126"/>
      <c r="P377" s="127"/>
      <c r="Q377" s="127"/>
      <c r="R377" s="127"/>
      <c r="S377" s="127">
        <f t="shared" si="166"/>
        <v>673.61111111111109</v>
      </c>
      <c r="T377" s="127">
        <f t="shared" si="163"/>
        <v>8083.333333333333</v>
      </c>
      <c r="U377" s="127">
        <f t="shared" si="167"/>
        <v>8083.333333333333</v>
      </c>
      <c r="V377" s="127">
        <f t="shared" si="168"/>
        <v>7408.7222222222217</v>
      </c>
      <c r="W377" s="127"/>
      <c r="X377" s="127"/>
      <c r="Y377" s="127"/>
      <c r="Z377" s="127"/>
      <c r="AA377" s="127"/>
      <c r="AB377" s="127"/>
      <c r="AC377" s="127"/>
      <c r="AD377" s="127"/>
      <c r="AE377" s="127"/>
      <c r="AF377" s="127"/>
      <c r="AG377" s="127"/>
      <c r="AH377" s="127"/>
      <c r="AI377" s="127"/>
      <c r="AJ377" s="127"/>
      <c r="AK377" s="127"/>
      <c r="AL377" s="127"/>
      <c r="AM377" s="127"/>
      <c r="AN377" s="127"/>
      <c r="AO377" s="127"/>
      <c r="AP377" s="127"/>
    </row>
    <row r="378" spans="1:42">
      <c r="A378" s="118">
        <v>376</v>
      </c>
      <c r="B378" s="120" t="s">
        <v>5620</v>
      </c>
      <c r="C378" s="121" t="s">
        <v>5621</v>
      </c>
      <c r="D378" s="118" t="s">
        <v>5434</v>
      </c>
      <c r="E378" s="122">
        <v>33.33</v>
      </c>
      <c r="F378" s="123">
        <v>24250</v>
      </c>
      <c r="G378" s="124">
        <v>0</v>
      </c>
      <c r="H378" s="123">
        <v>673.61</v>
      </c>
      <c r="I378" s="124">
        <v>673.61</v>
      </c>
      <c r="J378" s="125">
        <v>23576.39</v>
      </c>
      <c r="K378" s="118">
        <v>2557</v>
      </c>
      <c r="L378" s="118">
        <v>1</v>
      </c>
      <c r="M378" s="118">
        <f t="shared" si="165"/>
        <v>11</v>
      </c>
      <c r="N378" s="118">
        <f t="shared" si="164"/>
        <v>12</v>
      </c>
      <c r="O378" s="126"/>
      <c r="P378" s="127"/>
      <c r="Q378" s="127"/>
      <c r="R378" s="127"/>
      <c r="S378" s="127">
        <f t="shared" si="166"/>
        <v>673.61111111111109</v>
      </c>
      <c r="T378" s="127">
        <f t="shared" si="163"/>
        <v>8083.333333333333</v>
      </c>
      <c r="U378" s="127">
        <f t="shared" si="167"/>
        <v>8083.333333333333</v>
      </c>
      <c r="V378" s="127">
        <f t="shared" si="168"/>
        <v>7408.7222222222217</v>
      </c>
      <c r="W378" s="127"/>
      <c r="X378" s="127"/>
      <c r="Y378" s="127"/>
      <c r="Z378" s="127"/>
      <c r="AA378" s="127"/>
      <c r="AB378" s="127"/>
      <c r="AC378" s="127"/>
      <c r="AD378" s="127"/>
      <c r="AE378" s="127"/>
      <c r="AF378" s="127"/>
      <c r="AG378" s="127"/>
      <c r="AH378" s="127"/>
      <c r="AI378" s="127"/>
      <c r="AJ378" s="127"/>
      <c r="AK378" s="127"/>
      <c r="AL378" s="127"/>
      <c r="AM378" s="127"/>
      <c r="AN378" s="127"/>
      <c r="AO378" s="127"/>
      <c r="AP378" s="127"/>
    </row>
    <row r="379" spans="1:42">
      <c r="A379" s="118">
        <v>377</v>
      </c>
      <c r="B379" s="120" t="s">
        <v>5620</v>
      </c>
      <c r="C379" s="121" t="s">
        <v>5621</v>
      </c>
      <c r="D379" s="118" t="s">
        <v>5434</v>
      </c>
      <c r="E379" s="122">
        <v>33.33</v>
      </c>
      <c r="F379" s="123">
        <v>24250</v>
      </c>
      <c r="G379" s="124">
        <v>0</v>
      </c>
      <c r="H379" s="123">
        <v>673.61</v>
      </c>
      <c r="I379" s="124">
        <v>673.61</v>
      </c>
      <c r="J379" s="125">
        <v>23576.39</v>
      </c>
      <c r="K379" s="118">
        <v>2557</v>
      </c>
      <c r="L379" s="118">
        <v>1</v>
      </c>
      <c r="M379" s="118">
        <f t="shared" si="165"/>
        <v>11</v>
      </c>
      <c r="N379" s="118">
        <f t="shared" si="164"/>
        <v>12</v>
      </c>
      <c r="O379" s="126"/>
      <c r="P379" s="127"/>
      <c r="Q379" s="127"/>
      <c r="R379" s="127"/>
      <c r="S379" s="127">
        <f t="shared" si="166"/>
        <v>673.61111111111109</v>
      </c>
      <c r="T379" s="127">
        <f t="shared" si="163"/>
        <v>8083.333333333333</v>
      </c>
      <c r="U379" s="127">
        <f t="shared" si="167"/>
        <v>8083.333333333333</v>
      </c>
      <c r="V379" s="127">
        <f t="shared" si="168"/>
        <v>7408.7222222222217</v>
      </c>
      <c r="W379" s="127"/>
      <c r="X379" s="127"/>
      <c r="Y379" s="127"/>
      <c r="Z379" s="127"/>
      <c r="AA379" s="127"/>
      <c r="AB379" s="127"/>
      <c r="AC379" s="127"/>
      <c r="AD379" s="127"/>
      <c r="AE379" s="127"/>
      <c r="AF379" s="127"/>
      <c r="AG379" s="127"/>
      <c r="AH379" s="127"/>
      <c r="AI379" s="127"/>
      <c r="AJ379" s="127"/>
      <c r="AK379" s="127"/>
      <c r="AL379" s="127"/>
      <c r="AM379" s="127"/>
      <c r="AN379" s="127"/>
      <c r="AO379" s="127"/>
      <c r="AP379" s="127"/>
    </row>
    <row r="380" spans="1:42">
      <c r="A380" s="118">
        <v>378</v>
      </c>
      <c r="B380" s="120" t="s">
        <v>5620</v>
      </c>
      <c r="C380" s="121" t="s">
        <v>5621</v>
      </c>
      <c r="D380" s="118" t="s">
        <v>5434</v>
      </c>
      <c r="E380" s="122">
        <v>33.33</v>
      </c>
      <c r="F380" s="123">
        <v>24250</v>
      </c>
      <c r="G380" s="124">
        <v>0</v>
      </c>
      <c r="H380" s="123">
        <v>673.61</v>
      </c>
      <c r="I380" s="124">
        <v>673.61</v>
      </c>
      <c r="J380" s="125">
        <v>23576.39</v>
      </c>
      <c r="K380" s="118">
        <v>2557</v>
      </c>
      <c r="L380" s="118">
        <v>1</v>
      </c>
      <c r="M380" s="118">
        <f t="shared" si="165"/>
        <v>11</v>
      </c>
      <c r="N380" s="118">
        <f t="shared" si="164"/>
        <v>12</v>
      </c>
      <c r="O380" s="126"/>
      <c r="P380" s="127"/>
      <c r="Q380" s="127"/>
      <c r="R380" s="127"/>
      <c r="S380" s="127">
        <f t="shared" si="166"/>
        <v>673.61111111111109</v>
      </c>
      <c r="T380" s="127">
        <f t="shared" si="163"/>
        <v>8083.333333333333</v>
      </c>
      <c r="U380" s="127">
        <f t="shared" si="167"/>
        <v>8083.333333333333</v>
      </c>
      <c r="V380" s="127">
        <f t="shared" si="168"/>
        <v>7408.7222222222217</v>
      </c>
      <c r="W380" s="127"/>
      <c r="X380" s="127"/>
      <c r="Y380" s="127"/>
      <c r="Z380" s="127"/>
      <c r="AA380" s="127"/>
      <c r="AB380" s="127"/>
      <c r="AC380" s="127"/>
      <c r="AD380" s="127"/>
      <c r="AE380" s="127"/>
      <c r="AF380" s="127"/>
      <c r="AG380" s="127"/>
      <c r="AH380" s="127"/>
      <c r="AI380" s="127"/>
      <c r="AJ380" s="127"/>
      <c r="AK380" s="127"/>
      <c r="AL380" s="127"/>
      <c r="AM380" s="127"/>
      <c r="AN380" s="127"/>
      <c r="AO380" s="127"/>
      <c r="AP380" s="127"/>
    </row>
    <row r="381" spans="1:42">
      <c r="A381" s="118">
        <v>379</v>
      </c>
      <c r="B381" s="120" t="s">
        <v>5620</v>
      </c>
      <c r="C381" s="121" t="s">
        <v>5621</v>
      </c>
      <c r="D381" s="118" t="s">
        <v>5434</v>
      </c>
      <c r="E381" s="122">
        <v>33.33</v>
      </c>
      <c r="F381" s="123">
        <v>24250</v>
      </c>
      <c r="G381" s="124">
        <v>0</v>
      </c>
      <c r="H381" s="123">
        <v>673.61</v>
      </c>
      <c r="I381" s="124">
        <v>673.61</v>
      </c>
      <c r="J381" s="125">
        <v>23576.39</v>
      </c>
      <c r="K381" s="118">
        <v>2557</v>
      </c>
      <c r="L381" s="118">
        <v>1</v>
      </c>
      <c r="M381" s="118">
        <f t="shared" si="165"/>
        <v>11</v>
      </c>
      <c r="N381" s="118">
        <f t="shared" si="164"/>
        <v>12</v>
      </c>
      <c r="O381" s="126"/>
      <c r="P381" s="127"/>
      <c r="Q381" s="127"/>
      <c r="R381" s="127"/>
      <c r="S381" s="127">
        <f t="shared" si="166"/>
        <v>673.61111111111109</v>
      </c>
      <c r="T381" s="127">
        <f t="shared" si="163"/>
        <v>8083.333333333333</v>
      </c>
      <c r="U381" s="127">
        <f t="shared" si="167"/>
        <v>8083.333333333333</v>
      </c>
      <c r="V381" s="127">
        <f t="shared" si="168"/>
        <v>7408.7222222222217</v>
      </c>
      <c r="W381" s="127"/>
      <c r="X381" s="127"/>
      <c r="Y381" s="127"/>
      <c r="Z381" s="127"/>
      <c r="AA381" s="127"/>
      <c r="AB381" s="127"/>
      <c r="AC381" s="127"/>
      <c r="AD381" s="127"/>
      <c r="AE381" s="127"/>
      <c r="AF381" s="127"/>
      <c r="AG381" s="127"/>
      <c r="AH381" s="127"/>
      <c r="AI381" s="127"/>
      <c r="AJ381" s="127"/>
      <c r="AK381" s="127"/>
      <c r="AL381" s="127"/>
      <c r="AM381" s="127"/>
      <c r="AN381" s="127"/>
      <c r="AO381" s="127"/>
      <c r="AP381" s="127"/>
    </row>
    <row r="382" spans="1:42">
      <c r="A382" s="118">
        <v>380</v>
      </c>
      <c r="B382" s="120" t="s">
        <v>5620</v>
      </c>
      <c r="C382" s="121" t="s">
        <v>5621</v>
      </c>
      <c r="D382" s="118" t="s">
        <v>5434</v>
      </c>
      <c r="E382" s="122">
        <v>33.33</v>
      </c>
      <c r="F382" s="123">
        <v>24250</v>
      </c>
      <c r="G382" s="124">
        <v>0</v>
      </c>
      <c r="H382" s="123">
        <v>673.61</v>
      </c>
      <c r="I382" s="124">
        <v>673.61</v>
      </c>
      <c r="J382" s="125">
        <v>23576.39</v>
      </c>
      <c r="K382" s="118">
        <v>2557</v>
      </c>
      <c r="L382" s="118">
        <v>1</v>
      </c>
      <c r="M382" s="118">
        <f t="shared" si="165"/>
        <v>11</v>
      </c>
      <c r="N382" s="118">
        <f t="shared" si="164"/>
        <v>12</v>
      </c>
      <c r="O382" s="126"/>
      <c r="P382" s="127"/>
      <c r="Q382" s="127"/>
      <c r="R382" s="127"/>
      <c r="S382" s="127">
        <f t="shared" si="166"/>
        <v>673.61111111111109</v>
      </c>
      <c r="T382" s="127">
        <f t="shared" si="163"/>
        <v>8083.333333333333</v>
      </c>
      <c r="U382" s="127">
        <f t="shared" si="167"/>
        <v>8083.333333333333</v>
      </c>
      <c r="V382" s="127">
        <f t="shared" si="168"/>
        <v>7408.7222222222217</v>
      </c>
      <c r="W382" s="127"/>
      <c r="X382" s="127"/>
      <c r="Y382" s="127"/>
      <c r="Z382" s="127"/>
      <c r="AA382" s="127"/>
      <c r="AB382" s="127"/>
      <c r="AC382" s="127"/>
      <c r="AD382" s="127"/>
      <c r="AE382" s="127"/>
      <c r="AF382" s="127"/>
      <c r="AG382" s="127"/>
      <c r="AH382" s="127"/>
      <c r="AI382" s="127"/>
      <c r="AJ382" s="127"/>
      <c r="AK382" s="127"/>
      <c r="AL382" s="127"/>
      <c r="AM382" s="127"/>
      <c r="AN382" s="127"/>
      <c r="AO382" s="127"/>
      <c r="AP382" s="127"/>
    </row>
    <row r="383" spans="1:42">
      <c r="A383" s="118">
        <v>381</v>
      </c>
      <c r="B383" s="120" t="s">
        <v>5620</v>
      </c>
      <c r="C383" s="121" t="s">
        <v>5621</v>
      </c>
      <c r="D383" s="118" t="s">
        <v>5434</v>
      </c>
      <c r="E383" s="122">
        <v>33.33</v>
      </c>
      <c r="F383" s="123">
        <v>24250</v>
      </c>
      <c r="G383" s="124">
        <v>0</v>
      </c>
      <c r="H383" s="123">
        <v>673.61</v>
      </c>
      <c r="I383" s="124">
        <v>673.61</v>
      </c>
      <c r="J383" s="125">
        <v>23576.39</v>
      </c>
      <c r="K383" s="118">
        <v>2557</v>
      </c>
      <c r="L383" s="118">
        <v>1</v>
      </c>
      <c r="M383" s="118">
        <f t="shared" si="165"/>
        <v>11</v>
      </c>
      <c r="N383" s="118">
        <f t="shared" si="164"/>
        <v>12</v>
      </c>
      <c r="O383" s="126"/>
      <c r="P383" s="127"/>
      <c r="Q383" s="127"/>
      <c r="R383" s="127"/>
      <c r="S383" s="127">
        <f t="shared" si="166"/>
        <v>673.61111111111109</v>
      </c>
      <c r="T383" s="127">
        <f t="shared" si="163"/>
        <v>8083.333333333333</v>
      </c>
      <c r="U383" s="127">
        <f t="shared" si="167"/>
        <v>8083.333333333333</v>
      </c>
      <c r="V383" s="127">
        <f t="shared" si="168"/>
        <v>7408.7222222222217</v>
      </c>
      <c r="W383" s="127"/>
      <c r="X383" s="127"/>
      <c r="Y383" s="127"/>
      <c r="Z383" s="127"/>
      <c r="AA383" s="127"/>
      <c r="AB383" s="127"/>
      <c r="AC383" s="127"/>
      <c r="AD383" s="127"/>
      <c r="AE383" s="127"/>
      <c r="AF383" s="127"/>
      <c r="AG383" s="127"/>
      <c r="AH383" s="127"/>
      <c r="AI383" s="127"/>
      <c r="AJ383" s="127"/>
      <c r="AK383" s="127"/>
      <c r="AL383" s="127"/>
      <c r="AM383" s="127"/>
      <c r="AN383" s="127"/>
      <c r="AO383" s="127"/>
      <c r="AP383" s="127"/>
    </row>
    <row r="384" spans="1:42">
      <c r="A384" s="118">
        <v>382</v>
      </c>
      <c r="B384" s="120" t="s">
        <v>5620</v>
      </c>
      <c r="C384" s="121" t="s">
        <v>5621</v>
      </c>
      <c r="D384" s="118" t="s">
        <v>5434</v>
      </c>
      <c r="E384" s="122">
        <v>33.33</v>
      </c>
      <c r="F384" s="123">
        <v>24250</v>
      </c>
      <c r="G384" s="124">
        <v>0</v>
      </c>
      <c r="H384" s="123">
        <v>673.61</v>
      </c>
      <c r="I384" s="124">
        <v>673.61</v>
      </c>
      <c r="J384" s="125">
        <v>23576.39</v>
      </c>
      <c r="K384" s="118">
        <v>2557</v>
      </c>
      <c r="L384" s="118">
        <v>1</v>
      </c>
      <c r="M384" s="118">
        <f t="shared" si="165"/>
        <v>11</v>
      </c>
      <c r="N384" s="118">
        <f t="shared" si="164"/>
        <v>12</v>
      </c>
      <c r="O384" s="126"/>
      <c r="P384" s="127"/>
      <c r="Q384" s="127"/>
      <c r="R384" s="127"/>
      <c r="S384" s="127">
        <f t="shared" si="166"/>
        <v>673.61111111111109</v>
      </c>
      <c r="T384" s="127">
        <f t="shared" ref="T384:T402" si="169">F384/3</f>
        <v>8083.333333333333</v>
      </c>
      <c r="U384" s="127">
        <f t="shared" si="167"/>
        <v>8083.333333333333</v>
      </c>
      <c r="V384" s="127">
        <f t="shared" si="168"/>
        <v>7408.7222222222217</v>
      </c>
      <c r="W384" s="127"/>
      <c r="X384" s="127"/>
      <c r="Y384" s="127"/>
      <c r="Z384" s="127"/>
      <c r="AA384" s="127"/>
      <c r="AB384" s="127"/>
      <c r="AC384" s="127"/>
      <c r="AD384" s="127"/>
      <c r="AE384" s="127"/>
      <c r="AF384" s="127"/>
      <c r="AG384" s="127"/>
      <c r="AH384" s="127"/>
      <c r="AI384" s="127"/>
      <c r="AJ384" s="127"/>
      <c r="AK384" s="127"/>
      <c r="AL384" s="127"/>
      <c r="AM384" s="127"/>
      <c r="AN384" s="127"/>
      <c r="AO384" s="127"/>
      <c r="AP384" s="127"/>
    </row>
    <row r="385" spans="1:42">
      <c r="A385" s="118">
        <v>383</v>
      </c>
      <c r="B385" s="120" t="s">
        <v>5620</v>
      </c>
      <c r="C385" s="121" t="s">
        <v>5621</v>
      </c>
      <c r="D385" s="118" t="s">
        <v>5434</v>
      </c>
      <c r="E385" s="122">
        <v>33.33</v>
      </c>
      <c r="F385" s="123">
        <v>24250</v>
      </c>
      <c r="G385" s="124">
        <v>0</v>
      </c>
      <c r="H385" s="123">
        <v>673.61</v>
      </c>
      <c r="I385" s="124">
        <v>673.61</v>
      </c>
      <c r="J385" s="125">
        <v>23576.39</v>
      </c>
      <c r="K385" s="118">
        <v>2557</v>
      </c>
      <c r="L385" s="118">
        <v>1</v>
      </c>
      <c r="M385" s="118">
        <f t="shared" si="165"/>
        <v>11</v>
      </c>
      <c r="N385" s="118">
        <f t="shared" si="164"/>
        <v>12</v>
      </c>
      <c r="O385" s="126"/>
      <c r="P385" s="127"/>
      <c r="Q385" s="127"/>
      <c r="R385" s="127"/>
      <c r="S385" s="127">
        <f t="shared" si="166"/>
        <v>673.61111111111109</v>
      </c>
      <c r="T385" s="127">
        <f t="shared" si="169"/>
        <v>8083.333333333333</v>
      </c>
      <c r="U385" s="127">
        <f t="shared" si="167"/>
        <v>8083.333333333333</v>
      </c>
      <c r="V385" s="127">
        <f t="shared" si="168"/>
        <v>7408.7222222222217</v>
      </c>
      <c r="W385" s="127"/>
      <c r="X385" s="127"/>
      <c r="Y385" s="127"/>
      <c r="Z385" s="127"/>
      <c r="AA385" s="127"/>
      <c r="AB385" s="127"/>
      <c r="AC385" s="127"/>
      <c r="AD385" s="127"/>
      <c r="AE385" s="127"/>
      <c r="AF385" s="127"/>
      <c r="AG385" s="127"/>
      <c r="AH385" s="127"/>
      <c r="AI385" s="127"/>
      <c r="AJ385" s="127"/>
      <c r="AK385" s="127"/>
      <c r="AL385" s="127"/>
      <c r="AM385" s="127"/>
      <c r="AN385" s="127"/>
      <c r="AO385" s="127"/>
      <c r="AP385" s="127"/>
    </row>
    <row r="386" spans="1:42">
      <c r="A386" s="118">
        <v>384</v>
      </c>
      <c r="B386" s="120" t="s">
        <v>5620</v>
      </c>
      <c r="C386" s="121" t="s">
        <v>5621</v>
      </c>
      <c r="D386" s="118" t="s">
        <v>5434</v>
      </c>
      <c r="E386" s="122">
        <v>33.33</v>
      </c>
      <c r="F386" s="123">
        <v>24250</v>
      </c>
      <c r="G386" s="124">
        <v>0</v>
      </c>
      <c r="H386" s="123">
        <v>673.61</v>
      </c>
      <c r="I386" s="124">
        <v>673.61</v>
      </c>
      <c r="J386" s="125">
        <v>23576.39</v>
      </c>
      <c r="K386" s="118">
        <v>2557</v>
      </c>
      <c r="L386" s="118">
        <v>1</v>
      </c>
      <c r="M386" s="118">
        <f t="shared" si="165"/>
        <v>11</v>
      </c>
      <c r="N386" s="118">
        <f t="shared" si="164"/>
        <v>12</v>
      </c>
      <c r="O386" s="126"/>
      <c r="P386" s="127"/>
      <c r="Q386" s="127"/>
      <c r="R386" s="127"/>
      <c r="S386" s="127">
        <f t="shared" si="166"/>
        <v>673.61111111111109</v>
      </c>
      <c r="T386" s="127">
        <f t="shared" si="169"/>
        <v>8083.333333333333</v>
      </c>
      <c r="U386" s="127">
        <f t="shared" si="167"/>
        <v>8083.333333333333</v>
      </c>
      <c r="V386" s="127">
        <f t="shared" si="168"/>
        <v>7408.7222222222217</v>
      </c>
      <c r="W386" s="127"/>
      <c r="X386" s="127"/>
      <c r="Y386" s="127"/>
      <c r="Z386" s="127"/>
      <c r="AA386" s="127"/>
      <c r="AB386" s="127"/>
      <c r="AC386" s="127"/>
      <c r="AD386" s="127"/>
      <c r="AE386" s="127"/>
      <c r="AF386" s="127"/>
      <c r="AG386" s="127"/>
      <c r="AH386" s="127"/>
      <c r="AI386" s="127"/>
      <c r="AJ386" s="127"/>
      <c r="AK386" s="127"/>
      <c r="AL386" s="127"/>
      <c r="AM386" s="127"/>
      <c r="AN386" s="127"/>
      <c r="AO386" s="127"/>
      <c r="AP386" s="127"/>
    </row>
    <row r="387" spans="1:42">
      <c r="A387" s="118">
        <v>385</v>
      </c>
      <c r="B387" s="120" t="s">
        <v>5620</v>
      </c>
      <c r="C387" s="121" t="s">
        <v>5621</v>
      </c>
      <c r="D387" s="118" t="s">
        <v>5434</v>
      </c>
      <c r="E387" s="122">
        <v>33.33</v>
      </c>
      <c r="F387" s="123">
        <v>24250</v>
      </c>
      <c r="G387" s="124">
        <v>0</v>
      </c>
      <c r="H387" s="123">
        <v>673.61</v>
      </c>
      <c r="I387" s="124">
        <v>673.61</v>
      </c>
      <c r="J387" s="125">
        <v>23576.39</v>
      </c>
      <c r="K387" s="118">
        <v>2557</v>
      </c>
      <c r="L387" s="118">
        <v>1</v>
      </c>
      <c r="M387" s="118">
        <f t="shared" si="165"/>
        <v>11</v>
      </c>
      <c r="N387" s="118">
        <f t="shared" si="164"/>
        <v>12</v>
      </c>
      <c r="O387" s="126"/>
      <c r="P387" s="127"/>
      <c r="Q387" s="127"/>
      <c r="R387" s="127"/>
      <c r="S387" s="127">
        <f t="shared" si="166"/>
        <v>673.61111111111109</v>
      </c>
      <c r="T387" s="127">
        <f t="shared" si="169"/>
        <v>8083.333333333333</v>
      </c>
      <c r="U387" s="127">
        <f t="shared" si="167"/>
        <v>8083.333333333333</v>
      </c>
      <c r="V387" s="127">
        <f t="shared" si="168"/>
        <v>7408.7222222222217</v>
      </c>
      <c r="W387" s="127"/>
      <c r="X387" s="127"/>
      <c r="Y387" s="127"/>
      <c r="Z387" s="127"/>
      <c r="AA387" s="127"/>
      <c r="AB387" s="127"/>
      <c r="AC387" s="127"/>
      <c r="AD387" s="127"/>
      <c r="AE387" s="127"/>
      <c r="AF387" s="127"/>
      <c r="AG387" s="127"/>
      <c r="AH387" s="127"/>
      <c r="AI387" s="127"/>
      <c r="AJ387" s="127"/>
      <c r="AK387" s="127"/>
      <c r="AL387" s="127"/>
      <c r="AM387" s="127"/>
      <c r="AN387" s="127"/>
      <c r="AO387" s="127"/>
      <c r="AP387" s="127"/>
    </row>
    <row r="388" spans="1:42">
      <c r="A388" s="118">
        <v>386</v>
      </c>
      <c r="B388" s="120" t="s">
        <v>5620</v>
      </c>
      <c r="C388" s="121" t="s">
        <v>5621</v>
      </c>
      <c r="D388" s="118" t="s">
        <v>5434</v>
      </c>
      <c r="E388" s="122">
        <v>33.33</v>
      </c>
      <c r="F388" s="123">
        <v>24250</v>
      </c>
      <c r="G388" s="124">
        <v>0</v>
      </c>
      <c r="H388" s="123">
        <v>673.61</v>
      </c>
      <c r="I388" s="124">
        <v>673.61</v>
      </c>
      <c r="J388" s="125">
        <v>23576.39</v>
      </c>
      <c r="K388" s="118">
        <v>2557</v>
      </c>
      <c r="L388" s="118">
        <v>1</v>
      </c>
      <c r="M388" s="118">
        <f t="shared" si="165"/>
        <v>11</v>
      </c>
      <c r="N388" s="118">
        <f t="shared" ref="N388:N451" si="170">L388+M388</f>
        <v>12</v>
      </c>
      <c r="O388" s="126"/>
      <c r="P388" s="127"/>
      <c r="Q388" s="127"/>
      <c r="R388" s="127"/>
      <c r="S388" s="127">
        <f t="shared" si="166"/>
        <v>673.61111111111109</v>
      </c>
      <c r="T388" s="127">
        <f t="shared" si="169"/>
        <v>8083.333333333333</v>
      </c>
      <c r="U388" s="127">
        <f t="shared" si="167"/>
        <v>8083.333333333333</v>
      </c>
      <c r="V388" s="127">
        <f t="shared" si="168"/>
        <v>7408.7222222222217</v>
      </c>
      <c r="W388" s="127"/>
      <c r="X388" s="127"/>
      <c r="Y388" s="127"/>
      <c r="Z388" s="127"/>
      <c r="AA388" s="127"/>
      <c r="AB388" s="127"/>
      <c r="AC388" s="127"/>
      <c r="AD388" s="127"/>
      <c r="AE388" s="127"/>
      <c r="AF388" s="127"/>
      <c r="AG388" s="127"/>
      <c r="AH388" s="127"/>
      <c r="AI388" s="127"/>
      <c r="AJ388" s="127"/>
      <c r="AK388" s="127"/>
      <c r="AL388" s="127"/>
      <c r="AM388" s="127"/>
      <c r="AN388" s="127"/>
      <c r="AO388" s="127"/>
      <c r="AP388" s="127"/>
    </row>
    <row r="389" spans="1:42">
      <c r="A389" s="118">
        <v>387</v>
      </c>
      <c r="B389" s="120" t="s">
        <v>5620</v>
      </c>
      <c r="C389" s="121" t="s">
        <v>5621</v>
      </c>
      <c r="D389" s="118" t="s">
        <v>5434</v>
      </c>
      <c r="E389" s="122">
        <v>33.33</v>
      </c>
      <c r="F389" s="123">
        <v>24250</v>
      </c>
      <c r="G389" s="124">
        <v>0</v>
      </c>
      <c r="H389" s="123">
        <v>673.61</v>
      </c>
      <c r="I389" s="124">
        <v>673.61</v>
      </c>
      <c r="J389" s="125">
        <v>23576.39</v>
      </c>
      <c r="K389" s="118">
        <v>2557</v>
      </c>
      <c r="L389" s="118">
        <v>1</v>
      </c>
      <c r="M389" s="118">
        <f t="shared" ref="M389:M452" si="171">12-L389</f>
        <v>11</v>
      </c>
      <c r="N389" s="118">
        <f t="shared" si="170"/>
        <v>12</v>
      </c>
      <c r="O389" s="126"/>
      <c r="P389" s="127"/>
      <c r="Q389" s="127"/>
      <c r="R389" s="127"/>
      <c r="S389" s="127">
        <f t="shared" si="166"/>
        <v>673.61111111111109</v>
      </c>
      <c r="T389" s="127">
        <f t="shared" si="169"/>
        <v>8083.333333333333</v>
      </c>
      <c r="U389" s="127">
        <f t="shared" si="167"/>
        <v>8083.333333333333</v>
      </c>
      <c r="V389" s="127">
        <f t="shared" si="168"/>
        <v>7408.7222222222217</v>
      </c>
      <c r="W389" s="127"/>
      <c r="X389" s="127"/>
      <c r="Y389" s="127"/>
      <c r="Z389" s="127"/>
      <c r="AA389" s="127"/>
      <c r="AB389" s="127"/>
      <c r="AC389" s="127"/>
      <c r="AD389" s="127"/>
      <c r="AE389" s="127"/>
      <c r="AF389" s="127"/>
      <c r="AG389" s="127"/>
      <c r="AH389" s="127"/>
      <c r="AI389" s="127"/>
      <c r="AJ389" s="127"/>
      <c r="AK389" s="127"/>
      <c r="AL389" s="127"/>
      <c r="AM389" s="127"/>
      <c r="AN389" s="127"/>
      <c r="AO389" s="127"/>
      <c r="AP389" s="127"/>
    </row>
    <row r="390" spans="1:42">
      <c r="A390" s="118">
        <v>388</v>
      </c>
      <c r="B390" s="120" t="s">
        <v>5620</v>
      </c>
      <c r="C390" s="121" t="s">
        <v>5621</v>
      </c>
      <c r="D390" s="118" t="s">
        <v>5434</v>
      </c>
      <c r="E390" s="122">
        <v>33.33</v>
      </c>
      <c r="F390" s="123">
        <v>24250</v>
      </c>
      <c r="G390" s="124">
        <v>0</v>
      </c>
      <c r="H390" s="123">
        <v>673.61</v>
      </c>
      <c r="I390" s="124">
        <v>673.61</v>
      </c>
      <c r="J390" s="125">
        <v>23576.39</v>
      </c>
      <c r="K390" s="118">
        <v>2557</v>
      </c>
      <c r="L390" s="118">
        <v>1</v>
      </c>
      <c r="M390" s="118">
        <f t="shared" si="171"/>
        <v>11</v>
      </c>
      <c r="N390" s="118">
        <f t="shared" si="170"/>
        <v>12</v>
      </c>
      <c r="O390" s="126"/>
      <c r="P390" s="127"/>
      <c r="Q390" s="127"/>
      <c r="R390" s="127"/>
      <c r="S390" s="127">
        <f t="shared" si="166"/>
        <v>673.61111111111109</v>
      </c>
      <c r="T390" s="127">
        <f t="shared" si="169"/>
        <v>8083.333333333333</v>
      </c>
      <c r="U390" s="127">
        <f t="shared" si="167"/>
        <v>8083.333333333333</v>
      </c>
      <c r="V390" s="127">
        <f t="shared" si="168"/>
        <v>7408.7222222222217</v>
      </c>
      <c r="W390" s="127"/>
      <c r="X390" s="127"/>
      <c r="Y390" s="127"/>
      <c r="Z390" s="127"/>
      <c r="AA390" s="127"/>
      <c r="AB390" s="127"/>
      <c r="AC390" s="127"/>
      <c r="AD390" s="127"/>
      <c r="AE390" s="127"/>
      <c r="AF390" s="127"/>
      <c r="AG390" s="127"/>
      <c r="AH390" s="127"/>
      <c r="AI390" s="127"/>
      <c r="AJ390" s="127"/>
      <c r="AK390" s="127"/>
      <c r="AL390" s="127"/>
      <c r="AM390" s="127"/>
      <c r="AN390" s="127"/>
      <c r="AO390" s="127"/>
      <c r="AP390" s="127"/>
    </row>
    <row r="391" spans="1:42">
      <c r="A391" s="118">
        <v>389</v>
      </c>
      <c r="B391" s="120" t="s">
        <v>5620</v>
      </c>
      <c r="C391" s="121" t="s">
        <v>5621</v>
      </c>
      <c r="D391" s="118" t="s">
        <v>5434</v>
      </c>
      <c r="E391" s="122">
        <v>33.33</v>
      </c>
      <c r="F391" s="123">
        <v>24250</v>
      </c>
      <c r="G391" s="124">
        <v>0</v>
      </c>
      <c r="H391" s="123">
        <v>673.61</v>
      </c>
      <c r="I391" s="124">
        <v>673.61</v>
      </c>
      <c r="J391" s="125">
        <v>23576.39</v>
      </c>
      <c r="K391" s="118">
        <v>2557</v>
      </c>
      <c r="L391" s="118">
        <v>1</v>
      </c>
      <c r="M391" s="118">
        <f t="shared" si="171"/>
        <v>11</v>
      </c>
      <c r="N391" s="118">
        <f t="shared" si="170"/>
        <v>12</v>
      </c>
      <c r="O391" s="126"/>
      <c r="P391" s="127"/>
      <c r="Q391" s="127"/>
      <c r="R391" s="127"/>
      <c r="S391" s="127">
        <f t="shared" si="166"/>
        <v>673.61111111111109</v>
      </c>
      <c r="T391" s="127">
        <f t="shared" si="169"/>
        <v>8083.333333333333</v>
      </c>
      <c r="U391" s="127">
        <f t="shared" si="167"/>
        <v>8083.333333333333</v>
      </c>
      <c r="V391" s="127">
        <f t="shared" si="168"/>
        <v>7408.7222222222217</v>
      </c>
      <c r="W391" s="127"/>
      <c r="X391" s="127"/>
      <c r="Y391" s="127"/>
      <c r="Z391" s="127"/>
      <c r="AA391" s="127"/>
      <c r="AB391" s="127"/>
      <c r="AC391" s="127"/>
      <c r="AD391" s="127"/>
      <c r="AE391" s="127"/>
      <c r="AF391" s="127"/>
      <c r="AG391" s="127"/>
      <c r="AH391" s="127"/>
      <c r="AI391" s="127"/>
      <c r="AJ391" s="127"/>
      <c r="AK391" s="127"/>
      <c r="AL391" s="127"/>
      <c r="AM391" s="127"/>
      <c r="AN391" s="127"/>
      <c r="AO391" s="127"/>
      <c r="AP391" s="127"/>
    </row>
    <row r="392" spans="1:42">
      <c r="A392" s="118">
        <v>390</v>
      </c>
      <c r="B392" s="120" t="s">
        <v>5620</v>
      </c>
      <c r="C392" s="121" t="s">
        <v>5621</v>
      </c>
      <c r="D392" s="118" t="s">
        <v>5434</v>
      </c>
      <c r="E392" s="122">
        <v>33.33</v>
      </c>
      <c r="F392" s="123">
        <v>24250</v>
      </c>
      <c r="G392" s="124">
        <v>0</v>
      </c>
      <c r="H392" s="123">
        <v>673.61</v>
      </c>
      <c r="I392" s="124">
        <v>673.61</v>
      </c>
      <c r="J392" s="125">
        <v>23576.39</v>
      </c>
      <c r="K392" s="118">
        <v>2557</v>
      </c>
      <c r="L392" s="118">
        <v>1</v>
      </c>
      <c r="M392" s="118">
        <f t="shared" si="171"/>
        <v>11</v>
      </c>
      <c r="N392" s="118">
        <f t="shared" si="170"/>
        <v>12</v>
      </c>
      <c r="O392" s="126"/>
      <c r="P392" s="127"/>
      <c r="Q392" s="127"/>
      <c r="R392" s="127"/>
      <c r="S392" s="127">
        <f t="shared" si="166"/>
        <v>673.61111111111109</v>
      </c>
      <c r="T392" s="127">
        <f t="shared" si="169"/>
        <v>8083.333333333333</v>
      </c>
      <c r="U392" s="127">
        <f t="shared" si="167"/>
        <v>8083.333333333333</v>
      </c>
      <c r="V392" s="127">
        <f t="shared" si="168"/>
        <v>7408.7222222222217</v>
      </c>
      <c r="W392" s="127"/>
      <c r="X392" s="127"/>
      <c r="Y392" s="127"/>
      <c r="Z392" s="127"/>
      <c r="AA392" s="127"/>
      <c r="AB392" s="127"/>
      <c r="AC392" s="127"/>
      <c r="AD392" s="127"/>
      <c r="AE392" s="127"/>
      <c r="AF392" s="127"/>
      <c r="AG392" s="127"/>
      <c r="AH392" s="127"/>
      <c r="AI392" s="127"/>
      <c r="AJ392" s="127"/>
      <c r="AK392" s="127"/>
      <c r="AL392" s="127"/>
      <c r="AM392" s="127"/>
      <c r="AN392" s="127"/>
      <c r="AO392" s="127"/>
      <c r="AP392" s="127"/>
    </row>
    <row r="393" spans="1:42">
      <c r="A393" s="118">
        <v>391</v>
      </c>
      <c r="B393" s="120" t="s">
        <v>5620</v>
      </c>
      <c r="C393" s="121" t="s">
        <v>5621</v>
      </c>
      <c r="D393" s="118" t="s">
        <v>5434</v>
      </c>
      <c r="E393" s="122">
        <v>33.33</v>
      </c>
      <c r="F393" s="123">
        <v>24250</v>
      </c>
      <c r="G393" s="124">
        <v>0</v>
      </c>
      <c r="H393" s="123">
        <v>673.61</v>
      </c>
      <c r="I393" s="124">
        <v>673.61</v>
      </c>
      <c r="J393" s="125">
        <v>23576.39</v>
      </c>
      <c r="K393" s="118">
        <v>2557</v>
      </c>
      <c r="L393" s="118">
        <v>1</v>
      </c>
      <c r="M393" s="118">
        <f t="shared" si="171"/>
        <v>11</v>
      </c>
      <c r="N393" s="118">
        <f t="shared" si="170"/>
        <v>12</v>
      </c>
      <c r="O393" s="126"/>
      <c r="P393" s="127"/>
      <c r="Q393" s="127"/>
      <c r="R393" s="127"/>
      <c r="S393" s="127">
        <f t="shared" si="166"/>
        <v>673.61111111111109</v>
      </c>
      <c r="T393" s="127">
        <f t="shared" si="169"/>
        <v>8083.333333333333</v>
      </c>
      <c r="U393" s="127">
        <f t="shared" si="167"/>
        <v>8083.333333333333</v>
      </c>
      <c r="V393" s="127">
        <f t="shared" si="168"/>
        <v>7408.7222222222217</v>
      </c>
      <c r="W393" s="127"/>
      <c r="X393" s="127"/>
      <c r="Y393" s="127"/>
      <c r="Z393" s="127"/>
      <c r="AA393" s="127"/>
      <c r="AB393" s="127"/>
      <c r="AC393" s="127"/>
      <c r="AD393" s="127"/>
      <c r="AE393" s="127"/>
      <c r="AF393" s="127"/>
      <c r="AG393" s="127"/>
      <c r="AH393" s="127"/>
      <c r="AI393" s="127"/>
      <c r="AJ393" s="127"/>
      <c r="AK393" s="127"/>
      <c r="AL393" s="127"/>
      <c r="AM393" s="127"/>
      <c r="AN393" s="127"/>
      <c r="AO393" s="127"/>
      <c r="AP393" s="127"/>
    </row>
    <row r="394" spans="1:42">
      <c r="A394" s="118">
        <v>392</v>
      </c>
      <c r="B394" s="120" t="s">
        <v>5620</v>
      </c>
      <c r="C394" s="121" t="s">
        <v>5621</v>
      </c>
      <c r="D394" s="118" t="s">
        <v>5434</v>
      </c>
      <c r="E394" s="122">
        <v>33.33</v>
      </c>
      <c r="F394" s="123">
        <v>24250</v>
      </c>
      <c r="G394" s="124">
        <v>0</v>
      </c>
      <c r="H394" s="123">
        <v>673.61</v>
      </c>
      <c r="I394" s="124">
        <v>673.61</v>
      </c>
      <c r="J394" s="125">
        <v>23576.39</v>
      </c>
      <c r="K394" s="118">
        <v>2557</v>
      </c>
      <c r="L394" s="118">
        <v>1</v>
      </c>
      <c r="M394" s="118">
        <f t="shared" si="171"/>
        <v>11</v>
      </c>
      <c r="N394" s="118">
        <f t="shared" si="170"/>
        <v>12</v>
      </c>
      <c r="O394" s="126"/>
      <c r="P394" s="127"/>
      <c r="Q394" s="127"/>
      <c r="R394" s="127"/>
      <c r="S394" s="127">
        <f t="shared" si="166"/>
        <v>673.61111111111109</v>
      </c>
      <c r="T394" s="127">
        <f t="shared" si="169"/>
        <v>8083.333333333333</v>
      </c>
      <c r="U394" s="127">
        <f t="shared" si="167"/>
        <v>8083.333333333333</v>
      </c>
      <c r="V394" s="127">
        <f t="shared" si="168"/>
        <v>7408.7222222222217</v>
      </c>
      <c r="W394" s="127"/>
      <c r="X394" s="127"/>
      <c r="Y394" s="127"/>
      <c r="Z394" s="127"/>
      <c r="AA394" s="127"/>
      <c r="AB394" s="127"/>
      <c r="AC394" s="127"/>
      <c r="AD394" s="127"/>
      <c r="AE394" s="127"/>
      <c r="AF394" s="127"/>
      <c r="AG394" s="127"/>
      <c r="AH394" s="127"/>
      <c r="AI394" s="127"/>
      <c r="AJ394" s="127"/>
      <c r="AK394" s="127"/>
      <c r="AL394" s="127"/>
      <c r="AM394" s="127"/>
      <c r="AN394" s="127"/>
      <c r="AO394" s="127"/>
      <c r="AP394" s="127"/>
    </row>
    <row r="395" spans="1:42">
      <c r="A395" s="118">
        <v>393</v>
      </c>
      <c r="B395" s="120" t="s">
        <v>5620</v>
      </c>
      <c r="C395" s="121" t="s">
        <v>5621</v>
      </c>
      <c r="D395" s="118" t="s">
        <v>5434</v>
      </c>
      <c r="E395" s="122">
        <v>33.33</v>
      </c>
      <c r="F395" s="123">
        <v>24250</v>
      </c>
      <c r="G395" s="124">
        <v>0</v>
      </c>
      <c r="H395" s="123">
        <v>673.61</v>
      </c>
      <c r="I395" s="124">
        <v>673.61</v>
      </c>
      <c r="J395" s="125">
        <v>23576.39</v>
      </c>
      <c r="K395" s="118">
        <v>2557</v>
      </c>
      <c r="L395" s="118">
        <v>1</v>
      </c>
      <c r="M395" s="118">
        <f t="shared" si="171"/>
        <v>11</v>
      </c>
      <c r="N395" s="118">
        <f t="shared" si="170"/>
        <v>12</v>
      </c>
      <c r="O395" s="126"/>
      <c r="P395" s="127"/>
      <c r="Q395" s="127"/>
      <c r="R395" s="127"/>
      <c r="S395" s="127">
        <f t="shared" si="166"/>
        <v>673.61111111111109</v>
      </c>
      <c r="T395" s="127">
        <f t="shared" si="169"/>
        <v>8083.333333333333</v>
      </c>
      <c r="U395" s="127">
        <f t="shared" si="167"/>
        <v>8083.333333333333</v>
      </c>
      <c r="V395" s="127">
        <f t="shared" si="168"/>
        <v>7408.7222222222217</v>
      </c>
      <c r="W395" s="127"/>
      <c r="X395" s="127"/>
      <c r="Y395" s="127"/>
      <c r="Z395" s="127"/>
      <c r="AA395" s="127"/>
      <c r="AB395" s="127"/>
      <c r="AC395" s="127"/>
      <c r="AD395" s="127"/>
      <c r="AE395" s="127"/>
      <c r="AF395" s="127"/>
      <c r="AG395" s="127"/>
      <c r="AH395" s="127"/>
      <c r="AI395" s="127"/>
      <c r="AJ395" s="127"/>
      <c r="AK395" s="127"/>
      <c r="AL395" s="127"/>
      <c r="AM395" s="127"/>
      <c r="AN395" s="127"/>
      <c r="AO395" s="127"/>
      <c r="AP395" s="127"/>
    </row>
    <row r="396" spans="1:42">
      <c r="A396" s="118">
        <v>394</v>
      </c>
      <c r="B396" s="120" t="s">
        <v>5620</v>
      </c>
      <c r="C396" s="121" t="s">
        <v>5621</v>
      </c>
      <c r="D396" s="118" t="s">
        <v>5434</v>
      </c>
      <c r="E396" s="122">
        <v>33.33</v>
      </c>
      <c r="F396" s="123">
        <v>24250</v>
      </c>
      <c r="G396" s="124">
        <v>0</v>
      </c>
      <c r="H396" s="123">
        <v>673.61</v>
      </c>
      <c r="I396" s="124">
        <v>673.61</v>
      </c>
      <c r="J396" s="125">
        <v>23576.39</v>
      </c>
      <c r="K396" s="118">
        <v>2557</v>
      </c>
      <c r="L396" s="118">
        <v>1</v>
      </c>
      <c r="M396" s="118">
        <f t="shared" si="171"/>
        <v>11</v>
      </c>
      <c r="N396" s="118">
        <f t="shared" si="170"/>
        <v>12</v>
      </c>
      <c r="O396" s="126"/>
      <c r="P396" s="127"/>
      <c r="Q396" s="127"/>
      <c r="R396" s="127"/>
      <c r="S396" s="127">
        <f t="shared" si="166"/>
        <v>673.61111111111109</v>
      </c>
      <c r="T396" s="127">
        <f t="shared" si="169"/>
        <v>8083.333333333333</v>
      </c>
      <c r="U396" s="127">
        <f t="shared" si="167"/>
        <v>8083.333333333333</v>
      </c>
      <c r="V396" s="127">
        <f t="shared" si="168"/>
        <v>7408.7222222222217</v>
      </c>
      <c r="W396" s="127"/>
      <c r="X396" s="127"/>
      <c r="Y396" s="127"/>
      <c r="Z396" s="127"/>
      <c r="AA396" s="127"/>
      <c r="AB396" s="127"/>
      <c r="AC396" s="127"/>
      <c r="AD396" s="127"/>
      <c r="AE396" s="127"/>
      <c r="AF396" s="127"/>
      <c r="AG396" s="127"/>
      <c r="AH396" s="127"/>
      <c r="AI396" s="127"/>
      <c r="AJ396" s="127"/>
      <c r="AK396" s="127"/>
      <c r="AL396" s="127"/>
      <c r="AM396" s="127"/>
      <c r="AN396" s="127"/>
      <c r="AO396" s="127"/>
      <c r="AP396" s="127"/>
    </row>
    <row r="397" spans="1:42">
      <c r="A397" s="118">
        <v>395</v>
      </c>
      <c r="B397" s="120" t="s">
        <v>5620</v>
      </c>
      <c r="C397" s="121" t="s">
        <v>5621</v>
      </c>
      <c r="D397" s="118" t="s">
        <v>5434</v>
      </c>
      <c r="E397" s="122">
        <v>33.33</v>
      </c>
      <c r="F397" s="123">
        <v>24250</v>
      </c>
      <c r="G397" s="124">
        <v>0</v>
      </c>
      <c r="H397" s="123">
        <v>673.61</v>
      </c>
      <c r="I397" s="124">
        <v>673.61</v>
      </c>
      <c r="J397" s="125">
        <v>23576.39</v>
      </c>
      <c r="K397" s="118">
        <v>2557</v>
      </c>
      <c r="L397" s="118">
        <v>1</v>
      </c>
      <c r="M397" s="118">
        <f t="shared" si="171"/>
        <v>11</v>
      </c>
      <c r="N397" s="118">
        <f t="shared" si="170"/>
        <v>12</v>
      </c>
      <c r="O397" s="126"/>
      <c r="P397" s="127"/>
      <c r="Q397" s="127"/>
      <c r="R397" s="127"/>
      <c r="S397" s="127">
        <f t="shared" si="166"/>
        <v>673.61111111111109</v>
      </c>
      <c r="T397" s="127">
        <f t="shared" si="169"/>
        <v>8083.333333333333</v>
      </c>
      <c r="U397" s="127">
        <f t="shared" si="167"/>
        <v>8083.333333333333</v>
      </c>
      <c r="V397" s="127">
        <f t="shared" si="168"/>
        <v>7408.7222222222217</v>
      </c>
      <c r="W397" s="127"/>
      <c r="X397" s="127"/>
      <c r="Y397" s="127"/>
      <c r="Z397" s="127"/>
      <c r="AA397" s="127"/>
      <c r="AB397" s="127"/>
      <c r="AC397" s="127"/>
      <c r="AD397" s="127"/>
      <c r="AE397" s="127"/>
      <c r="AF397" s="127"/>
      <c r="AG397" s="127"/>
      <c r="AH397" s="127"/>
      <c r="AI397" s="127"/>
      <c r="AJ397" s="127"/>
      <c r="AK397" s="127"/>
      <c r="AL397" s="127"/>
      <c r="AM397" s="127"/>
      <c r="AN397" s="127"/>
      <c r="AO397" s="127"/>
      <c r="AP397" s="127"/>
    </row>
    <row r="398" spans="1:42">
      <c r="A398" s="118">
        <v>396</v>
      </c>
      <c r="B398" s="120" t="s">
        <v>5620</v>
      </c>
      <c r="C398" s="121" t="s">
        <v>5621</v>
      </c>
      <c r="D398" s="118" t="s">
        <v>5434</v>
      </c>
      <c r="E398" s="122">
        <v>33.33</v>
      </c>
      <c r="F398" s="123">
        <v>24250</v>
      </c>
      <c r="G398" s="124">
        <v>0</v>
      </c>
      <c r="H398" s="123">
        <v>673.61</v>
      </c>
      <c r="I398" s="124">
        <v>673.61</v>
      </c>
      <c r="J398" s="125">
        <v>23576.39</v>
      </c>
      <c r="K398" s="118">
        <v>2557</v>
      </c>
      <c r="L398" s="118">
        <v>1</v>
      </c>
      <c r="M398" s="118">
        <f t="shared" si="171"/>
        <v>11</v>
      </c>
      <c r="N398" s="118">
        <f t="shared" si="170"/>
        <v>12</v>
      </c>
      <c r="O398" s="126"/>
      <c r="P398" s="127"/>
      <c r="Q398" s="127"/>
      <c r="R398" s="127"/>
      <c r="S398" s="127">
        <f t="shared" si="166"/>
        <v>673.61111111111109</v>
      </c>
      <c r="T398" s="127">
        <f t="shared" si="169"/>
        <v>8083.333333333333</v>
      </c>
      <c r="U398" s="127">
        <f t="shared" si="167"/>
        <v>8083.333333333333</v>
      </c>
      <c r="V398" s="127">
        <f t="shared" si="168"/>
        <v>7408.7222222222217</v>
      </c>
      <c r="W398" s="127"/>
      <c r="X398" s="127"/>
      <c r="Y398" s="127"/>
      <c r="Z398" s="127"/>
      <c r="AA398" s="127"/>
      <c r="AB398" s="127"/>
      <c r="AC398" s="127"/>
      <c r="AD398" s="127"/>
      <c r="AE398" s="127"/>
      <c r="AF398" s="127"/>
      <c r="AG398" s="127"/>
      <c r="AH398" s="127"/>
      <c r="AI398" s="127"/>
      <c r="AJ398" s="127"/>
      <c r="AK398" s="127"/>
      <c r="AL398" s="127"/>
      <c r="AM398" s="127"/>
      <c r="AN398" s="127"/>
      <c r="AO398" s="127"/>
      <c r="AP398" s="127"/>
    </row>
    <row r="399" spans="1:42">
      <c r="A399" s="118">
        <v>397</v>
      </c>
      <c r="B399" s="120" t="s">
        <v>5620</v>
      </c>
      <c r="C399" s="121" t="s">
        <v>5621</v>
      </c>
      <c r="D399" s="118" t="s">
        <v>5434</v>
      </c>
      <c r="E399" s="122">
        <v>33.33</v>
      </c>
      <c r="F399" s="123">
        <v>24250</v>
      </c>
      <c r="G399" s="124">
        <v>0</v>
      </c>
      <c r="H399" s="123">
        <v>673.61</v>
      </c>
      <c r="I399" s="124">
        <v>673.61</v>
      </c>
      <c r="J399" s="125">
        <v>23576.39</v>
      </c>
      <c r="K399" s="118">
        <v>2557</v>
      </c>
      <c r="L399" s="118">
        <v>1</v>
      </c>
      <c r="M399" s="118">
        <f t="shared" si="171"/>
        <v>11</v>
      </c>
      <c r="N399" s="118">
        <f t="shared" si="170"/>
        <v>12</v>
      </c>
      <c r="O399" s="126"/>
      <c r="P399" s="127"/>
      <c r="Q399" s="127"/>
      <c r="R399" s="127"/>
      <c r="S399" s="127">
        <f t="shared" si="166"/>
        <v>673.61111111111109</v>
      </c>
      <c r="T399" s="127">
        <f t="shared" si="169"/>
        <v>8083.333333333333</v>
      </c>
      <c r="U399" s="127">
        <f t="shared" si="167"/>
        <v>8083.333333333333</v>
      </c>
      <c r="V399" s="127">
        <f t="shared" si="168"/>
        <v>7408.7222222222217</v>
      </c>
      <c r="W399" s="127"/>
      <c r="X399" s="127"/>
      <c r="Y399" s="127"/>
      <c r="Z399" s="127"/>
      <c r="AA399" s="127"/>
      <c r="AB399" s="127"/>
      <c r="AC399" s="127"/>
      <c r="AD399" s="127"/>
      <c r="AE399" s="127"/>
      <c r="AF399" s="127"/>
      <c r="AG399" s="127"/>
      <c r="AH399" s="127"/>
      <c r="AI399" s="127"/>
      <c r="AJ399" s="127"/>
      <c r="AK399" s="127"/>
      <c r="AL399" s="127"/>
      <c r="AM399" s="127"/>
      <c r="AN399" s="127"/>
      <c r="AO399" s="127"/>
      <c r="AP399" s="127"/>
    </row>
    <row r="400" spans="1:42">
      <c r="A400" s="118">
        <v>398</v>
      </c>
      <c r="B400" s="120" t="s">
        <v>5620</v>
      </c>
      <c r="C400" s="121" t="s">
        <v>5621</v>
      </c>
      <c r="D400" s="118" t="s">
        <v>5434</v>
      </c>
      <c r="E400" s="122">
        <v>33.33</v>
      </c>
      <c r="F400" s="123">
        <v>24250</v>
      </c>
      <c r="G400" s="124">
        <v>0</v>
      </c>
      <c r="H400" s="123">
        <v>673.61</v>
      </c>
      <c r="I400" s="124">
        <v>673.61</v>
      </c>
      <c r="J400" s="125">
        <v>23576.39</v>
      </c>
      <c r="K400" s="118">
        <v>2557</v>
      </c>
      <c r="L400" s="118">
        <v>1</v>
      </c>
      <c r="M400" s="118">
        <f t="shared" si="171"/>
        <v>11</v>
      </c>
      <c r="N400" s="118">
        <f t="shared" si="170"/>
        <v>12</v>
      </c>
      <c r="O400" s="126"/>
      <c r="P400" s="127"/>
      <c r="Q400" s="127"/>
      <c r="R400" s="127"/>
      <c r="S400" s="127">
        <f t="shared" si="166"/>
        <v>673.61111111111109</v>
      </c>
      <c r="T400" s="127">
        <f t="shared" si="169"/>
        <v>8083.333333333333</v>
      </c>
      <c r="U400" s="127">
        <f t="shared" si="167"/>
        <v>8083.333333333333</v>
      </c>
      <c r="V400" s="127">
        <f t="shared" si="168"/>
        <v>7408.7222222222217</v>
      </c>
      <c r="W400" s="127"/>
      <c r="X400" s="127"/>
      <c r="Y400" s="127"/>
      <c r="Z400" s="127"/>
      <c r="AA400" s="127"/>
      <c r="AB400" s="127"/>
      <c r="AC400" s="127"/>
      <c r="AD400" s="127"/>
      <c r="AE400" s="127"/>
      <c r="AF400" s="127"/>
      <c r="AG400" s="127"/>
      <c r="AH400" s="127"/>
      <c r="AI400" s="127"/>
      <c r="AJ400" s="127"/>
      <c r="AK400" s="127"/>
      <c r="AL400" s="127"/>
      <c r="AM400" s="127"/>
      <c r="AN400" s="127"/>
      <c r="AO400" s="127"/>
      <c r="AP400" s="127"/>
    </row>
    <row r="401" spans="1:42">
      <c r="A401" s="118">
        <v>399</v>
      </c>
      <c r="B401" s="120" t="s">
        <v>5439</v>
      </c>
      <c r="C401" s="121" t="s">
        <v>5440</v>
      </c>
      <c r="D401" s="118" t="s">
        <v>5434</v>
      </c>
      <c r="E401" s="122">
        <v>33.33</v>
      </c>
      <c r="F401" s="123">
        <v>40000</v>
      </c>
      <c r="G401" s="124">
        <v>0</v>
      </c>
      <c r="H401" s="123">
        <v>0</v>
      </c>
      <c r="I401" s="124">
        <v>0</v>
      </c>
      <c r="J401" s="125">
        <v>40000</v>
      </c>
      <c r="K401" s="118">
        <v>2557</v>
      </c>
      <c r="L401" s="118">
        <v>0</v>
      </c>
      <c r="M401" s="118">
        <f t="shared" si="171"/>
        <v>12</v>
      </c>
      <c r="N401" s="118">
        <f t="shared" si="170"/>
        <v>12</v>
      </c>
      <c r="O401" s="126"/>
      <c r="P401" s="127"/>
      <c r="Q401" s="127"/>
      <c r="R401" s="127"/>
      <c r="S401" s="127">
        <f t="shared" si="166"/>
        <v>0</v>
      </c>
      <c r="T401" s="127">
        <f t="shared" si="169"/>
        <v>13333.333333333334</v>
      </c>
      <c r="U401" s="127">
        <f t="shared" si="167"/>
        <v>13333.333333333334</v>
      </c>
      <c r="V401" s="127">
        <f t="shared" si="168"/>
        <v>13332.333333333334</v>
      </c>
      <c r="W401" s="127"/>
      <c r="X401" s="127"/>
      <c r="Y401" s="127"/>
      <c r="Z401" s="127"/>
      <c r="AA401" s="127"/>
      <c r="AB401" s="127"/>
      <c r="AC401" s="127"/>
      <c r="AD401" s="127"/>
      <c r="AE401" s="127"/>
      <c r="AF401" s="127"/>
      <c r="AG401" s="127"/>
      <c r="AH401" s="127"/>
      <c r="AI401" s="127"/>
      <c r="AJ401" s="127"/>
      <c r="AK401" s="127"/>
      <c r="AL401" s="127"/>
      <c r="AM401" s="127"/>
      <c r="AN401" s="127"/>
      <c r="AO401" s="127"/>
      <c r="AP401" s="127"/>
    </row>
    <row r="402" spans="1:42" ht="36">
      <c r="A402" s="118">
        <v>400</v>
      </c>
      <c r="B402" s="120" t="s">
        <v>5441</v>
      </c>
      <c r="C402" s="121" t="s">
        <v>5440</v>
      </c>
      <c r="D402" s="118" t="s">
        <v>5434</v>
      </c>
      <c r="E402" s="122">
        <v>33.33</v>
      </c>
      <c r="F402" s="123">
        <v>40000</v>
      </c>
      <c r="G402" s="124">
        <v>0</v>
      </c>
      <c r="H402" s="123">
        <v>0</v>
      </c>
      <c r="I402" s="124">
        <v>0</v>
      </c>
      <c r="J402" s="125">
        <v>40000</v>
      </c>
      <c r="K402" s="118">
        <v>2557</v>
      </c>
      <c r="L402" s="118">
        <v>0</v>
      </c>
      <c r="M402" s="118">
        <f t="shared" si="171"/>
        <v>12</v>
      </c>
      <c r="N402" s="118">
        <f t="shared" si="170"/>
        <v>12</v>
      </c>
      <c r="O402" s="126"/>
      <c r="P402" s="127"/>
      <c r="Q402" s="127"/>
      <c r="R402" s="127"/>
      <c r="S402" s="127">
        <f t="shared" si="166"/>
        <v>0</v>
      </c>
      <c r="T402" s="127">
        <f t="shared" si="169"/>
        <v>13333.333333333334</v>
      </c>
      <c r="U402" s="127">
        <f t="shared" si="167"/>
        <v>13333.333333333334</v>
      </c>
      <c r="V402" s="127">
        <f t="shared" si="168"/>
        <v>13332.333333333334</v>
      </c>
      <c r="W402" s="127"/>
      <c r="X402" s="127"/>
      <c r="Y402" s="127"/>
      <c r="Z402" s="127"/>
      <c r="AA402" s="127"/>
      <c r="AB402" s="127"/>
      <c r="AC402" s="127"/>
      <c r="AD402" s="127"/>
      <c r="AE402" s="127"/>
      <c r="AF402" s="127"/>
      <c r="AG402" s="127"/>
      <c r="AH402" s="127"/>
      <c r="AI402" s="127"/>
      <c r="AJ402" s="127"/>
      <c r="AK402" s="127"/>
      <c r="AL402" s="127"/>
      <c r="AM402" s="127"/>
      <c r="AN402" s="127"/>
      <c r="AO402" s="127"/>
      <c r="AP402" s="127"/>
    </row>
    <row r="403" spans="1:42">
      <c r="A403" s="118">
        <v>401</v>
      </c>
      <c r="B403" s="120" t="s">
        <v>5622</v>
      </c>
      <c r="C403" s="121" t="s">
        <v>5623</v>
      </c>
      <c r="D403" s="118" t="s">
        <v>5431</v>
      </c>
      <c r="E403" s="122">
        <v>20</v>
      </c>
      <c r="F403" s="123">
        <v>88917</v>
      </c>
      <c r="G403" s="124">
        <v>71133.600000000006</v>
      </c>
      <c r="H403" s="123">
        <v>1481.95</v>
      </c>
      <c r="I403" s="124">
        <v>72615.55</v>
      </c>
      <c r="J403" s="125">
        <v>16301.45</v>
      </c>
      <c r="K403" s="118">
        <v>2553</v>
      </c>
      <c r="L403" s="118">
        <v>1</v>
      </c>
      <c r="M403" s="118">
        <f t="shared" si="171"/>
        <v>11</v>
      </c>
      <c r="N403" s="118">
        <f t="shared" si="170"/>
        <v>12</v>
      </c>
      <c r="O403" s="126">
        <f t="shared" ref="O403:O404" si="172">(F403/5)*L403/N403</f>
        <v>1481.95</v>
      </c>
      <c r="P403" s="127">
        <f>$F$403/5</f>
        <v>17783.400000000001</v>
      </c>
      <c r="Q403" s="127">
        <f t="shared" ref="Q403:S403" si="173">$F$403/5</f>
        <v>17783.400000000001</v>
      </c>
      <c r="R403" s="127">
        <f t="shared" si="173"/>
        <v>17783.400000000001</v>
      </c>
      <c r="S403" s="127">
        <f t="shared" si="173"/>
        <v>17783.400000000001</v>
      </c>
      <c r="T403" s="127">
        <f t="shared" ref="T403:T404" si="174">(F403/5)*M403/N403-1</f>
        <v>16300.450000000003</v>
      </c>
      <c r="U403" s="127"/>
      <c r="V403" s="127"/>
      <c r="W403" s="127"/>
      <c r="X403" s="127"/>
      <c r="Y403" s="127"/>
      <c r="Z403" s="127"/>
      <c r="AA403" s="127"/>
      <c r="AB403" s="127"/>
      <c r="AC403" s="127"/>
      <c r="AD403" s="127"/>
      <c r="AE403" s="127"/>
      <c r="AF403" s="127"/>
      <c r="AG403" s="127"/>
      <c r="AH403" s="127"/>
      <c r="AI403" s="127"/>
      <c r="AJ403" s="127"/>
      <c r="AK403" s="127"/>
      <c r="AL403" s="127"/>
      <c r="AM403" s="127"/>
      <c r="AN403" s="127"/>
      <c r="AO403" s="127"/>
      <c r="AP403" s="127"/>
    </row>
    <row r="404" spans="1:42">
      <c r="A404" s="118">
        <v>402</v>
      </c>
      <c r="B404" s="120" t="s">
        <v>5624</v>
      </c>
      <c r="C404" s="121" t="s">
        <v>5445</v>
      </c>
      <c r="D404" s="118" t="s">
        <v>5431</v>
      </c>
      <c r="E404" s="122">
        <v>20</v>
      </c>
      <c r="F404" s="123">
        <v>28569</v>
      </c>
      <c r="G404" s="124">
        <v>22855.200000000001</v>
      </c>
      <c r="H404" s="123">
        <v>476.15</v>
      </c>
      <c r="I404" s="124">
        <v>23331.35</v>
      </c>
      <c r="J404" s="125">
        <v>5237.6499999999996</v>
      </c>
      <c r="K404" s="118">
        <v>2553</v>
      </c>
      <c r="L404" s="118">
        <v>1</v>
      </c>
      <c r="M404" s="118">
        <f t="shared" si="171"/>
        <v>11</v>
      </c>
      <c r="N404" s="118">
        <f t="shared" si="170"/>
        <v>12</v>
      </c>
      <c r="O404" s="126">
        <f t="shared" si="172"/>
        <v>476.15000000000003</v>
      </c>
      <c r="P404" s="127">
        <f>$F$404/5</f>
        <v>5713.8</v>
      </c>
      <c r="Q404" s="127">
        <f t="shared" ref="Q404:S404" si="175">$F$404/5</f>
        <v>5713.8</v>
      </c>
      <c r="R404" s="127">
        <f t="shared" si="175"/>
        <v>5713.8</v>
      </c>
      <c r="S404" s="127">
        <f t="shared" si="175"/>
        <v>5713.8</v>
      </c>
      <c r="T404" s="127">
        <f t="shared" si="174"/>
        <v>5236.6500000000005</v>
      </c>
      <c r="U404" s="127"/>
      <c r="V404" s="127"/>
      <c r="W404" s="127"/>
      <c r="X404" s="127"/>
      <c r="Y404" s="127"/>
      <c r="Z404" s="127"/>
      <c r="AA404" s="127"/>
      <c r="AB404" s="127"/>
      <c r="AC404" s="127"/>
      <c r="AD404" s="127"/>
      <c r="AE404" s="127"/>
      <c r="AF404" s="127"/>
      <c r="AG404" s="127"/>
      <c r="AH404" s="127"/>
      <c r="AI404" s="127"/>
      <c r="AJ404" s="127"/>
      <c r="AK404" s="127"/>
      <c r="AL404" s="127"/>
      <c r="AM404" s="127"/>
      <c r="AN404" s="127"/>
      <c r="AO404" s="127"/>
      <c r="AP404" s="127"/>
    </row>
    <row r="405" spans="1:42">
      <c r="A405" s="118">
        <v>403</v>
      </c>
      <c r="B405" s="120" t="s">
        <v>5625</v>
      </c>
      <c r="C405" s="121" t="s">
        <v>5460</v>
      </c>
      <c r="D405" s="118" t="s">
        <v>5626</v>
      </c>
      <c r="E405" s="122">
        <v>10</v>
      </c>
      <c r="F405" s="123">
        <v>179320</v>
      </c>
      <c r="G405" s="124">
        <v>56784.54</v>
      </c>
      <c r="H405" s="123">
        <v>1494.33</v>
      </c>
      <c r="I405" s="124">
        <v>58278.87</v>
      </c>
      <c r="J405" s="125">
        <v>121041.13</v>
      </c>
      <c r="K405" s="118">
        <v>2554</v>
      </c>
      <c r="L405" s="118">
        <v>3</v>
      </c>
      <c r="M405" s="118">
        <f t="shared" si="171"/>
        <v>9</v>
      </c>
      <c r="N405" s="118">
        <f t="shared" si="170"/>
        <v>12</v>
      </c>
      <c r="O405" s="126"/>
      <c r="P405" s="127">
        <f>(F405/10)*L405/N405</f>
        <v>4483</v>
      </c>
      <c r="Q405" s="127">
        <f>$F$405/10</f>
        <v>17932</v>
      </c>
      <c r="R405" s="127">
        <f t="shared" ref="R405:Y405" si="176">$F$405/10</f>
        <v>17932</v>
      </c>
      <c r="S405" s="127">
        <f t="shared" si="176"/>
        <v>17932</v>
      </c>
      <c r="T405" s="127">
        <f t="shared" si="176"/>
        <v>17932</v>
      </c>
      <c r="U405" s="127">
        <f t="shared" si="176"/>
        <v>17932</v>
      </c>
      <c r="V405" s="127">
        <f t="shared" si="176"/>
        <v>17932</v>
      </c>
      <c r="W405" s="127">
        <f t="shared" si="176"/>
        <v>17932</v>
      </c>
      <c r="X405" s="127">
        <f t="shared" si="176"/>
        <v>17932</v>
      </c>
      <c r="Y405" s="127">
        <f t="shared" si="176"/>
        <v>17932</v>
      </c>
      <c r="Z405" s="127">
        <f>(F405/10)*M405/N405-1</f>
        <v>13448</v>
      </c>
      <c r="AA405" s="127"/>
      <c r="AB405" s="127"/>
      <c r="AC405" s="127"/>
      <c r="AD405" s="127"/>
      <c r="AE405" s="127"/>
      <c r="AF405" s="127"/>
      <c r="AG405" s="127"/>
      <c r="AH405" s="127"/>
      <c r="AI405" s="127"/>
      <c r="AJ405" s="127"/>
      <c r="AK405" s="127"/>
      <c r="AL405" s="127"/>
      <c r="AM405" s="127"/>
      <c r="AN405" s="127"/>
      <c r="AO405" s="127"/>
      <c r="AP405" s="127"/>
    </row>
    <row r="406" spans="1:42">
      <c r="A406" s="118">
        <v>404</v>
      </c>
      <c r="B406" s="120" t="s">
        <v>5627</v>
      </c>
      <c r="C406" s="121" t="s">
        <v>5628</v>
      </c>
      <c r="D406" s="118" t="s">
        <v>5626</v>
      </c>
      <c r="E406" s="122">
        <v>10</v>
      </c>
      <c r="F406" s="123">
        <v>149960.5</v>
      </c>
      <c r="G406" s="124">
        <v>27492.74</v>
      </c>
      <c r="H406" s="123">
        <v>1249.67</v>
      </c>
      <c r="I406" s="124">
        <v>28742.41</v>
      </c>
      <c r="J406" s="125">
        <v>121218.09</v>
      </c>
      <c r="K406" s="118">
        <v>2556</v>
      </c>
      <c r="L406" s="118">
        <v>11</v>
      </c>
      <c r="M406" s="118">
        <f t="shared" si="171"/>
        <v>1</v>
      </c>
      <c r="N406" s="118">
        <f t="shared" si="170"/>
        <v>12</v>
      </c>
      <c r="O406" s="126"/>
      <c r="P406" s="127"/>
      <c r="Q406" s="127"/>
      <c r="R406" s="127">
        <f>(F406/10)*L406/N406</f>
        <v>13746.379166666666</v>
      </c>
      <c r="S406" s="127">
        <f>$F$406/10</f>
        <v>14996.05</v>
      </c>
      <c r="T406" s="127">
        <f t="shared" ref="T406:AA406" si="177">$F$406/10</f>
        <v>14996.05</v>
      </c>
      <c r="U406" s="127">
        <f t="shared" si="177"/>
        <v>14996.05</v>
      </c>
      <c r="V406" s="127">
        <f t="shared" si="177"/>
        <v>14996.05</v>
      </c>
      <c r="W406" s="127">
        <f t="shared" si="177"/>
        <v>14996.05</v>
      </c>
      <c r="X406" s="127">
        <f t="shared" si="177"/>
        <v>14996.05</v>
      </c>
      <c r="Y406" s="127">
        <f t="shared" si="177"/>
        <v>14996.05</v>
      </c>
      <c r="Z406" s="127">
        <f t="shared" si="177"/>
        <v>14996.05</v>
      </c>
      <c r="AA406" s="127">
        <f t="shared" si="177"/>
        <v>14996.05</v>
      </c>
      <c r="AB406" s="127">
        <f>(F406/10)*M406/N406-1</f>
        <v>1248.6708333333333</v>
      </c>
      <c r="AC406" s="127"/>
      <c r="AD406" s="127"/>
      <c r="AE406" s="127"/>
      <c r="AF406" s="127"/>
      <c r="AG406" s="127"/>
      <c r="AH406" s="127"/>
      <c r="AI406" s="127"/>
      <c r="AJ406" s="127"/>
      <c r="AK406" s="127"/>
      <c r="AL406" s="127"/>
      <c r="AM406" s="127"/>
      <c r="AN406" s="127"/>
      <c r="AO406" s="127"/>
      <c r="AP406" s="127"/>
    </row>
    <row r="407" spans="1:42">
      <c r="A407" s="118">
        <v>405</v>
      </c>
      <c r="B407" s="120" t="s">
        <v>5629</v>
      </c>
      <c r="C407" s="121" t="s">
        <v>5484</v>
      </c>
      <c r="D407" s="118" t="s">
        <v>5626</v>
      </c>
      <c r="E407" s="122">
        <v>10</v>
      </c>
      <c r="F407" s="123">
        <v>548690</v>
      </c>
      <c r="G407" s="124">
        <v>4572.42</v>
      </c>
      <c r="H407" s="123">
        <v>4572.42</v>
      </c>
      <c r="I407" s="124">
        <v>9144.84</v>
      </c>
      <c r="J407" s="125">
        <v>539545.16</v>
      </c>
      <c r="K407" s="118">
        <v>2557</v>
      </c>
      <c r="L407" s="118">
        <v>2</v>
      </c>
      <c r="M407" s="118">
        <f t="shared" si="171"/>
        <v>10</v>
      </c>
      <c r="N407" s="118">
        <f t="shared" si="170"/>
        <v>12</v>
      </c>
      <c r="O407" s="126"/>
      <c r="P407" s="127"/>
      <c r="Q407" s="127"/>
      <c r="R407" s="127"/>
      <c r="S407" s="127">
        <f>(F407/10)*L407/N407</f>
        <v>9144.8333333333339</v>
      </c>
      <c r="T407" s="127">
        <f>F407/10</f>
        <v>54869</v>
      </c>
      <c r="U407" s="127">
        <f>F407/10</f>
        <v>54869</v>
      </c>
      <c r="V407" s="127">
        <f>F407/10</f>
        <v>54869</v>
      </c>
      <c r="W407" s="127">
        <f>F407/10</f>
        <v>54869</v>
      </c>
      <c r="X407" s="127">
        <f>F407/10</f>
        <v>54869</v>
      </c>
      <c r="Y407" s="127">
        <f>F407/10</f>
        <v>54869</v>
      </c>
      <c r="Z407" s="127">
        <f>F407/10</f>
        <v>54869</v>
      </c>
      <c r="AA407" s="127">
        <f>F407/10</f>
        <v>54869</v>
      </c>
      <c r="AB407" s="127">
        <f>F407/10</f>
        <v>54869</v>
      </c>
      <c r="AC407" s="127">
        <f>(F407/10)*M407/N407-1</f>
        <v>45723.166666666664</v>
      </c>
      <c r="AD407" s="127"/>
      <c r="AE407" s="127"/>
      <c r="AF407" s="127"/>
      <c r="AG407" s="127"/>
      <c r="AH407" s="127"/>
      <c r="AI407" s="127"/>
      <c r="AJ407" s="127"/>
      <c r="AK407" s="127"/>
      <c r="AL407" s="127"/>
      <c r="AM407" s="127"/>
      <c r="AN407" s="127"/>
      <c r="AO407" s="127"/>
      <c r="AP407" s="127"/>
    </row>
    <row r="408" spans="1:42">
      <c r="A408" s="118">
        <v>406</v>
      </c>
      <c r="B408" s="120" t="s">
        <v>5630</v>
      </c>
      <c r="C408" s="121" t="s">
        <v>5631</v>
      </c>
      <c r="D408" s="118" t="s">
        <v>5431</v>
      </c>
      <c r="E408" s="122">
        <v>20</v>
      </c>
      <c r="F408" s="123">
        <v>55950</v>
      </c>
      <c r="G408" s="124">
        <v>49422.5</v>
      </c>
      <c r="H408" s="123">
        <v>932.5</v>
      </c>
      <c r="I408" s="124">
        <v>50355</v>
      </c>
      <c r="J408" s="125">
        <v>5595</v>
      </c>
      <c r="K408" s="118">
        <v>2553</v>
      </c>
      <c r="L408" s="118">
        <v>6</v>
      </c>
      <c r="M408" s="118">
        <f t="shared" si="171"/>
        <v>6</v>
      </c>
      <c r="N408" s="118">
        <f t="shared" si="170"/>
        <v>12</v>
      </c>
      <c r="O408" s="126">
        <f t="shared" ref="O408:O413" si="178">(F408/5)*L408/N408</f>
        <v>5595</v>
      </c>
      <c r="P408" s="127">
        <f>$F$408/5</f>
        <v>11190</v>
      </c>
      <c r="Q408" s="127">
        <f t="shared" ref="Q408:S408" si="179">$F$408/5</f>
        <v>11190</v>
      </c>
      <c r="R408" s="127">
        <f t="shared" si="179"/>
        <v>11190</v>
      </c>
      <c r="S408" s="127">
        <f t="shared" si="179"/>
        <v>11190</v>
      </c>
      <c r="T408" s="127">
        <f t="shared" ref="T408:T413" si="180">(F408/5)*M408/N408-1</f>
        <v>5594</v>
      </c>
      <c r="U408" s="127"/>
      <c r="V408" s="127"/>
      <c r="W408" s="127"/>
      <c r="X408" s="127"/>
      <c r="Y408" s="127"/>
      <c r="Z408" s="127">
        <v>14564.375</v>
      </c>
      <c r="AA408" s="127"/>
      <c r="AB408" s="127"/>
      <c r="AC408" s="127"/>
      <c r="AD408" s="127"/>
      <c r="AE408" s="127"/>
      <c r="AF408" s="127"/>
      <c r="AG408" s="127"/>
      <c r="AH408" s="127"/>
      <c r="AI408" s="127"/>
      <c r="AJ408" s="127"/>
      <c r="AK408" s="127"/>
      <c r="AL408" s="127"/>
      <c r="AM408" s="127"/>
      <c r="AN408" s="127"/>
      <c r="AO408" s="127"/>
      <c r="AP408" s="127"/>
    </row>
    <row r="409" spans="1:42">
      <c r="A409" s="118">
        <v>407</v>
      </c>
      <c r="B409" s="120" t="s">
        <v>5632</v>
      </c>
      <c r="C409" s="121" t="s">
        <v>5633</v>
      </c>
      <c r="D409" s="118" t="s">
        <v>5431</v>
      </c>
      <c r="E409" s="122">
        <v>20</v>
      </c>
      <c r="F409" s="123">
        <v>150000</v>
      </c>
      <c r="G409" s="124">
        <v>120000</v>
      </c>
      <c r="H409" s="123">
        <v>2500</v>
      </c>
      <c r="I409" s="124">
        <v>122500</v>
      </c>
      <c r="J409" s="125">
        <v>27500</v>
      </c>
      <c r="K409" s="118">
        <v>2553</v>
      </c>
      <c r="L409" s="118">
        <v>1</v>
      </c>
      <c r="M409" s="118">
        <f t="shared" si="171"/>
        <v>11</v>
      </c>
      <c r="N409" s="118">
        <f t="shared" si="170"/>
        <v>12</v>
      </c>
      <c r="O409" s="126">
        <f t="shared" si="178"/>
        <v>2500</v>
      </c>
      <c r="P409" s="127">
        <f>$F$409/5</f>
        <v>30000</v>
      </c>
      <c r="Q409" s="127">
        <f t="shared" ref="Q409:S409" si="181">$F$409/5</f>
        <v>30000</v>
      </c>
      <c r="R409" s="127">
        <f t="shared" si="181"/>
        <v>30000</v>
      </c>
      <c r="S409" s="127">
        <f t="shared" si="181"/>
        <v>30000</v>
      </c>
      <c r="T409" s="127">
        <f t="shared" si="180"/>
        <v>27499</v>
      </c>
      <c r="U409" s="127"/>
      <c r="V409" s="127"/>
      <c r="W409" s="127"/>
      <c r="X409" s="127"/>
      <c r="Y409" s="127"/>
      <c r="Z409" s="127"/>
      <c r="AA409" s="127"/>
      <c r="AB409" s="127"/>
      <c r="AC409" s="127"/>
      <c r="AD409" s="127"/>
      <c r="AE409" s="127"/>
      <c r="AF409" s="127"/>
      <c r="AG409" s="127"/>
      <c r="AH409" s="127"/>
      <c r="AI409" s="127"/>
      <c r="AJ409" s="127"/>
      <c r="AK409" s="127"/>
      <c r="AL409" s="127"/>
      <c r="AM409" s="127"/>
      <c r="AN409" s="127"/>
      <c r="AO409" s="127"/>
      <c r="AP409" s="127"/>
    </row>
    <row r="410" spans="1:42" ht="36">
      <c r="A410" s="118">
        <v>408</v>
      </c>
      <c r="B410" s="120" t="s">
        <v>5634</v>
      </c>
      <c r="C410" s="121" t="s">
        <v>5623</v>
      </c>
      <c r="D410" s="118" t="s">
        <v>5431</v>
      </c>
      <c r="E410" s="122">
        <v>20</v>
      </c>
      <c r="F410" s="123">
        <v>60000</v>
      </c>
      <c r="G410" s="124">
        <v>48000</v>
      </c>
      <c r="H410" s="123">
        <v>1000</v>
      </c>
      <c r="I410" s="124">
        <v>49000</v>
      </c>
      <c r="J410" s="125">
        <v>11000</v>
      </c>
      <c r="K410" s="118">
        <v>2553</v>
      </c>
      <c r="L410" s="118">
        <v>1</v>
      </c>
      <c r="M410" s="118">
        <f t="shared" si="171"/>
        <v>11</v>
      </c>
      <c r="N410" s="118">
        <f t="shared" si="170"/>
        <v>12</v>
      </c>
      <c r="O410" s="126">
        <f t="shared" si="178"/>
        <v>1000</v>
      </c>
      <c r="P410" s="127">
        <f>$F$410/5</f>
        <v>12000</v>
      </c>
      <c r="Q410" s="127">
        <f t="shared" ref="Q410:S410" si="182">$F$410/5</f>
        <v>12000</v>
      </c>
      <c r="R410" s="127">
        <f t="shared" si="182"/>
        <v>12000</v>
      </c>
      <c r="S410" s="127">
        <f t="shared" si="182"/>
        <v>12000</v>
      </c>
      <c r="T410" s="127">
        <f t="shared" si="180"/>
        <v>10999</v>
      </c>
      <c r="U410" s="127"/>
      <c r="V410" s="127"/>
      <c r="W410" s="127"/>
      <c r="X410" s="127"/>
      <c r="Y410" s="127"/>
      <c r="Z410" s="127"/>
      <c r="AA410" s="127"/>
      <c r="AB410" s="127"/>
      <c r="AC410" s="127"/>
      <c r="AD410" s="127"/>
      <c r="AE410" s="127"/>
      <c r="AF410" s="127"/>
      <c r="AG410" s="127"/>
      <c r="AH410" s="127"/>
      <c r="AI410" s="127"/>
      <c r="AJ410" s="127"/>
      <c r="AK410" s="127"/>
      <c r="AL410" s="127"/>
      <c r="AM410" s="127"/>
      <c r="AN410" s="127"/>
      <c r="AO410" s="127"/>
      <c r="AP410" s="127"/>
    </row>
    <row r="411" spans="1:42" ht="36">
      <c r="A411" s="118">
        <v>409</v>
      </c>
      <c r="B411" s="120" t="s">
        <v>5635</v>
      </c>
      <c r="C411" s="121" t="s">
        <v>5623</v>
      </c>
      <c r="D411" s="118" t="s">
        <v>5431</v>
      </c>
      <c r="E411" s="122">
        <v>20</v>
      </c>
      <c r="F411" s="123">
        <v>64650</v>
      </c>
      <c r="G411" s="124">
        <v>51720</v>
      </c>
      <c r="H411" s="123">
        <v>1077.5</v>
      </c>
      <c r="I411" s="124">
        <v>52797.5</v>
      </c>
      <c r="J411" s="125">
        <v>11852.5</v>
      </c>
      <c r="K411" s="118">
        <v>2553</v>
      </c>
      <c r="L411" s="118">
        <v>1</v>
      </c>
      <c r="M411" s="118">
        <f t="shared" si="171"/>
        <v>11</v>
      </c>
      <c r="N411" s="118">
        <f t="shared" si="170"/>
        <v>12</v>
      </c>
      <c r="O411" s="126">
        <f t="shared" si="178"/>
        <v>1077.5</v>
      </c>
      <c r="P411" s="127">
        <f>$F$411/5</f>
        <v>12930</v>
      </c>
      <c r="Q411" s="127">
        <f t="shared" ref="Q411:S411" si="183">$F$411/5</f>
        <v>12930</v>
      </c>
      <c r="R411" s="127">
        <f t="shared" si="183"/>
        <v>12930</v>
      </c>
      <c r="S411" s="127">
        <f t="shared" si="183"/>
        <v>12930</v>
      </c>
      <c r="T411" s="127">
        <f t="shared" si="180"/>
        <v>11851.5</v>
      </c>
      <c r="U411" s="127"/>
      <c r="V411" s="127"/>
      <c r="W411" s="127"/>
      <c r="X411" s="127"/>
      <c r="Y411" s="127"/>
      <c r="Z411" s="127"/>
      <c r="AA411" s="127"/>
      <c r="AB411" s="127"/>
      <c r="AC411" s="127"/>
      <c r="AD411" s="127"/>
      <c r="AE411" s="127"/>
      <c r="AF411" s="127"/>
      <c r="AG411" s="127"/>
      <c r="AH411" s="127"/>
      <c r="AI411" s="127"/>
      <c r="AJ411" s="127"/>
      <c r="AK411" s="127"/>
      <c r="AL411" s="127"/>
      <c r="AM411" s="127"/>
      <c r="AN411" s="127"/>
      <c r="AO411" s="127"/>
      <c r="AP411" s="127"/>
    </row>
    <row r="412" spans="1:42" ht="36">
      <c r="A412" s="118">
        <v>410</v>
      </c>
      <c r="B412" s="120" t="s">
        <v>5635</v>
      </c>
      <c r="C412" s="121" t="s">
        <v>5623</v>
      </c>
      <c r="D412" s="118" t="s">
        <v>5431</v>
      </c>
      <c r="E412" s="122">
        <v>20</v>
      </c>
      <c r="F412" s="123">
        <v>62700</v>
      </c>
      <c r="G412" s="124">
        <v>50160</v>
      </c>
      <c r="H412" s="123">
        <v>1045</v>
      </c>
      <c r="I412" s="124">
        <v>51205</v>
      </c>
      <c r="J412" s="125">
        <v>11495</v>
      </c>
      <c r="K412" s="118">
        <v>2553</v>
      </c>
      <c r="L412" s="118">
        <v>1</v>
      </c>
      <c r="M412" s="118">
        <f t="shared" si="171"/>
        <v>11</v>
      </c>
      <c r="N412" s="118">
        <f t="shared" si="170"/>
        <v>12</v>
      </c>
      <c r="O412" s="126">
        <f t="shared" si="178"/>
        <v>1045</v>
      </c>
      <c r="P412" s="127">
        <f>$F$412/5</f>
        <v>12540</v>
      </c>
      <c r="Q412" s="127">
        <f t="shared" ref="Q412:S412" si="184">$F$412/5</f>
        <v>12540</v>
      </c>
      <c r="R412" s="127">
        <f t="shared" si="184"/>
        <v>12540</v>
      </c>
      <c r="S412" s="127">
        <f t="shared" si="184"/>
        <v>12540</v>
      </c>
      <c r="T412" s="127">
        <f t="shared" si="180"/>
        <v>11494</v>
      </c>
      <c r="U412" s="127"/>
      <c r="V412" s="127"/>
      <c r="W412" s="127"/>
      <c r="X412" s="127"/>
      <c r="Y412" s="127"/>
      <c r="Z412" s="127"/>
      <c r="AA412" s="127"/>
      <c r="AB412" s="127"/>
      <c r="AC412" s="127"/>
      <c r="AD412" s="127"/>
      <c r="AE412" s="127"/>
      <c r="AF412" s="127"/>
      <c r="AG412" s="127"/>
      <c r="AH412" s="127"/>
      <c r="AI412" s="127"/>
      <c r="AJ412" s="127"/>
      <c r="AK412" s="127"/>
      <c r="AL412" s="127"/>
      <c r="AM412" s="127"/>
      <c r="AN412" s="127"/>
      <c r="AO412" s="127"/>
      <c r="AP412" s="127"/>
    </row>
    <row r="413" spans="1:42">
      <c r="A413" s="118">
        <v>411</v>
      </c>
      <c r="B413" s="120" t="s">
        <v>5636</v>
      </c>
      <c r="C413" s="121" t="s">
        <v>5637</v>
      </c>
      <c r="D413" s="118" t="s">
        <v>5431</v>
      </c>
      <c r="E413" s="122">
        <v>20</v>
      </c>
      <c r="F413" s="123">
        <v>39500</v>
      </c>
      <c r="G413" s="124">
        <v>31599.84</v>
      </c>
      <c r="H413" s="123">
        <v>658.33</v>
      </c>
      <c r="I413" s="124">
        <v>32258.17</v>
      </c>
      <c r="J413" s="125">
        <v>7241.83</v>
      </c>
      <c r="K413" s="118">
        <v>2553</v>
      </c>
      <c r="L413" s="118">
        <v>1</v>
      </c>
      <c r="M413" s="118">
        <f t="shared" si="171"/>
        <v>11</v>
      </c>
      <c r="N413" s="118">
        <f t="shared" si="170"/>
        <v>12</v>
      </c>
      <c r="O413" s="126">
        <f t="shared" si="178"/>
        <v>658.33333333333337</v>
      </c>
      <c r="P413" s="127">
        <f>$F$413/5</f>
        <v>7900</v>
      </c>
      <c r="Q413" s="127">
        <f t="shared" ref="Q413:S413" si="185">$F$413/5</f>
        <v>7900</v>
      </c>
      <c r="R413" s="127">
        <f t="shared" si="185"/>
        <v>7900</v>
      </c>
      <c r="S413" s="127">
        <f t="shared" si="185"/>
        <v>7900</v>
      </c>
      <c r="T413" s="127">
        <f t="shared" si="180"/>
        <v>7240.666666666667</v>
      </c>
      <c r="U413" s="127"/>
      <c r="V413" s="127"/>
      <c r="W413" s="127"/>
      <c r="X413" s="127"/>
      <c r="Y413" s="127"/>
      <c r="Z413" s="127"/>
      <c r="AA413" s="127"/>
      <c r="AB413" s="127"/>
      <c r="AC413" s="127"/>
      <c r="AD413" s="127"/>
      <c r="AE413" s="127"/>
      <c r="AF413" s="127"/>
      <c r="AG413" s="127"/>
      <c r="AH413" s="127"/>
      <c r="AI413" s="127"/>
      <c r="AJ413" s="127"/>
      <c r="AK413" s="127"/>
      <c r="AL413" s="127"/>
      <c r="AM413" s="127"/>
      <c r="AN413" s="127"/>
      <c r="AO413" s="127"/>
      <c r="AP413" s="127"/>
    </row>
    <row r="414" spans="1:42" ht="36">
      <c r="A414" s="118">
        <v>412</v>
      </c>
      <c r="B414" s="120" t="s">
        <v>5638</v>
      </c>
      <c r="C414" s="121" t="s">
        <v>5456</v>
      </c>
      <c r="D414" s="118" t="s">
        <v>5431</v>
      </c>
      <c r="E414" s="122">
        <v>20</v>
      </c>
      <c r="F414" s="123">
        <v>51000</v>
      </c>
      <c r="G414" s="124">
        <v>39950</v>
      </c>
      <c r="H414" s="123">
        <v>850</v>
      </c>
      <c r="I414" s="124">
        <v>40800</v>
      </c>
      <c r="J414" s="125">
        <v>10200</v>
      </c>
      <c r="K414" s="118">
        <v>2554</v>
      </c>
      <c r="L414" s="118">
        <v>0</v>
      </c>
      <c r="M414" s="118">
        <f t="shared" si="171"/>
        <v>12</v>
      </c>
      <c r="N414" s="118">
        <f t="shared" si="170"/>
        <v>12</v>
      </c>
      <c r="O414" s="126"/>
      <c r="P414" s="127">
        <f t="shared" ref="P414:P427" si="186">(F414/5)*L414/N414</f>
        <v>0</v>
      </c>
      <c r="Q414" s="127">
        <f>$F$414/5</f>
        <v>10200</v>
      </c>
      <c r="R414" s="127">
        <f t="shared" ref="R414:T414" si="187">$F$414/5</f>
        <v>10200</v>
      </c>
      <c r="S414" s="127">
        <f t="shared" si="187"/>
        <v>10200</v>
      </c>
      <c r="T414" s="127">
        <f t="shared" si="187"/>
        <v>10200</v>
      </c>
      <c r="U414" s="127">
        <f t="shared" ref="U414:U427" si="188">(F414/5)*M414/N414-1</f>
        <v>10199</v>
      </c>
      <c r="V414" s="127"/>
      <c r="W414" s="127"/>
      <c r="X414" s="127"/>
      <c r="Y414" s="127"/>
      <c r="Z414" s="127"/>
      <c r="AA414" s="127"/>
      <c r="AB414" s="127"/>
      <c r="AC414" s="127"/>
      <c r="AD414" s="127"/>
      <c r="AE414" s="127"/>
      <c r="AF414" s="127"/>
      <c r="AG414" s="127"/>
      <c r="AH414" s="127"/>
      <c r="AI414" s="127"/>
      <c r="AJ414" s="127"/>
      <c r="AK414" s="127"/>
      <c r="AL414" s="127"/>
      <c r="AM414" s="127"/>
      <c r="AN414" s="127"/>
      <c r="AO414" s="127"/>
      <c r="AP414" s="127"/>
    </row>
    <row r="415" spans="1:42">
      <c r="A415" s="118">
        <v>413</v>
      </c>
      <c r="B415" s="120" t="s">
        <v>5639</v>
      </c>
      <c r="C415" s="121" t="s">
        <v>5640</v>
      </c>
      <c r="D415" s="118" t="s">
        <v>5431</v>
      </c>
      <c r="E415" s="122">
        <v>20</v>
      </c>
      <c r="F415" s="123">
        <v>6955</v>
      </c>
      <c r="G415" s="124">
        <v>4636.8</v>
      </c>
      <c r="H415" s="123">
        <v>115.92</v>
      </c>
      <c r="I415" s="124">
        <v>4752.72</v>
      </c>
      <c r="J415" s="125">
        <v>2202.2800000000002</v>
      </c>
      <c r="K415" s="118">
        <v>2554</v>
      </c>
      <c r="L415" s="118">
        <v>5</v>
      </c>
      <c r="M415" s="118">
        <f t="shared" si="171"/>
        <v>7</v>
      </c>
      <c r="N415" s="118">
        <f t="shared" si="170"/>
        <v>12</v>
      </c>
      <c r="O415" s="126"/>
      <c r="P415" s="127">
        <f t="shared" si="186"/>
        <v>579.58333333333337</v>
      </c>
      <c r="Q415" s="127">
        <f>$F$415/5</f>
        <v>1391</v>
      </c>
      <c r="R415" s="127">
        <f t="shared" ref="R415:T415" si="189">$F$415/5</f>
        <v>1391</v>
      </c>
      <c r="S415" s="127">
        <f t="shared" si="189"/>
        <v>1391</v>
      </c>
      <c r="T415" s="127">
        <f t="shared" si="189"/>
        <v>1391</v>
      </c>
      <c r="U415" s="127">
        <f t="shared" si="188"/>
        <v>810.41666666666663</v>
      </c>
      <c r="V415" s="127"/>
      <c r="W415" s="127"/>
      <c r="X415" s="127"/>
      <c r="Y415" s="127"/>
      <c r="Z415" s="127"/>
      <c r="AA415" s="127"/>
      <c r="AB415" s="127"/>
      <c r="AC415" s="127"/>
      <c r="AD415" s="127"/>
      <c r="AE415" s="127"/>
      <c r="AF415" s="127"/>
      <c r="AG415" s="127"/>
      <c r="AH415" s="127"/>
      <c r="AI415" s="127"/>
      <c r="AJ415" s="127"/>
      <c r="AK415" s="127"/>
      <c r="AL415" s="127"/>
      <c r="AM415" s="127"/>
      <c r="AN415" s="127"/>
      <c r="AO415" s="127"/>
      <c r="AP415" s="127"/>
    </row>
    <row r="416" spans="1:42">
      <c r="A416" s="118">
        <v>414</v>
      </c>
      <c r="B416" s="120" t="s">
        <v>5639</v>
      </c>
      <c r="C416" s="121" t="s">
        <v>5640</v>
      </c>
      <c r="D416" s="118" t="s">
        <v>5431</v>
      </c>
      <c r="E416" s="122">
        <v>20</v>
      </c>
      <c r="F416" s="123">
        <v>6955</v>
      </c>
      <c r="G416" s="124">
        <v>4636.8</v>
      </c>
      <c r="H416" s="123">
        <v>115.92</v>
      </c>
      <c r="I416" s="124">
        <v>4752.72</v>
      </c>
      <c r="J416" s="125">
        <v>2202.2800000000002</v>
      </c>
      <c r="K416" s="118">
        <v>2554</v>
      </c>
      <c r="L416" s="118">
        <v>5</v>
      </c>
      <c r="M416" s="118">
        <f t="shared" si="171"/>
        <v>7</v>
      </c>
      <c r="N416" s="118">
        <f t="shared" si="170"/>
        <v>12</v>
      </c>
      <c r="O416" s="126"/>
      <c r="P416" s="127">
        <f t="shared" si="186"/>
        <v>579.58333333333337</v>
      </c>
      <c r="Q416" s="127">
        <f>$F$416/5</f>
        <v>1391</v>
      </c>
      <c r="R416" s="127">
        <f t="shared" ref="R416:T416" si="190">$F$416/5</f>
        <v>1391</v>
      </c>
      <c r="S416" s="127">
        <f t="shared" si="190"/>
        <v>1391</v>
      </c>
      <c r="T416" s="127">
        <f t="shared" si="190"/>
        <v>1391</v>
      </c>
      <c r="U416" s="127">
        <f t="shared" si="188"/>
        <v>810.41666666666663</v>
      </c>
      <c r="V416" s="127"/>
      <c r="W416" s="127"/>
      <c r="X416" s="127"/>
      <c r="Y416" s="127"/>
      <c r="Z416" s="127"/>
      <c r="AA416" s="127"/>
      <c r="AB416" s="127"/>
      <c r="AC416" s="127"/>
      <c r="AD416" s="127"/>
      <c r="AE416" s="127"/>
      <c r="AF416" s="127"/>
      <c r="AG416" s="127"/>
      <c r="AH416" s="127"/>
      <c r="AI416" s="127"/>
      <c r="AJ416" s="127"/>
      <c r="AK416" s="127"/>
      <c r="AL416" s="127"/>
      <c r="AM416" s="127"/>
      <c r="AN416" s="127"/>
      <c r="AO416" s="127"/>
      <c r="AP416" s="127"/>
    </row>
    <row r="417" spans="1:42">
      <c r="A417" s="118">
        <v>415</v>
      </c>
      <c r="B417" s="120" t="s">
        <v>5639</v>
      </c>
      <c r="C417" s="121" t="s">
        <v>5640</v>
      </c>
      <c r="D417" s="118" t="s">
        <v>5431</v>
      </c>
      <c r="E417" s="122">
        <v>20</v>
      </c>
      <c r="F417" s="123">
        <v>6955</v>
      </c>
      <c r="G417" s="124">
        <v>4636.8</v>
      </c>
      <c r="H417" s="123">
        <v>115.92</v>
      </c>
      <c r="I417" s="124">
        <v>4752.72</v>
      </c>
      <c r="J417" s="125">
        <v>2202.2800000000002</v>
      </c>
      <c r="K417" s="118">
        <v>2554</v>
      </c>
      <c r="L417" s="118">
        <v>5</v>
      </c>
      <c r="M417" s="118">
        <f t="shared" si="171"/>
        <v>7</v>
      </c>
      <c r="N417" s="118">
        <f t="shared" si="170"/>
        <v>12</v>
      </c>
      <c r="O417" s="126"/>
      <c r="P417" s="127">
        <f t="shared" si="186"/>
        <v>579.58333333333337</v>
      </c>
      <c r="Q417" s="127">
        <f>$F$417/5</f>
        <v>1391</v>
      </c>
      <c r="R417" s="127">
        <f t="shared" ref="R417:T417" si="191">$F$417/5</f>
        <v>1391</v>
      </c>
      <c r="S417" s="127">
        <f t="shared" si="191"/>
        <v>1391</v>
      </c>
      <c r="T417" s="127">
        <f t="shared" si="191"/>
        <v>1391</v>
      </c>
      <c r="U417" s="127">
        <f t="shared" si="188"/>
        <v>810.41666666666663</v>
      </c>
      <c r="V417" s="127"/>
      <c r="W417" s="127"/>
      <c r="X417" s="127"/>
      <c r="Y417" s="127"/>
      <c r="Z417" s="127"/>
      <c r="AA417" s="127"/>
      <c r="AB417" s="127"/>
      <c r="AC417" s="127"/>
      <c r="AD417" s="127"/>
      <c r="AE417" s="127"/>
      <c r="AF417" s="127"/>
      <c r="AG417" s="127"/>
      <c r="AH417" s="127"/>
      <c r="AI417" s="127"/>
      <c r="AJ417" s="127"/>
      <c r="AK417" s="127"/>
      <c r="AL417" s="127"/>
      <c r="AM417" s="127"/>
      <c r="AN417" s="127"/>
      <c r="AO417" s="127"/>
      <c r="AP417" s="127"/>
    </row>
    <row r="418" spans="1:42">
      <c r="A418" s="118">
        <v>416</v>
      </c>
      <c r="B418" s="120" t="s">
        <v>5639</v>
      </c>
      <c r="C418" s="121" t="s">
        <v>5640</v>
      </c>
      <c r="D418" s="118" t="s">
        <v>5431</v>
      </c>
      <c r="E418" s="122">
        <v>20</v>
      </c>
      <c r="F418" s="123">
        <v>6955</v>
      </c>
      <c r="G418" s="124">
        <v>4636.8</v>
      </c>
      <c r="H418" s="123">
        <v>115.92</v>
      </c>
      <c r="I418" s="124">
        <v>4752.72</v>
      </c>
      <c r="J418" s="125">
        <v>2202.2800000000002</v>
      </c>
      <c r="K418" s="118">
        <v>2554</v>
      </c>
      <c r="L418" s="118">
        <v>5</v>
      </c>
      <c r="M418" s="118">
        <f t="shared" si="171"/>
        <v>7</v>
      </c>
      <c r="N418" s="118">
        <f t="shared" si="170"/>
        <v>12</v>
      </c>
      <c r="O418" s="126"/>
      <c r="P418" s="127">
        <f t="shared" si="186"/>
        <v>579.58333333333337</v>
      </c>
      <c r="Q418" s="127">
        <f>$F$418/5</f>
        <v>1391</v>
      </c>
      <c r="R418" s="127">
        <f t="shared" ref="R418:T418" si="192">$F$418/5</f>
        <v>1391</v>
      </c>
      <c r="S418" s="127">
        <f t="shared" si="192"/>
        <v>1391</v>
      </c>
      <c r="T418" s="127">
        <f t="shared" si="192"/>
        <v>1391</v>
      </c>
      <c r="U418" s="127">
        <f t="shared" si="188"/>
        <v>810.41666666666663</v>
      </c>
      <c r="V418" s="127"/>
      <c r="W418" s="127"/>
      <c r="X418" s="127"/>
      <c r="Y418" s="127"/>
      <c r="Z418" s="127"/>
      <c r="AA418" s="127"/>
      <c r="AB418" s="127"/>
      <c r="AC418" s="127"/>
      <c r="AD418" s="127"/>
      <c r="AE418" s="127"/>
      <c r="AF418" s="127"/>
      <c r="AG418" s="127"/>
      <c r="AH418" s="127"/>
      <c r="AI418" s="127"/>
      <c r="AJ418" s="127"/>
      <c r="AK418" s="127"/>
      <c r="AL418" s="127"/>
      <c r="AM418" s="127"/>
      <c r="AN418" s="127"/>
      <c r="AO418" s="127"/>
      <c r="AP418" s="127"/>
    </row>
    <row r="419" spans="1:42">
      <c r="A419" s="118">
        <v>417</v>
      </c>
      <c r="B419" s="120" t="s">
        <v>5639</v>
      </c>
      <c r="C419" s="121" t="s">
        <v>5640</v>
      </c>
      <c r="D419" s="118" t="s">
        <v>5431</v>
      </c>
      <c r="E419" s="122">
        <v>20</v>
      </c>
      <c r="F419" s="123">
        <v>6955</v>
      </c>
      <c r="G419" s="124">
        <v>4636.8</v>
      </c>
      <c r="H419" s="123">
        <v>115.92</v>
      </c>
      <c r="I419" s="124">
        <v>4752.72</v>
      </c>
      <c r="J419" s="125">
        <v>2202.2800000000002</v>
      </c>
      <c r="K419" s="118">
        <v>2554</v>
      </c>
      <c r="L419" s="118">
        <v>5</v>
      </c>
      <c r="M419" s="118">
        <f t="shared" si="171"/>
        <v>7</v>
      </c>
      <c r="N419" s="118">
        <f t="shared" si="170"/>
        <v>12</v>
      </c>
      <c r="O419" s="126"/>
      <c r="P419" s="127">
        <f t="shared" si="186"/>
        <v>579.58333333333337</v>
      </c>
      <c r="Q419" s="127">
        <f>$F$419/5</f>
        <v>1391</v>
      </c>
      <c r="R419" s="127">
        <f t="shared" ref="R419:T419" si="193">$F$419/5</f>
        <v>1391</v>
      </c>
      <c r="S419" s="127">
        <f t="shared" si="193"/>
        <v>1391</v>
      </c>
      <c r="T419" s="127">
        <f t="shared" si="193"/>
        <v>1391</v>
      </c>
      <c r="U419" s="127">
        <f t="shared" si="188"/>
        <v>810.41666666666663</v>
      </c>
      <c r="V419" s="127"/>
      <c r="W419" s="127"/>
      <c r="X419" s="127"/>
      <c r="Y419" s="127"/>
      <c r="Z419" s="127"/>
      <c r="AA419" s="127"/>
      <c r="AB419" s="127"/>
      <c r="AC419" s="127"/>
      <c r="AD419" s="127"/>
      <c r="AE419" s="127"/>
      <c r="AF419" s="127"/>
      <c r="AG419" s="127"/>
      <c r="AH419" s="127"/>
      <c r="AI419" s="127"/>
      <c r="AJ419" s="127"/>
      <c r="AK419" s="127"/>
      <c r="AL419" s="127"/>
      <c r="AM419" s="127"/>
      <c r="AN419" s="127"/>
      <c r="AO419" s="127"/>
      <c r="AP419" s="127"/>
    </row>
    <row r="420" spans="1:42">
      <c r="A420" s="118">
        <v>418</v>
      </c>
      <c r="B420" s="120" t="s">
        <v>5639</v>
      </c>
      <c r="C420" s="121" t="s">
        <v>5640</v>
      </c>
      <c r="D420" s="118" t="s">
        <v>5431</v>
      </c>
      <c r="E420" s="122">
        <v>20</v>
      </c>
      <c r="F420" s="123">
        <v>6955</v>
      </c>
      <c r="G420" s="124">
        <v>4636.8</v>
      </c>
      <c r="H420" s="123">
        <v>115.92</v>
      </c>
      <c r="I420" s="124">
        <v>4752.72</v>
      </c>
      <c r="J420" s="125">
        <v>2202.2800000000002</v>
      </c>
      <c r="K420" s="118">
        <v>2554</v>
      </c>
      <c r="L420" s="118">
        <v>5</v>
      </c>
      <c r="M420" s="118">
        <f t="shared" si="171"/>
        <v>7</v>
      </c>
      <c r="N420" s="118">
        <f t="shared" si="170"/>
        <v>12</v>
      </c>
      <c r="O420" s="126"/>
      <c r="P420" s="127">
        <f t="shared" si="186"/>
        <v>579.58333333333337</v>
      </c>
      <c r="Q420" s="127">
        <f>$F$420/5</f>
        <v>1391</v>
      </c>
      <c r="R420" s="127">
        <f t="shared" ref="R420:T420" si="194">$F$420/5</f>
        <v>1391</v>
      </c>
      <c r="S420" s="127">
        <f t="shared" si="194"/>
        <v>1391</v>
      </c>
      <c r="T420" s="127">
        <f t="shared" si="194"/>
        <v>1391</v>
      </c>
      <c r="U420" s="127">
        <f t="shared" si="188"/>
        <v>810.41666666666663</v>
      </c>
      <c r="V420" s="127"/>
      <c r="W420" s="127"/>
      <c r="X420" s="127"/>
      <c r="Y420" s="127"/>
      <c r="Z420" s="127"/>
      <c r="AA420" s="127"/>
      <c r="AB420" s="127"/>
      <c r="AC420" s="127"/>
      <c r="AD420" s="127"/>
      <c r="AE420" s="127"/>
      <c r="AF420" s="127"/>
      <c r="AG420" s="127"/>
      <c r="AH420" s="127"/>
      <c r="AI420" s="127"/>
      <c r="AJ420" s="127"/>
      <c r="AK420" s="127"/>
      <c r="AL420" s="127"/>
      <c r="AM420" s="127"/>
      <c r="AN420" s="127"/>
      <c r="AO420" s="127"/>
      <c r="AP420" s="127"/>
    </row>
    <row r="421" spans="1:42">
      <c r="A421" s="118">
        <v>419</v>
      </c>
      <c r="B421" s="120" t="s">
        <v>5639</v>
      </c>
      <c r="C421" s="121" t="s">
        <v>5640</v>
      </c>
      <c r="D421" s="118" t="s">
        <v>5431</v>
      </c>
      <c r="E421" s="122">
        <v>20</v>
      </c>
      <c r="F421" s="123">
        <v>6955</v>
      </c>
      <c r="G421" s="124">
        <v>4636.8</v>
      </c>
      <c r="H421" s="123">
        <v>115.92</v>
      </c>
      <c r="I421" s="124">
        <v>4752.72</v>
      </c>
      <c r="J421" s="125">
        <v>2202.2800000000002</v>
      </c>
      <c r="K421" s="118">
        <v>2554</v>
      </c>
      <c r="L421" s="118">
        <v>5</v>
      </c>
      <c r="M421" s="118">
        <f t="shared" si="171"/>
        <v>7</v>
      </c>
      <c r="N421" s="118">
        <f t="shared" si="170"/>
        <v>12</v>
      </c>
      <c r="O421" s="126"/>
      <c r="P421" s="127">
        <f t="shared" si="186"/>
        <v>579.58333333333337</v>
      </c>
      <c r="Q421" s="127">
        <f>$F$421/5</f>
        <v>1391</v>
      </c>
      <c r="R421" s="127">
        <f t="shared" ref="R421:T421" si="195">$F$421/5</f>
        <v>1391</v>
      </c>
      <c r="S421" s="127">
        <f t="shared" si="195"/>
        <v>1391</v>
      </c>
      <c r="T421" s="127">
        <f t="shared" si="195"/>
        <v>1391</v>
      </c>
      <c r="U421" s="127">
        <f t="shared" si="188"/>
        <v>810.41666666666663</v>
      </c>
      <c r="V421" s="127"/>
      <c r="W421" s="127"/>
      <c r="X421" s="127"/>
      <c r="Y421" s="127"/>
      <c r="Z421" s="127"/>
      <c r="AA421" s="127"/>
      <c r="AB421" s="127"/>
      <c r="AC421" s="127"/>
      <c r="AD421" s="127"/>
      <c r="AE421" s="127"/>
      <c r="AF421" s="127"/>
      <c r="AG421" s="127"/>
      <c r="AH421" s="127"/>
      <c r="AI421" s="127"/>
      <c r="AJ421" s="127"/>
      <c r="AK421" s="127"/>
      <c r="AL421" s="127"/>
      <c r="AM421" s="127"/>
      <c r="AN421" s="127"/>
      <c r="AO421" s="127"/>
      <c r="AP421" s="127"/>
    </row>
    <row r="422" spans="1:42">
      <c r="A422" s="118">
        <v>420</v>
      </c>
      <c r="B422" s="120" t="s">
        <v>5641</v>
      </c>
      <c r="C422" s="121" t="s">
        <v>5642</v>
      </c>
      <c r="D422" s="118" t="s">
        <v>5431</v>
      </c>
      <c r="E422" s="122">
        <v>20</v>
      </c>
      <c r="F422" s="123">
        <v>9490</v>
      </c>
      <c r="G422" s="124">
        <v>6010.46</v>
      </c>
      <c r="H422" s="123">
        <v>158.16999999999999</v>
      </c>
      <c r="I422" s="124">
        <v>6168.63</v>
      </c>
      <c r="J422" s="125">
        <v>3321.37</v>
      </c>
      <c r="K422" s="118">
        <v>2554</v>
      </c>
      <c r="L422" s="118">
        <v>3</v>
      </c>
      <c r="M422" s="118">
        <f t="shared" si="171"/>
        <v>9</v>
      </c>
      <c r="N422" s="118">
        <f t="shared" si="170"/>
        <v>12</v>
      </c>
      <c r="O422" s="126"/>
      <c r="P422" s="127">
        <f t="shared" si="186"/>
        <v>474.5</v>
      </c>
      <c r="Q422" s="127">
        <f>$F$422/5</f>
        <v>1898</v>
      </c>
      <c r="R422" s="127">
        <f t="shared" ref="R422:T422" si="196">$F$422/5</f>
        <v>1898</v>
      </c>
      <c r="S422" s="127">
        <f t="shared" si="196"/>
        <v>1898</v>
      </c>
      <c r="T422" s="127">
        <f t="shared" si="196"/>
        <v>1898</v>
      </c>
      <c r="U422" s="127">
        <f t="shared" si="188"/>
        <v>1422.5</v>
      </c>
      <c r="V422" s="127"/>
      <c r="W422" s="127"/>
      <c r="X422" s="127"/>
      <c r="Y422" s="127"/>
      <c r="Z422" s="127"/>
      <c r="AA422" s="127"/>
      <c r="AB422" s="127"/>
      <c r="AC422" s="127"/>
      <c r="AD422" s="127"/>
      <c r="AE422" s="127"/>
      <c r="AF422" s="127"/>
      <c r="AG422" s="127"/>
      <c r="AH422" s="127"/>
      <c r="AI422" s="127"/>
      <c r="AJ422" s="127"/>
      <c r="AK422" s="127"/>
      <c r="AL422" s="127"/>
      <c r="AM422" s="127"/>
      <c r="AN422" s="127"/>
      <c r="AO422" s="127"/>
      <c r="AP422" s="127"/>
    </row>
    <row r="423" spans="1:42">
      <c r="A423" s="118">
        <v>421</v>
      </c>
      <c r="B423" s="120" t="s">
        <v>5641</v>
      </c>
      <c r="C423" s="121" t="s">
        <v>5642</v>
      </c>
      <c r="D423" s="118" t="s">
        <v>5431</v>
      </c>
      <c r="E423" s="122">
        <v>20</v>
      </c>
      <c r="F423" s="123">
        <v>9490</v>
      </c>
      <c r="G423" s="124">
        <v>6010.46</v>
      </c>
      <c r="H423" s="123">
        <v>158.16999999999999</v>
      </c>
      <c r="I423" s="124">
        <v>6168.63</v>
      </c>
      <c r="J423" s="125">
        <v>3321.37</v>
      </c>
      <c r="K423" s="118">
        <v>2554</v>
      </c>
      <c r="L423" s="118">
        <v>3</v>
      </c>
      <c r="M423" s="118">
        <f t="shared" si="171"/>
        <v>9</v>
      </c>
      <c r="N423" s="118">
        <f t="shared" si="170"/>
        <v>12</v>
      </c>
      <c r="O423" s="126"/>
      <c r="P423" s="127">
        <f t="shared" si="186"/>
        <v>474.5</v>
      </c>
      <c r="Q423" s="127">
        <f>$F$423/5</f>
        <v>1898</v>
      </c>
      <c r="R423" s="127">
        <f t="shared" ref="R423:T423" si="197">$F$423/5</f>
        <v>1898</v>
      </c>
      <c r="S423" s="127">
        <f t="shared" si="197"/>
        <v>1898</v>
      </c>
      <c r="T423" s="127">
        <f t="shared" si="197"/>
        <v>1898</v>
      </c>
      <c r="U423" s="127">
        <f t="shared" si="188"/>
        <v>1422.5</v>
      </c>
      <c r="V423" s="127"/>
      <c r="W423" s="127"/>
      <c r="X423" s="127"/>
      <c r="Y423" s="127"/>
      <c r="Z423" s="127"/>
      <c r="AA423" s="127"/>
      <c r="AB423" s="127"/>
      <c r="AC423" s="127"/>
      <c r="AD423" s="127"/>
      <c r="AE423" s="127"/>
      <c r="AF423" s="127"/>
      <c r="AG423" s="127"/>
      <c r="AH423" s="127"/>
      <c r="AI423" s="127"/>
      <c r="AJ423" s="127"/>
      <c r="AK423" s="127"/>
      <c r="AL423" s="127"/>
      <c r="AM423" s="127"/>
      <c r="AN423" s="127"/>
      <c r="AO423" s="127"/>
      <c r="AP423" s="127"/>
    </row>
    <row r="424" spans="1:42" ht="36">
      <c r="A424" s="118">
        <v>422</v>
      </c>
      <c r="B424" s="120" t="s">
        <v>5643</v>
      </c>
      <c r="C424" s="121" t="s">
        <v>5644</v>
      </c>
      <c r="D424" s="118" t="s">
        <v>5431</v>
      </c>
      <c r="E424" s="122">
        <v>20</v>
      </c>
      <c r="F424" s="123">
        <v>33500</v>
      </c>
      <c r="G424" s="124">
        <v>20658.21</v>
      </c>
      <c r="H424" s="123">
        <v>558.33000000000004</v>
      </c>
      <c r="I424" s="124">
        <v>21216.54</v>
      </c>
      <c r="J424" s="125">
        <v>12283.46</v>
      </c>
      <c r="K424" s="118">
        <v>2554</v>
      </c>
      <c r="L424" s="118">
        <v>2</v>
      </c>
      <c r="M424" s="118">
        <f t="shared" si="171"/>
        <v>10</v>
      </c>
      <c r="N424" s="118">
        <f t="shared" si="170"/>
        <v>12</v>
      </c>
      <c r="O424" s="126"/>
      <c r="P424" s="127">
        <f t="shared" si="186"/>
        <v>1116.6666666666667</v>
      </c>
      <c r="Q424" s="127">
        <f>$F$424/5</f>
        <v>6700</v>
      </c>
      <c r="R424" s="127">
        <f t="shared" ref="R424:T424" si="198">$F$424/5</f>
        <v>6700</v>
      </c>
      <c r="S424" s="127">
        <f t="shared" si="198"/>
        <v>6700</v>
      </c>
      <c r="T424" s="127">
        <f t="shared" si="198"/>
        <v>6700</v>
      </c>
      <c r="U424" s="127">
        <f t="shared" si="188"/>
        <v>5582.333333333333</v>
      </c>
      <c r="V424" s="127"/>
      <c r="W424" s="127"/>
      <c r="X424" s="127"/>
      <c r="Y424" s="127"/>
      <c r="Z424" s="127"/>
      <c r="AA424" s="127"/>
      <c r="AB424" s="127"/>
      <c r="AC424" s="127"/>
      <c r="AD424" s="127"/>
      <c r="AE424" s="127"/>
      <c r="AF424" s="127"/>
      <c r="AG424" s="127"/>
      <c r="AH424" s="127"/>
      <c r="AI424" s="127"/>
      <c r="AJ424" s="127"/>
      <c r="AK424" s="127"/>
      <c r="AL424" s="127"/>
      <c r="AM424" s="127"/>
      <c r="AN424" s="127"/>
      <c r="AO424" s="127"/>
      <c r="AP424" s="127"/>
    </row>
    <row r="425" spans="1:42" ht="36">
      <c r="A425" s="118">
        <v>423</v>
      </c>
      <c r="B425" s="120" t="s">
        <v>5645</v>
      </c>
      <c r="C425" s="121" t="s">
        <v>5644</v>
      </c>
      <c r="D425" s="118" t="s">
        <v>5431</v>
      </c>
      <c r="E425" s="122">
        <v>20</v>
      </c>
      <c r="F425" s="123">
        <v>28500</v>
      </c>
      <c r="G425" s="124">
        <v>17575</v>
      </c>
      <c r="H425" s="123">
        <v>475</v>
      </c>
      <c r="I425" s="124">
        <v>18050</v>
      </c>
      <c r="J425" s="125">
        <v>10450</v>
      </c>
      <c r="K425" s="118">
        <v>2554</v>
      </c>
      <c r="L425" s="118">
        <v>2</v>
      </c>
      <c r="M425" s="118">
        <f t="shared" si="171"/>
        <v>10</v>
      </c>
      <c r="N425" s="118">
        <f t="shared" si="170"/>
        <v>12</v>
      </c>
      <c r="O425" s="126"/>
      <c r="P425" s="127">
        <f t="shared" si="186"/>
        <v>950</v>
      </c>
      <c r="Q425" s="127">
        <f>$F$425/5</f>
        <v>5700</v>
      </c>
      <c r="R425" s="127">
        <f t="shared" ref="R425:T425" si="199">$F$425/5</f>
        <v>5700</v>
      </c>
      <c r="S425" s="127">
        <f t="shared" si="199"/>
        <v>5700</v>
      </c>
      <c r="T425" s="127">
        <f t="shared" si="199"/>
        <v>5700</v>
      </c>
      <c r="U425" s="127">
        <f t="shared" si="188"/>
        <v>4749</v>
      </c>
      <c r="V425" s="127"/>
      <c r="W425" s="127"/>
      <c r="X425" s="127"/>
      <c r="Y425" s="127"/>
      <c r="Z425" s="127"/>
      <c r="AA425" s="127"/>
      <c r="AB425" s="127"/>
      <c r="AC425" s="127"/>
      <c r="AD425" s="127"/>
      <c r="AE425" s="127"/>
      <c r="AF425" s="127"/>
      <c r="AG425" s="127"/>
      <c r="AH425" s="127"/>
      <c r="AI425" s="127"/>
      <c r="AJ425" s="127"/>
      <c r="AK425" s="127"/>
      <c r="AL425" s="127"/>
      <c r="AM425" s="127"/>
      <c r="AN425" s="127"/>
      <c r="AO425" s="127"/>
      <c r="AP425" s="127"/>
    </row>
    <row r="426" spans="1:42" ht="36">
      <c r="A426" s="118">
        <v>424</v>
      </c>
      <c r="B426" s="120" t="s">
        <v>5646</v>
      </c>
      <c r="C426" s="121" t="s">
        <v>5647</v>
      </c>
      <c r="D426" s="118" t="s">
        <v>5431</v>
      </c>
      <c r="E426" s="122">
        <v>20</v>
      </c>
      <c r="F426" s="123">
        <v>43500</v>
      </c>
      <c r="G426" s="124">
        <v>26825</v>
      </c>
      <c r="H426" s="123">
        <v>725</v>
      </c>
      <c r="I426" s="124">
        <v>27550</v>
      </c>
      <c r="J426" s="125">
        <v>15950</v>
      </c>
      <c r="K426" s="118">
        <v>2554</v>
      </c>
      <c r="L426" s="118">
        <v>2</v>
      </c>
      <c r="M426" s="118">
        <f t="shared" si="171"/>
        <v>10</v>
      </c>
      <c r="N426" s="118">
        <f t="shared" si="170"/>
        <v>12</v>
      </c>
      <c r="O426" s="126"/>
      <c r="P426" s="127">
        <f t="shared" si="186"/>
        <v>1450</v>
      </c>
      <c r="Q426" s="127">
        <f>$F$426/5</f>
        <v>8700</v>
      </c>
      <c r="R426" s="127">
        <f t="shared" ref="R426:T426" si="200">$F$426/5</f>
        <v>8700</v>
      </c>
      <c r="S426" s="127">
        <f t="shared" si="200"/>
        <v>8700</v>
      </c>
      <c r="T426" s="127">
        <f t="shared" si="200"/>
        <v>8700</v>
      </c>
      <c r="U426" s="127">
        <f t="shared" si="188"/>
        <v>7249</v>
      </c>
      <c r="V426" s="127"/>
      <c r="W426" s="127"/>
      <c r="X426" s="127"/>
      <c r="Y426" s="127"/>
      <c r="Z426" s="127"/>
      <c r="AA426" s="127"/>
      <c r="AB426" s="127"/>
      <c r="AC426" s="127"/>
      <c r="AD426" s="127"/>
      <c r="AE426" s="127"/>
      <c r="AF426" s="127"/>
      <c r="AG426" s="127"/>
      <c r="AH426" s="127"/>
      <c r="AI426" s="127"/>
      <c r="AJ426" s="127"/>
      <c r="AK426" s="127"/>
      <c r="AL426" s="127"/>
      <c r="AM426" s="127"/>
      <c r="AN426" s="127"/>
      <c r="AO426" s="127"/>
      <c r="AP426" s="127"/>
    </row>
    <row r="427" spans="1:42" ht="36">
      <c r="A427" s="118">
        <v>425</v>
      </c>
      <c r="B427" s="120" t="s">
        <v>5646</v>
      </c>
      <c r="C427" s="121" t="s">
        <v>5647</v>
      </c>
      <c r="D427" s="118" t="s">
        <v>5431</v>
      </c>
      <c r="E427" s="122">
        <v>20</v>
      </c>
      <c r="F427" s="123">
        <v>43500</v>
      </c>
      <c r="G427" s="124">
        <v>26825</v>
      </c>
      <c r="H427" s="123">
        <v>725</v>
      </c>
      <c r="I427" s="124">
        <v>27550</v>
      </c>
      <c r="J427" s="125">
        <v>15950</v>
      </c>
      <c r="K427" s="118">
        <v>2554</v>
      </c>
      <c r="L427" s="118">
        <v>2</v>
      </c>
      <c r="M427" s="118">
        <f t="shared" si="171"/>
        <v>10</v>
      </c>
      <c r="N427" s="118">
        <f t="shared" si="170"/>
        <v>12</v>
      </c>
      <c r="O427" s="126"/>
      <c r="P427" s="127">
        <f t="shared" si="186"/>
        <v>1450</v>
      </c>
      <c r="Q427" s="127">
        <f>$F$427/5</f>
        <v>8700</v>
      </c>
      <c r="R427" s="127">
        <f t="shared" ref="R427:T427" si="201">$F$427/5</f>
        <v>8700</v>
      </c>
      <c r="S427" s="127">
        <f t="shared" si="201"/>
        <v>8700</v>
      </c>
      <c r="T427" s="127">
        <f t="shared" si="201"/>
        <v>8700</v>
      </c>
      <c r="U427" s="127">
        <f t="shared" si="188"/>
        <v>7249</v>
      </c>
      <c r="V427" s="127"/>
      <c r="W427" s="127"/>
      <c r="X427" s="127"/>
      <c r="Y427" s="127"/>
      <c r="Z427" s="127"/>
      <c r="AA427" s="127"/>
      <c r="AB427" s="127"/>
      <c r="AC427" s="127"/>
      <c r="AD427" s="127"/>
      <c r="AE427" s="127"/>
      <c r="AF427" s="127"/>
      <c r="AG427" s="127"/>
      <c r="AH427" s="127"/>
      <c r="AI427" s="127"/>
      <c r="AJ427" s="127"/>
      <c r="AK427" s="127"/>
      <c r="AL427" s="127"/>
      <c r="AM427" s="127"/>
      <c r="AN427" s="127"/>
      <c r="AO427" s="127"/>
      <c r="AP427" s="127"/>
    </row>
    <row r="428" spans="1:42" ht="36">
      <c r="A428" s="118">
        <v>426</v>
      </c>
      <c r="B428" s="120" t="s">
        <v>5648</v>
      </c>
      <c r="C428" s="121" t="s">
        <v>5649</v>
      </c>
      <c r="D428" s="118" t="s">
        <v>5431</v>
      </c>
      <c r="E428" s="122">
        <v>20</v>
      </c>
      <c r="F428" s="123">
        <v>15000</v>
      </c>
      <c r="G428" s="124">
        <v>7500</v>
      </c>
      <c r="H428" s="123">
        <v>250</v>
      </c>
      <c r="I428" s="124">
        <v>7750</v>
      </c>
      <c r="J428" s="125">
        <v>7250</v>
      </c>
      <c r="K428" s="118">
        <v>2555</v>
      </c>
      <c r="L428" s="118">
        <v>7</v>
      </c>
      <c r="M428" s="118">
        <f t="shared" si="171"/>
        <v>5</v>
      </c>
      <c r="N428" s="118">
        <f t="shared" si="170"/>
        <v>12</v>
      </c>
      <c r="O428" s="126"/>
      <c r="P428" s="127"/>
      <c r="Q428" s="127">
        <f t="shared" ref="Q428:Q441" si="202">(F428/5)*L428/N428</f>
        <v>1750</v>
      </c>
      <c r="R428" s="127">
        <f>$F$428/5</f>
        <v>3000</v>
      </c>
      <c r="S428" s="127">
        <f t="shared" ref="S428:U428" si="203">$F$428/5</f>
        <v>3000</v>
      </c>
      <c r="T428" s="127">
        <f t="shared" si="203"/>
        <v>3000</v>
      </c>
      <c r="U428" s="127">
        <f t="shared" si="203"/>
        <v>3000</v>
      </c>
      <c r="V428" s="127">
        <f t="shared" ref="V428:V441" si="204">(F428/5)*M428/N428-1</f>
        <v>1249</v>
      </c>
      <c r="W428" s="127"/>
      <c r="X428" s="127"/>
      <c r="Y428" s="127"/>
      <c r="Z428" s="127"/>
      <c r="AA428" s="127"/>
      <c r="AB428" s="127"/>
      <c r="AC428" s="127"/>
      <c r="AD428" s="127"/>
      <c r="AE428" s="127"/>
      <c r="AF428" s="127"/>
      <c r="AG428" s="127"/>
      <c r="AH428" s="127"/>
      <c r="AI428" s="127"/>
      <c r="AJ428" s="127"/>
      <c r="AK428" s="127"/>
      <c r="AL428" s="127"/>
      <c r="AM428" s="127"/>
      <c r="AN428" s="127"/>
      <c r="AO428" s="127"/>
      <c r="AP428" s="127"/>
    </row>
    <row r="429" spans="1:42">
      <c r="A429" s="118">
        <v>427</v>
      </c>
      <c r="B429" s="120" t="s">
        <v>5477</v>
      </c>
      <c r="C429" s="121" t="s">
        <v>5650</v>
      </c>
      <c r="D429" s="118" t="s">
        <v>5431</v>
      </c>
      <c r="E429" s="122">
        <v>20</v>
      </c>
      <c r="F429" s="123">
        <v>7436.5</v>
      </c>
      <c r="G429" s="124">
        <v>3594.26</v>
      </c>
      <c r="H429" s="123">
        <v>123.94</v>
      </c>
      <c r="I429" s="124">
        <v>3718.2</v>
      </c>
      <c r="J429" s="125">
        <v>3718.3</v>
      </c>
      <c r="K429" s="118">
        <v>2555</v>
      </c>
      <c r="L429" s="118">
        <v>6</v>
      </c>
      <c r="M429" s="118">
        <f t="shared" si="171"/>
        <v>6</v>
      </c>
      <c r="N429" s="118">
        <f t="shared" si="170"/>
        <v>12</v>
      </c>
      <c r="O429" s="126"/>
      <c r="P429" s="127"/>
      <c r="Q429" s="127">
        <f t="shared" si="202"/>
        <v>743.65</v>
      </c>
      <c r="R429" s="127">
        <f>$F$429/5</f>
        <v>1487.3</v>
      </c>
      <c r="S429" s="127">
        <f t="shared" ref="S429:U429" si="205">$F$429/5</f>
        <v>1487.3</v>
      </c>
      <c r="T429" s="127">
        <f t="shared" si="205"/>
        <v>1487.3</v>
      </c>
      <c r="U429" s="127">
        <f t="shared" si="205"/>
        <v>1487.3</v>
      </c>
      <c r="V429" s="127">
        <f t="shared" si="204"/>
        <v>742.65</v>
      </c>
      <c r="W429" s="127"/>
      <c r="X429" s="127"/>
      <c r="Y429" s="127"/>
      <c r="Z429" s="127"/>
      <c r="AA429" s="127"/>
      <c r="AB429" s="127"/>
      <c r="AC429" s="127"/>
      <c r="AD429" s="127"/>
      <c r="AE429" s="127"/>
      <c r="AF429" s="127"/>
      <c r="AG429" s="127"/>
      <c r="AH429" s="127"/>
      <c r="AI429" s="127"/>
      <c r="AJ429" s="127"/>
      <c r="AK429" s="127"/>
      <c r="AL429" s="127"/>
      <c r="AM429" s="127"/>
      <c r="AN429" s="127"/>
      <c r="AO429" s="127"/>
      <c r="AP429" s="127"/>
    </row>
    <row r="430" spans="1:42">
      <c r="A430" s="118">
        <v>428</v>
      </c>
      <c r="B430" s="120" t="s">
        <v>5477</v>
      </c>
      <c r="C430" s="121" t="s">
        <v>5650</v>
      </c>
      <c r="D430" s="118" t="s">
        <v>5431</v>
      </c>
      <c r="E430" s="122">
        <v>20</v>
      </c>
      <c r="F430" s="123">
        <v>7436.5</v>
      </c>
      <c r="G430" s="124">
        <v>3594.26</v>
      </c>
      <c r="H430" s="123">
        <v>123.94</v>
      </c>
      <c r="I430" s="124">
        <v>3718.2</v>
      </c>
      <c r="J430" s="125">
        <v>3718.3</v>
      </c>
      <c r="K430" s="118">
        <v>2555</v>
      </c>
      <c r="L430" s="118">
        <v>6</v>
      </c>
      <c r="M430" s="118">
        <f t="shared" si="171"/>
        <v>6</v>
      </c>
      <c r="N430" s="118">
        <f t="shared" si="170"/>
        <v>12</v>
      </c>
      <c r="O430" s="126"/>
      <c r="P430" s="127"/>
      <c r="Q430" s="127">
        <f t="shared" si="202"/>
        <v>743.65</v>
      </c>
      <c r="R430" s="127">
        <f>$F$430/5</f>
        <v>1487.3</v>
      </c>
      <c r="S430" s="127">
        <f t="shared" ref="S430:U430" si="206">$F$430/5</f>
        <v>1487.3</v>
      </c>
      <c r="T430" s="127">
        <f t="shared" si="206"/>
        <v>1487.3</v>
      </c>
      <c r="U430" s="127">
        <f t="shared" si="206"/>
        <v>1487.3</v>
      </c>
      <c r="V430" s="127">
        <f t="shared" si="204"/>
        <v>742.65</v>
      </c>
      <c r="W430" s="127"/>
      <c r="X430" s="127"/>
      <c r="Y430" s="127"/>
      <c r="Z430" s="127"/>
      <c r="AA430" s="127"/>
      <c r="AB430" s="127"/>
      <c r="AC430" s="127"/>
      <c r="AD430" s="127"/>
      <c r="AE430" s="127"/>
      <c r="AF430" s="127"/>
      <c r="AG430" s="127"/>
      <c r="AH430" s="127"/>
      <c r="AI430" s="127"/>
      <c r="AJ430" s="127"/>
      <c r="AK430" s="127"/>
      <c r="AL430" s="127"/>
      <c r="AM430" s="127"/>
      <c r="AN430" s="127"/>
      <c r="AO430" s="127"/>
      <c r="AP430" s="127"/>
    </row>
    <row r="431" spans="1:42">
      <c r="A431" s="118">
        <v>429</v>
      </c>
      <c r="B431" s="120" t="s">
        <v>5477</v>
      </c>
      <c r="C431" s="121" t="s">
        <v>5650</v>
      </c>
      <c r="D431" s="118" t="s">
        <v>5431</v>
      </c>
      <c r="E431" s="122">
        <v>20</v>
      </c>
      <c r="F431" s="123">
        <v>7436.5</v>
      </c>
      <c r="G431" s="124">
        <v>3594.26</v>
      </c>
      <c r="H431" s="123">
        <v>123.94</v>
      </c>
      <c r="I431" s="124">
        <v>3718.2</v>
      </c>
      <c r="J431" s="125">
        <v>3718.3</v>
      </c>
      <c r="K431" s="118">
        <v>2555</v>
      </c>
      <c r="L431" s="118">
        <v>6</v>
      </c>
      <c r="M431" s="118">
        <f t="shared" si="171"/>
        <v>6</v>
      </c>
      <c r="N431" s="118">
        <f t="shared" si="170"/>
        <v>12</v>
      </c>
      <c r="O431" s="126"/>
      <c r="P431" s="127"/>
      <c r="Q431" s="127">
        <f t="shared" si="202"/>
        <v>743.65</v>
      </c>
      <c r="R431" s="127">
        <f>$F$431/5</f>
        <v>1487.3</v>
      </c>
      <c r="S431" s="127">
        <f t="shared" ref="S431:U431" si="207">$F$431/5</f>
        <v>1487.3</v>
      </c>
      <c r="T431" s="127">
        <f t="shared" si="207"/>
        <v>1487.3</v>
      </c>
      <c r="U431" s="127">
        <f t="shared" si="207"/>
        <v>1487.3</v>
      </c>
      <c r="V431" s="127">
        <f t="shared" si="204"/>
        <v>742.65</v>
      </c>
      <c r="W431" s="127"/>
      <c r="X431" s="127"/>
      <c r="Y431" s="127"/>
      <c r="Z431" s="127"/>
      <c r="AA431" s="127"/>
      <c r="AB431" s="127"/>
      <c r="AC431" s="127"/>
      <c r="AD431" s="127"/>
      <c r="AE431" s="127"/>
      <c r="AF431" s="127"/>
      <c r="AG431" s="127"/>
      <c r="AH431" s="127"/>
      <c r="AI431" s="127"/>
      <c r="AJ431" s="127"/>
      <c r="AK431" s="127"/>
      <c r="AL431" s="127"/>
      <c r="AM431" s="127"/>
      <c r="AN431" s="127"/>
      <c r="AO431" s="127"/>
      <c r="AP431" s="127"/>
    </row>
    <row r="432" spans="1:42">
      <c r="A432" s="118">
        <v>430</v>
      </c>
      <c r="B432" s="120" t="s">
        <v>5477</v>
      </c>
      <c r="C432" s="121" t="s">
        <v>5650</v>
      </c>
      <c r="D432" s="118" t="s">
        <v>5431</v>
      </c>
      <c r="E432" s="122">
        <v>20</v>
      </c>
      <c r="F432" s="123">
        <v>7436.5</v>
      </c>
      <c r="G432" s="124">
        <v>3594.26</v>
      </c>
      <c r="H432" s="123">
        <v>123.94</v>
      </c>
      <c r="I432" s="124">
        <v>3718.2</v>
      </c>
      <c r="J432" s="125">
        <v>3718.3</v>
      </c>
      <c r="K432" s="118">
        <v>2555</v>
      </c>
      <c r="L432" s="118">
        <v>6</v>
      </c>
      <c r="M432" s="118">
        <f t="shared" si="171"/>
        <v>6</v>
      </c>
      <c r="N432" s="118">
        <f t="shared" si="170"/>
        <v>12</v>
      </c>
      <c r="O432" s="126"/>
      <c r="P432" s="127"/>
      <c r="Q432" s="127">
        <f t="shared" si="202"/>
        <v>743.65</v>
      </c>
      <c r="R432" s="127">
        <f>$F$432/5</f>
        <v>1487.3</v>
      </c>
      <c r="S432" s="127">
        <f t="shared" ref="S432:U432" si="208">$F$432/5</f>
        <v>1487.3</v>
      </c>
      <c r="T432" s="127">
        <f t="shared" si="208"/>
        <v>1487.3</v>
      </c>
      <c r="U432" s="127">
        <f t="shared" si="208"/>
        <v>1487.3</v>
      </c>
      <c r="V432" s="127">
        <f t="shared" si="204"/>
        <v>742.65</v>
      </c>
      <c r="W432" s="127"/>
      <c r="X432" s="127"/>
      <c r="Y432" s="127"/>
      <c r="Z432" s="127"/>
      <c r="AA432" s="127"/>
      <c r="AB432" s="127"/>
      <c r="AC432" s="127"/>
      <c r="AD432" s="127"/>
      <c r="AE432" s="127"/>
      <c r="AF432" s="127"/>
      <c r="AG432" s="127"/>
      <c r="AH432" s="127"/>
      <c r="AI432" s="127"/>
      <c r="AJ432" s="127"/>
      <c r="AK432" s="127"/>
      <c r="AL432" s="127"/>
      <c r="AM432" s="127"/>
      <c r="AN432" s="127"/>
      <c r="AO432" s="127"/>
      <c r="AP432" s="127"/>
    </row>
    <row r="433" spans="1:42">
      <c r="A433" s="118">
        <v>431</v>
      </c>
      <c r="B433" s="120" t="s">
        <v>5477</v>
      </c>
      <c r="C433" s="121" t="s">
        <v>5650</v>
      </c>
      <c r="D433" s="118" t="s">
        <v>5431</v>
      </c>
      <c r="E433" s="122">
        <v>20</v>
      </c>
      <c r="F433" s="123">
        <v>7436.5</v>
      </c>
      <c r="G433" s="124">
        <v>3594.26</v>
      </c>
      <c r="H433" s="123">
        <v>123.94</v>
      </c>
      <c r="I433" s="124">
        <v>3718.2</v>
      </c>
      <c r="J433" s="125">
        <v>3718.3</v>
      </c>
      <c r="K433" s="118">
        <v>2555</v>
      </c>
      <c r="L433" s="118">
        <v>6</v>
      </c>
      <c r="M433" s="118">
        <f t="shared" si="171"/>
        <v>6</v>
      </c>
      <c r="N433" s="118">
        <f t="shared" si="170"/>
        <v>12</v>
      </c>
      <c r="O433" s="126"/>
      <c r="P433" s="127"/>
      <c r="Q433" s="127">
        <f t="shared" si="202"/>
        <v>743.65</v>
      </c>
      <c r="R433" s="127">
        <f>$F$433/5</f>
        <v>1487.3</v>
      </c>
      <c r="S433" s="127">
        <f t="shared" ref="S433:U433" si="209">$F$433/5</f>
        <v>1487.3</v>
      </c>
      <c r="T433" s="127">
        <f t="shared" si="209"/>
        <v>1487.3</v>
      </c>
      <c r="U433" s="127">
        <f t="shared" si="209"/>
        <v>1487.3</v>
      </c>
      <c r="V433" s="127">
        <f t="shared" si="204"/>
        <v>742.65</v>
      </c>
      <c r="W433" s="127"/>
      <c r="X433" s="127"/>
      <c r="Y433" s="127"/>
      <c r="Z433" s="127"/>
      <c r="AA433" s="127"/>
      <c r="AB433" s="127"/>
      <c r="AC433" s="127"/>
      <c r="AD433" s="127"/>
      <c r="AE433" s="127"/>
      <c r="AF433" s="127"/>
      <c r="AG433" s="127"/>
      <c r="AH433" s="127"/>
      <c r="AI433" s="127"/>
      <c r="AJ433" s="127"/>
      <c r="AK433" s="127"/>
      <c r="AL433" s="127"/>
      <c r="AM433" s="127"/>
      <c r="AN433" s="127"/>
      <c r="AO433" s="127"/>
      <c r="AP433" s="127"/>
    </row>
    <row r="434" spans="1:42">
      <c r="A434" s="118">
        <v>432</v>
      </c>
      <c r="B434" s="120" t="s">
        <v>5651</v>
      </c>
      <c r="C434" s="121" t="s">
        <v>5652</v>
      </c>
      <c r="D434" s="118" t="s">
        <v>5431</v>
      </c>
      <c r="E434" s="122">
        <v>20</v>
      </c>
      <c r="F434" s="123">
        <v>37300</v>
      </c>
      <c r="G434" s="124">
        <v>15541.75</v>
      </c>
      <c r="H434" s="123">
        <v>621.66999999999996</v>
      </c>
      <c r="I434" s="124">
        <v>16163.42</v>
      </c>
      <c r="J434" s="125">
        <v>21136.58</v>
      </c>
      <c r="K434" s="118">
        <v>2555</v>
      </c>
      <c r="L434" s="118">
        <v>2</v>
      </c>
      <c r="M434" s="118">
        <f t="shared" si="171"/>
        <v>10</v>
      </c>
      <c r="N434" s="118">
        <f t="shared" si="170"/>
        <v>12</v>
      </c>
      <c r="O434" s="126"/>
      <c r="P434" s="127"/>
      <c r="Q434" s="127">
        <f t="shared" si="202"/>
        <v>1243.3333333333333</v>
      </c>
      <c r="R434" s="127">
        <f>$F$434/5</f>
        <v>7460</v>
      </c>
      <c r="S434" s="127">
        <f t="shared" ref="S434:U434" si="210">$F$434/5</f>
        <v>7460</v>
      </c>
      <c r="T434" s="127">
        <f t="shared" si="210"/>
        <v>7460</v>
      </c>
      <c r="U434" s="127">
        <f t="shared" si="210"/>
        <v>7460</v>
      </c>
      <c r="V434" s="127">
        <f t="shared" si="204"/>
        <v>6215.666666666667</v>
      </c>
      <c r="W434" s="127"/>
      <c r="X434" s="127"/>
      <c r="Y434" s="127"/>
      <c r="Z434" s="127"/>
      <c r="AA434" s="127"/>
      <c r="AB434" s="127"/>
      <c r="AC434" s="127"/>
      <c r="AD434" s="127"/>
      <c r="AE434" s="127"/>
      <c r="AF434" s="127"/>
      <c r="AG434" s="127"/>
      <c r="AH434" s="127"/>
      <c r="AI434" s="127"/>
      <c r="AJ434" s="127"/>
      <c r="AK434" s="127"/>
      <c r="AL434" s="127"/>
      <c r="AM434" s="127"/>
      <c r="AN434" s="127"/>
      <c r="AO434" s="127"/>
      <c r="AP434" s="127"/>
    </row>
    <row r="435" spans="1:42">
      <c r="A435" s="118">
        <v>433</v>
      </c>
      <c r="B435" s="120" t="s">
        <v>5651</v>
      </c>
      <c r="C435" s="121" t="s">
        <v>5652</v>
      </c>
      <c r="D435" s="118" t="s">
        <v>5431</v>
      </c>
      <c r="E435" s="122">
        <v>20</v>
      </c>
      <c r="F435" s="123">
        <v>37300</v>
      </c>
      <c r="G435" s="124">
        <v>15541.75</v>
      </c>
      <c r="H435" s="123">
        <v>621.66999999999996</v>
      </c>
      <c r="I435" s="124">
        <v>16163.42</v>
      </c>
      <c r="J435" s="125">
        <v>21136.58</v>
      </c>
      <c r="K435" s="118">
        <v>2555</v>
      </c>
      <c r="L435" s="118">
        <v>2</v>
      </c>
      <c r="M435" s="118">
        <f t="shared" si="171"/>
        <v>10</v>
      </c>
      <c r="N435" s="118">
        <f t="shared" si="170"/>
        <v>12</v>
      </c>
      <c r="O435" s="126"/>
      <c r="P435" s="127"/>
      <c r="Q435" s="127">
        <f t="shared" si="202"/>
        <v>1243.3333333333333</v>
      </c>
      <c r="R435" s="127">
        <f>$F$435/5</f>
        <v>7460</v>
      </c>
      <c r="S435" s="127">
        <f t="shared" ref="S435:U435" si="211">$F$435/5</f>
        <v>7460</v>
      </c>
      <c r="T435" s="127">
        <f t="shared" si="211"/>
        <v>7460</v>
      </c>
      <c r="U435" s="127">
        <f t="shared" si="211"/>
        <v>7460</v>
      </c>
      <c r="V435" s="127">
        <f t="shared" si="204"/>
        <v>6215.666666666667</v>
      </c>
      <c r="W435" s="127"/>
      <c r="X435" s="127"/>
      <c r="Y435" s="127"/>
      <c r="Z435" s="127"/>
      <c r="AA435" s="127"/>
      <c r="AB435" s="127"/>
      <c r="AC435" s="127"/>
      <c r="AD435" s="127"/>
      <c r="AE435" s="127"/>
      <c r="AF435" s="127"/>
      <c r="AG435" s="127"/>
      <c r="AH435" s="127"/>
      <c r="AI435" s="127"/>
      <c r="AJ435" s="127"/>
      <c r="AK435" s="127"/>
      <c r="AL435" s="127"/>
      <c r="AM435" s="127"/>
      <c r="AN435" s="127"/>
      <c r="AO435" s="127"/>
      <c r="AP435" s="127"/>
    </row>
    <row r="436" spans="1:42">
      <c r="A436" s="118">
        <v>434</v>
      </c>
      <c r="B436" s="120" t="s">
        <v>5651</v>
      </c>
      <c r="C436" s="121" t="s">
        <v>5652</v>
      </c>
      <c r="D436" s="118" t="s">
        <v>5431</v>
      </c>
      <c r="E436" s="122">
        <v>20</v>
      </c>
      <c r="F436" s="123">
        <v>37300</v>
      </c>
      <c r="G436" s="124">
        <v>15541.75</v>
      </c>
      <c r="H436" s="123">
        <v>621.66999999999996</v>
      </c>
      <c r="I436" s="124">
        <v>16163.42</v>
      </c>
      <c r="J436" s="125">
        <v>21136.58</v>
      </c>
      <c r="K436" s="118">
        <v>2555</v>
      </c>
      <c r="L436" s="118">
        <v>2</v>
      </c>
      <c r="M436" s="118">
        <f t="shared" si="171"/>
        <v>10</v>
      </c>
      <c r="N436" s="118">
        <f t="shared" si="170"/>
        <v>12</v>
      </c>
      <c r="O436" s="126"/>
      <c r="P436" s="127"/>
      <c r="Q436" s="127">
        <f t="shared" si="202"/>
        <v>1243.3333333333333</v>
      </c>
      <c r="R436" s="127">
        <f>$F$436/5</f>
        <v>7460</v>
      </c>
      <c r="S436" s="127">
        <f t="shared" ref="S436:U436" si="212">$F$436/5</f>
        <v>7460</v>
      </c>
      <c r="T436" s="127">
        <f t="shared" si="212"/>
        <v>7460</v>
      </c>
      <c r="U436" s="127">
        <f t="shared" si="212"/>
        <v>7460</v>
      </c>
      <c r="V436" s="127">
        <f t="shared" si="204"/>
        <v>6215.666666666667</v>
      </c>
      <c r="W436" s="127"/>
      <c r="X436" s="127"/>
      <c r="Y436" s="127"/>
      <c r="Z436" s="127"/>
      <c r="AA436" s="127"/>
      <c r="AB436" s="127"/>
      <c r="AC436" s="127"/>
      <c r="AD436" s="127"/>
      <c r="AE436" s="127"/>
      <c r="AF436" s="127"/>
      <c r="AG436" s="127"/>
      <c r="AH436" s="127"/>
      <c r="AI436" s="127"/>
      <c r="AJ436" s="127"/>
      <c r="AK436" s="127"/>
      <c r="AL436" s="127"/>
      <c r="AM436" s="127"/>
      <c r="AN436" s="127"/>
      <c r="AO436" s="127"/>
      <c r="AP436" s="127"/>
    </row>
    <row r="437" spans="1:42">
      <c r="A437" s="118">
        <v>435</v>
      </c>
      <c r="B437" s="120" t="s">
        <v>5477</v>
      </c>
      <c r="C437" s="121" t="s">
        <v>5653</v>
      </c>
      <c r="D437" s="118" t="s">
        <v>5431</v>
      </c>
      <c r="E437" s="122">
        <v>20</v>
      </c>
      <c r="F437" s="123">
        <v>7436.5</v>
      </c>
      <c r="G437" s="124">
        <v>2726.68</v>
      </c>
      <c r="H437" s="123">
        <v>123.94</v>
      </c>
      <c r="I437" s="124">
        <v>2850.62</v>
      </c>
      <c r="J437" s="125">
        <v>4585.88</v>
      </c>
      <c r="K437" s="118">
        <v>2555</v>
      </c>
      <c r="L437" s="118">
        <v>11</v>
      </c>
      <c r="M437" s="118">
        <f t="shared" si="171"/>
        <v>1</v>
      </c>
      <c r="N437" s="118">
        <f t="shared" si="170"/>
        <v>12</v>
      </c>
      <c r="O437" s="126"/>
      <c r="P437" s="127"/>
      <c r="Q437" s="127">
        <f t="shared" si="202"/>
        <v>1363.3583333333333</v>
      </c>
      <c r="R437" s="127">
        <f>$F$437/5</f>
        <v>1487.3</v>
      </c>
      <c r="S437" s="127">
        <f t="shared" ref="S437:U437" si="213">$F$437/5</f>
        <v>1487.3</v>
      </c>
      <c r="T437" s="127">
        <f t="shared" si="213"/>
        <v>1487.3</v>
      </c>
      <c r="U437" s="127">
        <f t="shared" si="213"/>
        <v>1487.3</v>
      </c>
      <c r="V437" s="127">
        <f t="shared" si="204"/>
        <v>122.94166666666666</v>
      </c>
      <c r="W437" s="127"/>
      <c r="X437" s="127"/>
      <c r="Y437" s="127"/>
      <c r="Z437" s="127"/>
      <c r="AA437" s="127"/>
      <c r="AB437" s="127"/>
      <c r="AC437" s="127"/>
      <c r="AD437" s="127"/>
      <c r="AE437" s="127"/>
      <c r="AF437" s="127"/>
      <c r="AG437" s="127"/>
      <c r="AH437" s="127"/>
      <c r="AI437" s="127"/>
      <c r="AJ437" s="127"/>
      <c r="AK437" s="127"/>
      <c r="AL437" s="127"/>
      <c r="AM437" s="127"/>
      <c r="AN437" s="127"/>
      <c r="AO437" s="127"/>
      <c r="AP437" s="127"/>
    </row>
    <row r="438" spans="1:42">
      <c r="A438" s="118">
        <v>436</v>
      </c>
      <c r="B438" s="120" t="s">
        <v>5477</v>
      </c>
      <c r="C438" s="121" t="s">
        <v>5653</v>
      </c>
      <c r="D438" s="118" t="s">
        <v>5431</v>
      </c>
      <c r="E438" s="122">
        <v>20</v>
      </c>
      <c r="F438" s="123">
        <v>7436.5</v>
      </c>
      <c r="G438" s="124">
        <v>2726.68</v>
      </c>
      <c r="H438" s="123">
        <v>123.94</v>
      </c>
      <c r="I438" s="124">
        <v>2850.62</v>
      </c>
      <c r="J438" s="125">
        <v>4585.88</v>
      </c>
      <c r="K438" s="118">
        <v>2555</v>
      </c>
      <c r="L438" s="118">
        <v>11</v>
      </c>
      <c r="M438" s="118">
        <f t="shared" si="171"/>
        <v>1</v>
      </c>
      <c r="N438" s="118">
        <f t="shared" si="170"/>
        <v>12</v>
      </c>
      <c r="O438" s="126"/>
      <c r="P438" s="127"/>
      <c r="Q438" s="127">
        <f t="shared" si="202"/>
        <v>1363.3583333333333</v>
      </c>
      <c r="R438" s="127">
        <f>$F$438/5</f>
        <v>1487.3</v>
      </c>
      <c r="S438" s="127">
        <f t="shared" ref="S438:U438" si="214">$F$438/5</f>
        <v>1487.3</v>
      </c>
      <c r="T438" s="127">
        <f t="shared" si="214"/>
        <v>1487.3</v>
      </c>
      <c r="U438" s="127">
        <f t="shared" si="214"/>
        <v>1487.3</v>
      </c>
      <c r="V438" s="127">
        <f t="shared" si="204"/>
        <v>122.94166666666666</v>
      </c>
      <c r="W438" s="127"/>
      <c r="X438" s="127"/>
      <c r="Y438" s="127"/>
      <c r="Z438" s="127"/>
      <c r="AA438" s="127"/>
      <c r="AB438" s="127"/>
      <c r="AC438" s="127"/>
      <c r="AD438" s="127"/>
      <c r="AE438" s="127"/>
      <c r="AF438" s="127"/>
      <c r="AG438" s="127"/>
      <c r="AH438" s="127"/>
      <c r="AI438" s="127"/>
      <c r="AJ438" s="127"/>
      <c r="AK438" s="127"/>
      <c r="AL438" s="127"/>
      <c r="AM438" s="127"/>
      <c r="AN438" s="127"/>
      <c r="AO438" s="127"/>
      <c r="AP438" s="127"/>
    </row>
    <row r="439" spans="1:42">
      <c r="A439" s="118">
        <v>437</v>
      </c>
      <c r="B439" s="120" t="s">
        <v>5477</v>
      </c>
      <c r="C439" s="121" t="s">
        <v>5653</v>
      </c>
      <c r="D439" s="118" t="s">
        <v>5431</v>
      </c>
      <c r="E439" s="122">
        <v>20</v>
      </c>
      <c r="F439" s="123">
        <v>7436.5</v>
      </c>
      <c r="G439" s="124">
        <v>2726.68</v>
      </c>
      <c r="H439" s="123">
        <v>123.94</v>
      </c>
      <c r="I439" s="124">
        <v>2850.62</v>
      </c>
      <c r="J439" s="125">
        <v>4585.88</v>
      </c>
      <c r="K439" s="118">
        <v>2555</v>
      </c>
      <c r="L439" s="118">
        <v>11</v>
      </c>
      <c r="M439" s="118">
        <f t="shared" si="171"/>
        <v>1</v>
      </c>
      <c r="N439" s="118">
        <f t="shared" si="170"/>
        <v>12</v>
      </c>
      <c r="O439" s="126"/>
      <c r="P439" s="127"/>
      <c r="Q439" s="127">
        <f t="shared" si="202"/>
        <v>1363.3583333333333</v>
      </c>
      <c r="R439" s="127">
        <f>$F$439/5</f>
        <v>1487.3</v>
      </c>
      <c r="S439" s="127">
        <f t="shared" ref="S439:U439" si="215">$F$439/5</f>
        <v>1487.3</v>
      </c>
      <c r="T439" s="127">
        <f t="shared" si="215"/>
        <v>1487.3</v>
      </c>
      <c r="U439" s="127">
        <f t="shared" si="215"/>
        <v>1487.3</v>
      </c>
      <c r="V439" s="127">
        <f t="shared" si="204"/>
        <v>122.94166666666666</v>
      </c>
      <c r="W439" s="127"/>
      <c r="X439" s="127"/>
      <c r="Y439" s="127"/>
      <c r="Z439" s="127"/>
      <c r="AA439" s="127"/>
      <c r="AB439" s="127"/>
      <c r="AC439" s="127"/>
      <c r="AD439" s="127"/>
      <c r="AE439" s="127"/>
      <c r="AF439" s="127"/>
      <c r="AG439" s="127"/>
      <c r="AH439" s="127"/>
      <c r="AI439" s="127"/>
      <c r="AJ439" s="127"/>
      <c r="AK439" s="127"/>
      <c r="AL439" s="127"/>
      <c r="AM439" s="127"/>
      <c r="AN439" s="127"/>
      <c r="AO439" s="127"/>
      <c r="AP439" s="127"/>
    </row>
    <row r="440" spans="1:42">
      <c r="A440" s="118">
        <v>438</v>
      </c>
      <c r="B440" s="120" t="s">
        <v>5477</v>
      </c>
      <c r="C440" s="121" t="s">
        <v>5653</v>
      </c>
      <c r="D440" s="118" t="s">
        <v>5431</v>
      </c>
      <c r="E440" s="122">
        <v>20</v>
      </c>
      <c r="F440" s="123">
        <v>7436.5</v>
      </c>
      <c r="G440" s="124">
        <v>2726.68</v>
      </c>
      <c r="H440" s="123">
        <v>123.94</v>
      </c>
      <c r="I440" s="124">
        <v>2850.62</v>
      </c>
      <c r="J440" s="125">
        <v>4585.88</v>
      </c>
      <c r="K440" s="118">
        <v>2555</v>
      </c>
      <c r="L440" s="118">
        <v>11</v>
      </c>
      <c r="M440" s="118">
        <f t="shared" si="171"/>
        <v>1</v>
      </c>
      <c r="N440" s="118">
        <f t="shared" si="170"/>
        <v>12</v>
      </c>
      <c r="O440" s="126"/>
      <c r="P440" s="127"/>
      <c r="Q440" s="127">
        <f t="shared" si="202"/>
        <v>1363.3583333333333</v>
      </c>
      <c r="R440" s="127">
        <f>$F$440/5</f>
        <v>1487.3</v>
      </c>
      <c r="S440" s="127">
        <f t="shared" ref="S440:U440" si="216">$F$440/5</f>
        <v>1487.3</v>
      </c>
      <c r="T440" s="127">
        <f t="shared" si="216"/>
        <v>1487.3</v>
      </c>
      <c r="U440" s="127">
        <f t="shared" si="216"/>
        <v>1487.3</v>
      </c>
      <c r="V440" s="127">
        <f t="shared" si="204"/>
        <v>122.94166666666666</v>
      </c>
      <c r="W440" s="127"/>
      <c r="X440" s="127"/>
      <c r="Y440" s="127"/>
      <c r="Z440" s="127"/>
      <c r="AA440" s="127"/>
      <c r="AB440" s="127"/>
      <c r="AC440" s="127"/>
      <c r="AD440" s="127"/>
      <c r="AE440" s="127"/>
      <c r="AF440" s="127"/>
      <c r="AG440" s="127"/>
      <c r="AH440" s="127"/>
      <c r="AI440" s="127"/>
      <c r="AJ440" s="127"/>
      <c r="AK440" s="127"/>
      <c r="AL440" s="127"/>
      <c r="AM440" s="127"/>
      <c r="AN440" s="127"/>
      <c r="AO440" s="127"/>
      <c r="AP440" s="127"/>
    </row>
    <row r="441" spans="1:42">
      <c r="A441" s="118">
        <v>439</v>
      </c>
      <c r="B441" s="120" t="s">
        <v>5477</v>
      </c>
      <c r="C441" s="121" t="s">
        <v>5653</v>
      </c>
      <c r="D441" s="118" t="s">
        <v>5431</v>
      </c>
      <c r="E441" s="122">
        <v>20</v>
      </c>
      <c r="F441" s="123">
        <v>7436.5</v>
      </c>
      <c r="G441" s="124">
        <v>2726.68</v>
      </c>
      <c r="H441" s="123">
        <v>123.94</v>
      </c>
      <c r="I441" s="124">
        <v>2850.62</v>
      </c>
      <c r="J441" s="125">
        <v>4585.88</v>
      </c>
      <c r="K441" s="118">
        <v>2555</v>
      </c>
      <c r="L441" s="118">
        <v>11</v>
      </c>
      <c r="M441" s="118">
        <f t="shared" si="171"/>
        <v>1</v>
      </c>
      <c r="N441" s="118">
        <f t="shared" si="170"/>
        <v>12</v>
      </c>
      <c r="O441" s="126"/>
      <c r="P441" s="127"/>
      <c r="Q441" s="127">
        <f t="shared" si="202"/>
        <v>1363.3583333333333</v>
      </c>
      <c r="R441" s="127">
        <f>$F$441/5</f>
        <v>1487.3</v>
      </c>
      <c r="S441" s="127">
        <f t="shared" ref="S441:U441" si="217">$F$441/5</f>
        <v>1487.3</v>
      </c>
      <c r="T441" s="127">
        <f t="shared" si="217"/>
        <v>1487.3</v>
      </c>
      <c r="U441" s="127">
        <f t="shared" si="217"/>
        <v>1487.3</v>
      </c>
      <c r="V441" s="127">
        <f t="shared" si="204"/>
        <v>122.94166666666666</v>
      </c>
      <c r="W441" s="127"/>
      <c r="X441" s="127"/>
      <c r="Y441" s="127"/>
      <c r="Z441" s="127"/>
      <c r="AA441" s="127"/>
      <c r="AB441" s="127"/>
      <c r="AC441" s="127"/>
      <c r="AD441" s="127"/>
      <c r="AE441" s="127"/>
      <c r="AF441" s="127"/>
      <c r="AG441" s="127"/>
      <c r="AH441" s="127"/>
      <c r="AI441" s="127"/>
      <c r="AJ441" s="127"/>
      <c r="AK441" s="127"/>
      <c r="AL441" s="127"/>
      <c r="AM441" s="127"/>
      <c r="AN441" s="127"/>
      <c r="AO441" s="127"/>
      <c r="AP441" s="127"/>
    </row>
    <row r="442" spans="1:42">
      <c r="A442" s="118">
        <v>440</v>
      </c>
      <c r="B442" s="120" t="s">
        <v>5477</v>
      </c>
      <c r="C442" s="121" t="s">
        <v>5523</v>
      </c>
      <c r="D442" s="118" t="s">
        <v>5431</v>
      </c>
      <c r="E442" s="122">
        <v>20</v>
      </c>
      <c r="F442" s="123">
        <v>7436.5</v>
      </c>
      <c r="G442" s="124">
        <v>2602.7399999999998</v>
      </c>
      <c r="H442" s="123">
        <v>123.94</v>
      </c>
      <c r="I442" s="124">
        <v>2726.68</v>
      </c>
      <c r="J442" s="125">
        <v>4709.82</v>
      </c>
      <c r="K442" s="118">
        <v>2556</v>
      </c>
      <c r="L442" s="118">
        <v>10</v>
      </c>
      <c r="M442" s="118">
        <f t="shared" si="171"/>
        <v>2</v>
      </c>
      <c r="N442" s="118">
        <f t="shared" si="170"/>
        <v>12</v>
      </c>
      <c r="O442" s="126"/>
      <c r="P442" s="127"/>
      <c r="Q442" s="127"/>
      <c r="R442" s="127">
        <f t="shared" ref="R442:R467" si="218">(F442/5)*L442/N442</f>
        <v>1239.4166666666667</v>
      </c>
      <c r="S442" s="127">
        <f t="shared" ref="S442:S467" si="219">F442/5</f>
        <v>1487.3</v>
      </c>
      <c r="T442" s="127">
        <f t="shared" ref="T442:T470" si="220">F442/5</f>
        <v>1487.3</v>
      </c>
      <c r="U442" s="127">
        <f t="shared" ref="U442:U470" si="221">F442/5</f>
        <v>1487.3</v>
      </c>
      <c r="V442" s="127">
        <f t="shared" ref="V442:V470" si="222">F442/5</f>
        <v>1487.3</v>
      </c>
      <c r="W442" s="127">
        <f t="shared" ref="W442:W467" si="223">(F442/5)*M442/N442-1</f>
        <v>246.88333333333333</v>
      </c>
      <c r="X442" s="127"/>
      <c r="Y442" s="127"/>
      <c r="Z442" s="127"/>
      <c r="AA442" s="127"/>
      <c r="AB442" s="127"/>
      <c r="AC442" s="127"/>
      <c r="AD442" s="127"/>
      <c r="AE442" s="127"/>
      <c r="AF442" s="127"/>
      <c r="AG442" s="127"/>
      <c r="AH442" s="127"/>
      <c r="AI442" s="127"/>
      <c r="AJ442" s="127"/>
      <c r="AK442" s="127"/>
      <c r="AL442" s="127"/>
      <c r="AM442" s="127"/>
      <c r="AN442" s="127"/>
      <c r="AO442" s="127"/>
      <c r="AP442" s="127"/>
    </row>
    <row r="443" spans="1:42">
      <c r="A443" s="118">
        <v>441</v>
      </c>
      <c r="B443" s="120" t="s">
        <v>5477</v>
      </c>
      <c r="C443" s="121" t="s">
        <v>5523</v>
      </c>
      <c r="D443" s="118" t="s">
        <v>5431</v>
      </c>
      <c r="E443" s="122">
        <v>20</v>
      </c>
      <c r="F443" s="123">
        <v>7436.5</v>
      </c>
      <c r="G443" s="124">
        <v>2602.7399999999998</v>
      </c>
      <c r="H443" s="123">
        <v>123.94</v>
      </c>
      <c r="I443" s="124">
        <v>2726.68</v>
      </c>
      <c r="J443" s="125">
        <v>4709.82</v>
      </c>
      <c r="K443" s="118">
        <v>2556</v>
      </c>
      <c r="L443" s="118">
        <v>10</v>
      </c>
      <c r="M443" s="118">
        <f t="shared" si="171"/>
        <v>2</v>
      </c>
      <c r="N443" s="118">
        <f t="shared" si="170"/>
        <v>12</v>
      </c>
      <c r="O443" s="126"/>
      <c r="P443" s="127"/>
      <c r="Q443" s="127"/>
      <c r="R443" s="127">
        <f t="shared" si="218"/>
        <v>1239.4166666666667</v>
      </c>
      <c r="S443" s="127">
        <f t="shared" si="219"/>
        <v>1487.3</v>
      </c>
      <c r="T443" s="127">
        <f t="shared" si="220"/>
        <v>1487.3</v>
      </c>
      <c r="U443" s="127">
        <f t="shared" si="221"/>
        <v>1487.3</v>
      </c>
      <c r="V443" s="127">
        <f t="shared" si="222"/>
        <v>1487.3</v>
      </c>
      <c r="W443" s="127">
        <f t="shared" si="223"/>
        <v>246.88333333333333</v>
      </c>
      <c r="X443" s="127"/>
      <c r="Y443" s="127"/>
      <c r="Z443" s="127"/>
      <c r="AA443" s="127"/>
      <c r="AB443" s="127"/>
      <c r="AC443" s="127"/>
      <c r="AD443" s="127"/>
      <c r="AE443" s="127"/>
      <c r="AF443" s="127"/>
      <c r="AG443" s="127"/>
      <c r="AH443" s="127"/>
      <c r="AI443" s="127"/>
      <c r="AJ443" s="127"/>
      <c r="AK443" s="127"/>
      <c r="AL443" s="127"/>
      <c r="AM443" s="127"/>
      <c r="AN443" s="127"/>
      <c r="AO443" s="127"/>
      <c r="AP443" s="127"/>
    </row>
    <row r="444" spans="1:42">
      <c r="A444" s="118">
        <v>442</v>
      </c>
      <c r="B444" s="120" t="s">
        <v>5654</v>
      </c>
      <c r="C444" s="121" t="s">
        <v>5655</v>
      </c>
      <c r="D444" s="118" t="s">
        <v>5431</v>
      </c>
      <c r="E444" s="122">
        <v>20</v>
      </c>
      <c r="F444" s="123">
        <v>26750</v>
      </c>
      <c r="G444" s="124">
        <v>9362.43</v>
      </c>
      <c r="H444" s="123">
        <v>445.83</v>
      </c>
      <c r="I444" s="124">
        <v>9808.26</v>
      </c>
      <c r="J444" s="125">
        <v>16941.740000000002</v>
      </c>
      <c r="K444" s="118">
        <v>2556</v>
      </c>
      <c r="L444" s="118">
        <v>10</v>
      </c>
      <c r="M444" s="118">
        <f t="shared" si="171"/>
        <v>2</v>
      </c>
      <c r="N444" s="118">
        <f t="shared" si="170"/>
        <v>12</v>
      </c>
      <c r="O444" s="126"/>
      <c r="P444" s="127"/>
      <c r="Q444" s="127"/>
      <c r="R444" s="127">
        <f t="shared" si="218"/>
        <v>4458.333333333333</v>
      </c>
      <c r="S444" s="127">
        <f t="shared" si="219"/>
        <v>5350</v>
      </c>
      <c r="T444" s="127">
        <f t="shared" si="220"/>
        <v>5350</v>
      </c>
      <c r="U444" s="127">
        <f t="shared" si="221"/>
        <v>5350</v>
      </c>
      <c r="V444" s="127">
        <f t="shared" si="222"/>
        <v>5350</v>
      </c>
      <c r="W444" s="127">
        <f t="shared" si="223"/>
        <v>890.66666666666663</v>
      </c>
      <c r="X444" s="127"/>
      <c r="Y444" s="127"/>
      <c r="Z444" s="127"/>
      <c r="AA444" s="127"/>
      <c r="AB444" s="127"/>
      <c r="AC444" s="127"/>
      <c r="AD444" s="127"/>
      <c r="AE444" s="127"/>
      <c r="AF444" s="127"/>
      <c r="AG444" s="127"/>
      <c r="AH444" s="127"/>
      <c r="AI444" s="127"/>
      <c r="AJ444" s="127"/>
      <c r="AK444" s="127"/>
      <c r="AL444" s="127"/>
      <c r="AM444" s="127"/>
      <c r="AN444" s="127"/>
      <c r="AO444" s="127"/>
      <c r="AP444" s="127"/>
    </row>
    <row r="445" spans="1:42">
      <c r="A445" s="118">
        <v>443</v>
      </c>
      <c r="B445" s="120" t="s">
        <v>5656</v>
      </c>
      <c r="C445" s="121" t="s">
        <v>5655</v>
      </c>
      <c r="D445" s="118" t="s">
        <v>5431</v>
      </c>
      <c r="E445" s="122">
        <v>20</v>
      </c>
      <c r="F445" s="123">
        <v>144450</v>
      </c>
      <c r="G445" s="124">
        <v>50557.5</v>
      </c>
      <c r="H445" s="123">
        <v>2407.5</v>
      </c>
      <c r="I445" s="124">
        <v>52965</v>
      </c>
      <c r="J445" s="125">
        <v>91485</v>
      </c>
      <c r="K445" s="118">
        <v>2556</v>
      </c>
      <c r="L445" s="118">
        <v>10</v>
      </c>
      <c r="M445" s="118">
        <f t="shared" si="171"/>
        <v>2</v>
      </c>
      <c r="N445" s="118">
        <f t="shared" si="170"/>
        <v>12</v>
      </c>
      <c r="O445" s="126"/>
      <c r="P445" s="127"/>
      <c r="Q445" s="127"/>
      <c r="R445" s="127">
        <f t="shared" si="218"/>
        <v>24075</v>
      </c>
      <c r="S445" s="127">
        <f t="shared" si="219"/>
        <v>28890</v>
      </c>
      <c r="T445" s="127">
        <f t="shared" si="220"/>
        <v>28890</v>
      </c>
      <c r="U445" s="127">
        <f t="shared" si="221"/>
        <v>28890</v>
      </c>
      <c r="V445" s="127">
        <f t="shared" si="222"/>
        <v>28890</v>
      </c>
      <c r="W445" s="127">
        <f t="shared" si="223"/>
        <v>4814</v>
      </c>
      <c r="X445" s="127"/>
      <c r="Y445" s="127"/>
      <c r="Z445" s="127"/>
      <c r="AA445" s="127"/>
      <c r="AB445" s="127"/>
      <c r="AC445" s="127"/>
      <c r="AD445" s="127"/>
      <c r="AE445" s="127"/>
      <c r="AF445" s="127"/>
      <c r="AG445" s="127"/>
      <c r="AH445" s="127"/>
      <c r="AI445" s="127"/>
      <c r="AJ445" s="127"/>
      <c r="AK445" s="127"/>
      <c r="AL445" s="127"/>
      <c r="AM445" s="127"/>
      <c r="AN445" s="127"/>
      <c r="AO445" s="127"/>
      <c r="AP445" s="127"/>
    </row>
    <row r="446" spans="1:42">
      <c r="A446" s="118">
        <v>444</v>
      </c>
      <c r="B446" s="120" t="s">
        <v>5657</v>
      </c>
      <c r="C446" s="121" t="s">
        <v>5658</v>
      </c>
      <c r="D446" s="118" t="s">
        <v>5431</v>
      </c>
      <c r="E446" s="122">
        <v>20</v>
      </c>
      <c r="F446" s="123">
        <v>12500</v>
      </c>
      <c r="G446" s="124">
        <v>4166.6000000000004</v>
      </c>
      <c r="H446" s="123">
        <v>208.33</v>
      </c>
      <c r="I446" s="124">
        <v>4374.93</v>
      </c>
      <c r="J446" s="125">
        <v>8125.07</v>
      </c>
      <c r="K446" s="118">
        <v>2556</v>
      </c>
      <c r="L446" s="118">
        <v>9</v>
      </c>
      <c r="M446" s="118">
        <f t="shared" si="171"/>
        <v>3</v>
      </c>
      <c r="N446" s="118">
        <f t="shared" si="170"/>
        <v>12</v>
      </c>
      <c r="O446" s="126"/>
      <c r="P446" s="127"/>
      <c r="Q446" s="127"/>
      <c r="R446" s="127">
        <f t="shared" si="218"/>
        <v>1875</v>
      </c>
      <c r="S446" s="127">
        <f t="shared" si="219"/>
        <v>2500</v>
      </c>
      <c r="T446" s="127">
        <f t="shared" si="220"/>
        <v>2500</v>
      </c>
      <c r="U446" s="127">
        <f t="shared" si="221"/>
        <v>2500</v>
      </c>
      <c r="V446" s="127">
        <f t="shared" si="222"/>
        <v>2500</v>
      </c>
      <c r="W446" s="127">
        <f t="shared" si="223"/>
        <v>624</v>
      </c>
      <c r="X446" s="127"/>
      <c r="Y446" s="127"/>
      <c r="Z446" s="127"/>
      <c r="AA446" s="127"/>
      <c r="AB446" s="127"/>
      <c r="AC446" s="127"/>
      <c r="AD446" s="127"/>
      <c r="AE446" s="127"/>
      <c r="AF446" s="127"/>
      <c r="AG446" s="127"/>
      <c r="AH446" s="127"/>
      <c r="AI446" s="127"/>
      <c r="AJ446" s="127"/>
      <c r="AK446" s="127"/>
      <c r="AL446" s="127"/>
      <c r="AM446" s="127"/>
      <c r="AN446" s="127"/>
      <c r="AO446" s="127"/>
      <c r="AP446" s="127"/>
    </row>
    <row r="447" spans="1:42">
      <c r="A447" s="118">
        <v>445</v>
      </c>
      <c r="B447" s="120" t="s">
        <v>5659</v>
      </c>
      <c r="C447" s="121" t="s">
        <v>5660</v>
      </c>
      <c r="D447" s="118" t="s">
        <v>5431</v>
      </c>
      <c r="E447" s="122">
        <v>20</v>
      </c>
      <c r="F447" s="123">
        <v>43500</v>
      </c>
      <c r="G447" s="124">
        <v>14500</v>
      </c>
      <c r="H447" s="123">
        <v>725</v>
      </c>
      <c r="I447" s="124">
        <v>15225</v>
      </c>
      <c r="J447" s="125">
        <v>28275</v>
      </c>
      <c r="K447" s="118">
        <v>2556</v>
      </c>
      <c r="L447" s="118">
        <v>9</v>
      </c>
      <c r="M447" s="118">
        <f t="shared" si="171"/>
        <v>3</v>
      </c>
      <c r="N447" s="118">
        <f t="shared" si="170"/>
        <v>12</v>
      </c>
      <c r="O447" s="126"/>
      <c r="P447" s="127"/>
      <c r="Q447" s="127"/>
      <c r="R447" s="127">
        <f t="shared" si="218"/>
        <v>6525</v>
      </c>
      <c r="S447" s="127">
        <f t="shared" si="219"/>
        <v>8700</v>
      </c>
      <c r="T447" s="127">
        <f t="shared" si="220"/>
        <v>8700</v>
      </c>
      <c r="U447" s="127">
        <f t="shared" si="221"/>
        <v>8700</v>
      </c>
      <c r="V447" s="127">
        <f t="shared" si="222"/>
        <v>8700</v>
      </c>
      <c r="W447" s="127">
        <f t="shared" si="223"/>
        <v>2174</v>
      </c>
      <c r="X447" s="127"/>
      <c r="Y447" s="127"/>
      <c r="Z447" s="127"/>
      <c r="AA447" s="127"/>
      <c r="AB447" s="127"/>
      <c r="AC447" s="127"/>
      <c r="AD447" s="127"/>
      <c r="AE447" s="127"/>
      <c r="AF447" s="127"/>
      <c r="AG447" s="127"/>
      <c r="AH447" s="127"/>
      <c r="AI447" s="127"/>
      <c r="AJ447" s="127"/>
      <c r="AK447" s="127"/>
      <c r="AL447" s="127"/>
      <c r="AM447" s="127"/>
      <c r="AN447" s="127"/>
      <c r="AO447" s="127"/>
      <c r="AP447" s="127"/>
    </row>
    <row r="448" spans="1:42">
      <c r="A448" s="118">
        <v>446</v>
      </c>
      <c r="B448" s="120" t="s">
        <v>5659</v>
      </c>
      <c r="C448" s="121" t="s">
        <v>5660</v>
      </c>
      <c r="D448" s="118" t="s">
        <v>5431</v>
      </c>
      <c r="E448" s="122">
        <v>20</v>
      </c>
      <c r="F448" s="123">
        <v>43500</v>
      </c>
      <c r="G448" s="124">
        <v>14500</v>
      </c>
      <c r="H448" s="123">
        <v>725</v>
      </c>
      <c r="I448" s="124">
        <v>15225</v>
      </c>
      <c r="J448" s="125">
        <v>28275</v>
      </c>
      <c r="K448" s="118">
        <v>2556</v>
      </c>
      <c r="L448" s="118">
        <v>9</v>
      </c>
      <c r="M448" s="118">
        <f t="shared" si="171"/>
        <v>3</v>
      </c>
      <c r="N448" s="118">
        <f t="shared" si="170"/>
        <v>12</v>
      </c>
      <c r="O448" s="126"/>
      <c r="P448" s="127"/>
      <c r="Q448" s="127"/>
      <c r="R448" s="127">
        <f t="shared" si="218"/>
        <v>6525</v>
      </c>
      <c r="S448" s="127">
        <f t="shared" si="219"/>
        <v>8700</v>
      </c>
      <c r="T448" s="127">
        <f t="shared" si="220"/>
        <v>8700</v>
      </c>
      <c r="U448" s="127">
        <f t="shared" si="221"/>
        <v>8700</v>
      </c>
      <c r="V448" s="127">
        <f t="shared" si="222"/>
        <v>8700</v>
      </c>
      <c r="W448" s="127">
        <f t="shared" si="223"/>
        <v>2174</v>
      </c>
      <c r="X448" s="127"/>
      <c r="Y448" s="127"/>
      <c r="Z448" s="127"/>
      <c r="AA448" s="127"/>
      <c r="AB448" s="127"/>
      <c r="AC448" s="127"/>
      <c r="AD448" s="127"/>
      <c r="AE448" s="127"/>
      <c r="AF448" s="127"/>
      <c r="AG448" s="127"/>
      <c r="AH448" s="127"/>
      <c r="AI448" s="127"/>
      <c r="AJ448" s="127"/>
      <c r="AK448" s="127"/>
      <c r="AL448" s="127"/>
      <c r="AM448" s="127"/>
      <c r="AN448" s="127"/>
      <c r="AO448" s="127"/>
      <c r="AP448" s="127"/>
    </row>
    <row r="449" spans="1:42">
      <c r="A449" s="118">
        <v>447</v>
      </c>
      <c r="B449" s="120" t="s">
        <v>5659</v>
      </c>
      <c r="C449" s="121" t="s">
        <v>5660</v>
      </c>
      <c r="D449" s="118" t="s">
        <v>5431</v>
      </c>
      <c r="E449" s="122">
        <v>20</v>
      </c>
      <c r="F449" s="123">
        <v>43500</v>
      </c>
      <c r="G449" s="124">
        <v>14500</v>
      </c>
      <c r="H449" s="123">
        <v>725</v>
      </c>
      <c r="I449" s="124">
        <v>15225</v>
      </c>
      <c r="J449" s="125">
        <v>28275</v>
      </c>
      <c r="K449" s="118">
        <v>2556</v>
      </c>
      <c r="L449" s="118">
        <v>9</v>
      </c>
      <c r="M449" s="118">
        <f t="shared" si="171"/>
        <v>3</v>
      </c>
      <c r="N449" s="118">
        <f t="shared" si="170"/>
        <v>12</v>
      </c>
      <c r="O449" s="126"/>
      <c r="P449" s="127"/>
      <c r="Q449" s="127"/>
      <c r="R449" s="127">
        <f t="shared" si="218"/>
        <v>6525</v>
      </c>
      <c r="S449" s="127">
        <f t="shared" si="219"/>
        <v>8700</v>
      </c>
      <c r="T449" s="127">
        <f t="shared" si="220"/>
        <v>8700</v>
      </c>
      <c r="U449" s="127">
        <f t="shared" si="221"/>
        <v>8700</v>
      </c>
      <c r="V449" s="127">
        <f t="shared" si="222"/>
        <v>8700</v>
      </c>
      <c r="W449" s="127">
        <f t="shared" si="223"/>
        <v>2174</v>
      </c>
      <c r="X449" s="127"/>
      <c r="Y449" s="127"/>
      <c r="Z449" s="127"/>
      <c r="AA449" s="127"/>
      <c r="AB449" s="127"/>
      <c r="AC449" s="127"/>
      <c r="AD449" s="127"/>
      <c r="AE449" s="127"/>
      <c r="AF449" s="127"/>
      <c r="AG449" s="127"/>
      <c r="AH449" s="127"/>
      <c r="AI449" s="127"/>
      <c r="AJ449" s="127"/>
      <c r="AK449" s="127"/>
      <c r="AL449" s="127"/>
      <c r="AM449" s="127"/>
      <c r="AN449" s="127"/>
      <c r="AO449" s="127"/>
      <c r="AP449" s="127"/>
    </row>
    <row r="450" spans="1:42">
      <c r="A450" s="118">
        <v>448</v>
      </c>
      <c r="B450" s="120" t="s">
        <v>5661</v>
      </c>
      <c r="C450" s="121" t="s">
        <v>5662</v>
      </c>
      <c r="D450" s="118" t="s">
        <v>5431</v>
      </c>
      <c r="E450" s="122">
        <v>20</v>
      </c>
      <c r="F450" s="123">
        <v>24550</v>
      </c>
      <c r="G450" s="124">
        <v>7774.23</v>
      </c>
      <c r="H450" s="123">
        <v>409.17</v>
      </c>
      <c r="I450" s="124">
        <v>8183.4</v>
      </c>
      <c r="J450" s="125">
        <v>16366.6</v>
      </c>
      <c r="K450" s="118">
        <v>2556</v>
      </c>
      <c r="L450" s="118">
        <v>8</v>
      </c>
      <c r="M450" s="118">
        <f t="shared" si="171"/>
        <v>4</v>
      </c>
      <c r="N450" s="118">
        <f t="shared" si="170"/>
        <v>12</v>
      </c>
      <c r="O450" s="126"/>
      <c r="P450" s="127"/>
      <c r="Q450" s="127"/>
      <c r="R450" s="127">
        <f t="shared" si="218"/>
        <v>3273.3333333333335</v>
      </c>
      <c r="S450" s="127">
        <f t="shared" si="219"/>
        <v>4910</v>
      </c>
      <c r="T450" s="127">
        <f t="shared" si="220"/>
        <v>4910</v>
      </c>
      <c r="U450" s="127">
        <f t="shared" si="221"/>
        <v>4910</v>
      </c>
      <c r="V450" s="127">
        <f t="shared" si="222"/>
        <v>4910</v>
      </c>
      <c r="W450" s="127">
        <f t="shared" si="223"/>
        <v>1635.6666666666667</v>
      </c>
      <c r="X450" s="127"/>
      <c r="Y450" s="127"/>
      <c r="Z450" s="127"/>
      <c r="AA450" s="127"/>
      <c r="AB450" s="127"/>
      <c r="AC450" s="127"/>
      <c r="AD450" s="127"/>
      <c r="AE450" s="127"/>
      <c r="AF450" s="127"/>
      <c r="AG450" s="127"/>
      <c r="AH450" s="127"/>
      <c r="AI450" s="127"/>
      <c r="AJ450" s="127"/>
      <c r="AK450" s="127"/>
      <c r="AL450" s="127"/>
      <c r="AM450" s="127"/>
      <c r="AN450" s="127"/>
      <c r="AO450" s="127"/>
      <c r="AP450" s="127"/>
    </row>
    <row r="451" spans="1:42">
      <c r="A451" s="118">
        <v>449</v>
      </c>
      <c r="B451" s="120" t="s">
        <v>5663</v>
      </c>
      <c r="C451" s="121" t="s">
        <v>5664</v>
      </c>
      <c r="D451" s="118" t="s">
        <v>5431</v>
      </c>
      <c r="E451" s="122">
        <v>20</v>
      </c>
      <c r="F451" s="123">
        <v>7436.5</v>
      </c>
      <c r="G451" s="124">
        <v>2354.86</v>
      </c>
      <c r="H451" s="123">
        <v>123.94</v>
      </c>
      <c r="I451" s="124">
        <v>2478.8000000000002</v>
      </c>
      <c r="J451" s="125">
        <v>4957.7</v>
      </c>
      <c r="K451" s="118">
        <v>2556</v>
      </c>
      <c r="L451" s="118">
        <v>8</v>
      </c>
      <c r="M451" s="118">
        <f t="shared" si="171"/>
        <v>4</v>
      </c>
      <c r="N451" s="118">
        <f t="shared" si="170"/>
        <v>12</v>
      </c>
      <c r="O451" s="126"/>
      <c r="P451" s="127"/>
      <c r="Q451" s="127"/>
      <c r="R451" s="127">
        <f t="shared" si="218"/>
        <v>991.5333333333333</v>
      </c>
      <c r="S451" s="127">
        <f t="shared" si="219"/>
        <v>1487.3</v>
      </c>
      <c r="T451" s="127">
        <f t="shared" si="220"/>
        <v>1487.3</v>
      </c>
      <c r="U451" s="127">
        <f t="shared" si="221"/>
        <v>1487.3</v>
      </c>
      <c r="V451" s="127">
        <f t="shared" si="222"/>
        <v>1487.3</v>
      </c>
      <c r="W451" s="127">
        <f t="shared" si="223"/>
        <v>494.76666666666665</v>
      </c>
      <c r="X451" s="127"/>
      <c r="Y451" s="127"/>
      <c r="Z451" s="127"/>
      <c r="AA451" s="127"/>
      <c r="AB451" s="127"/>
      <c r="AC451" s="127"/>
      <c r="AD451" s="127"/>
      <c r="AE451" s="127"/>
      <c r="AF451" s="127"/>
      <c r="AG451" s="127"/>
      <c r="AH451" s="127"/>
      <c r="AI451" s="127"/>
      <c r="AJ451" s="127"/>
      <c r="AK451" s="127"/>
      <c r="AL451" s="127"/>
      <c r="AM451" s="127"/>
      <c r="AN451" s="127"/>
      <c r="AO451" s="127"/>
      <c r="AP451" s="127"/>
    </row>
    <row r="452" spans="1:42">
      <c r="A452" s="118">
        <v>450</v>
      </c>
      <c r="B452" s="120" t="s">
        <v>5663</v>
      </c>
      <c r="C452" s="121" t="s">
        <v>5664</v>
      </c>
      <c r="D452" s="118" t="s">
        <v>5431</v>
      </c>
      <c r="E452" s="122">
        <v>20</v>
      </c>
      <c r="F452" s="123">
        <v>7436.5</v>
      </c>
      <c r="G452" s="124">
        <v>2354.86</v>
      </c>
      <c r="H452" s="123">
        <v>123.94</v>
      </c>
      <c r="I452" s="124">
        <v>2478.8000000000002</v>
      </c>
      <c r="J452" s="125">
        <v>4957.7</v>
      </c>
      <c r="K452" s="118">
        <v>2556</v>
      </c>
      <c r="L452" s="118">
        <v>8</v>
      </c>
      <c r="M452" s="118">
        <f t="shared" si="171"/>
        <v>4</v>
      </c>
      <c r="N452" s="118">
        <f t="shared" ref="N452:N515" si="224">L452+M452</f>
        <v>12</v>
      </c>
      <c r="O452" s="126"/>
      <c r="P452" s="127"/>
      <c r="Q452" s="127"/>
      <c r="R452" s="127">
        <f t="shared" si="218"/>
        <v>991.5333333333333</v>
      </c>
      <c r="S452" s="127">
        <f t="shared" si="219"/>
        <v>1487.3</v>
      </c>
      <c r="T452" s="127">
        <f t="shared" si="220"/>
        <v>1487.3</v>
      </c>
      <c r="U452" s="127">
        <f t="shared" si="221"/>
        <v>1487.3</v>
      </c>
      <c r="V452" s="127">
        <f t="shared" si="222"/>
        <v>1487.3</v>
      </c>
      <c r="W452" s="127">
        <f t="shared" si="223"/>
        <v>494.76666666666665</v>
      </c>
      <c r="X452" s="127"/>
      <c r="Y452" s="127"/>
      <c r="Z452" s="127"/>
      <c r="AA452" s="127"/>
      <c r="AB452" s="127"/>
      <c r="AC452" s="127"/>
      <c r="AD452" s="127"/>
      <c r="AE452" s="127"/>
      <c r="AF452" s="127"/>
      <c r="AG452" s="127"/>
      <c r="AH452" s="127"/>
      <c r="AI452" s="127"/>
      <c r="AJ452" s="127"/>
      <c r="AK452" s="127"/>
      <c r="AL452" s="127"/>
      <c r="AM452" s="127"/>
      <c r="AN452" s="127"/>
      <c r="AO452" s="127"/>
      <c r="AP452" s="127"/>
    </row>
    <row r="453" spans="1:42">
      <c r="A453" s="118">
        <v>451</v>
      </c>
      <c r="B453" s="120" t="s">
        <v>5663</v>
      </c>
      <c r="C453" s="121" t="s">
        <v>5664</v>
      </c>
      <c r="D453" s="118" t="s">
        <v>5431</v>
      </c>
      <c r="E453" s="122">
        <v>20</v>
      </c>
      <c r="F453" s="123">
        <v>7436.5</v>
      </c>
      <c r="G453" s="124">
        <v>2354.86</v>
      </c>
      <c r="H453" s="123">
        <v>123.94</v>
      </c>
      <c r="I453" s="124">
        <v>2478.8000000000002</v>
      </c>
      <c r="J453" s="125">
        <v>4957.7</v>
      </c>
      <c r="K453" s="118">
        <v>2556</v>
      </c>
      <c r="L453" s="118">
        <v>8</v>
      </c>
      <c r="M453" s="118">
        <f t="shared" ref="M453:M516" si="225">12-L453</f>
        <v>4</v>
      </c>
      <c r="N453" s="118">
        <f t="shared" si="224"/>
        <v>12</v>
      </c>
      <c r="O453" s="126"/>
      <c r="P453" s="127"/>
      <c r="Q453" s="127"/>
      <c r="R453" s="127">
        <f t="shared" si="218"/>
        <v>991.5333333333333</v>
      </c>
      <c r="S453" s="127">
        <f t="shared" si="219"/>
        <v>1487.3</v>
      </c>
      <c r="T453" s="127">
        <f t="shared" si="220"/>
        <v>1487.3</v>
      </c>
      <c r="U453" s="127">
        <f t="shared" si="221"/>
        <v>1487.3</v>
      </c>
      <c r="V453" s="127">
        <f t="shared" si="222"/>
        <v>1487.3</v>
      </c>
      <c r="W453" s="127">
        <f t="shared" si="223"/>
        <v>494.76666666666665</v>
      </c>
      <c r="X453" s="127"/>
      <c r="Y453" s="127"/>
      <c r="Z453" s="127"/>
      <c r="AA453" s="127"/>
      <c r="AB453" s="127"/>
      <c r="AC453" s="127"/>
      <c r="AD453" s="127"/>
      <c r="AE453" s="127"/>
      <c r="AF453" s="127"/>
      <c r="AG453" s="127"/>
      <c r="AH453" s="127"/>
      <c r="AI453" s="127"/>
      <c r="AJ453" s="127"/>
      <c r="AK453" s="127"/>
      <c r="AL453" s="127"/>
      <c r="AM453" s="127"/>
      <c r="AN453" s="127"/>
      <c r="AO453" s="127"/>
      <c r="AP453" s="127"/>
    </row>
    <row r="454" spans="1:42">
      <c r="A454" s="118">
        <v>452</v>
      </c>
      <c r="B454" s="120" t="s">
        <v>5663</v>
      </c>
      <c r="C454" s="121" t="s">
        <v>5664</v>
      </c>
      <c r="D454" s="118" t="s">
        <v>5431</v>
      </c>
      <c r="E454" s="122">
        <v>20</v>
      </c>
      <c r="F454" s="123">
        <v>7436.5</v>
      </c>
      <c r="G454" s="124">
        <v>2354.86</v>
      </c>
      <c r="H454" s="123">
        <v>123.94</v>
      </c>
      <c r="I454" s="124">
        <v>2478.8000000000002</v>
      </c>
      <c r="J454" s="125">
        <v>4957.7</v>
      </c>
      <c r="K454" s="118">
        <v>2556</v>
      </c>
      <c r="L454" s="118">
        <v>8</v>
      </c>
      <c r="M454" s="118">
        <f t="shared" si="225"/>
        <v>4</v>
      </c>
      <c r="N454" s="118">
        <f t="shared" si="224"/>
        <v>12</v>
      </c>
      <c r="O454" s="126"/>
      <c r="P454" s="127"/>
      <c r="Q454" s="127"/>
      <c r="R454" s="127">
        <f t="shared" si="218"/>
        <v>991.5333333333333</v>
      </c>
      <c r="S454" s="127">
        <f t="shared" si="219"/>
        <v>1487.3</v>
      </c>
      <c r="T454" s="127">
        <f t="shared" si="220"/>
        <v>1487.3</v>
      </c>
      <c r="U454" s="127">
        <f t="shared" si="221"/>
        <v>1487.3</v>
      </c>
      <c r="V454" s="127">
        <f t="shared" si="222"/>
        <v>1487.3</v>
      </c>
      <c r="W454" s="127">
        <f t="shared" si="223"/>
        <v>494.76666666666665</v>
      </c>
      <c r="X454" s="127"/>
      <c r="Y454" s="127"/>
      <c r="Z454" s="127"/>
      <c r="AA454" s="127"/>
      <c r="AB454" s="127"/>
      <c r="AC454" s="127"/>
      <c r="AD454" s="127"/>
      <c r="AE454" s="127"/>
      <c r="AF454" s="127"/>
      <c r="AG454" s="127"/>
      <c r="AH454" s="127"/>
      <c r="AI454" s="127"/>
      <c r="AJ454" s="127"/>
      <c r="AK454" s="127"/>
      <c r="AL454" s="127"/>
      <c r="AM454" s="127"/>
      <c r="AN454" s="127"/>
      <c r="AO454" s="127"/>
      <c r="AP454" s="127"/>
    </row>
    <row r="455" spans="1:42">
      <c r="A455" s="118">
        <v>453</v>
      </c>
      <c r="B455" s="120" t="s">
        <v>5663</v>
      </c>
      <c r="C455" s="121" t="s">
        <v>5664</v>
      </c>
      <c r="D455" s="118" t="s">
        <v>5431</v>
      </c>
      <c r="E455" s="122">
        <v>20</v>
      </c>
      <c r="F455" s="123">
        <v>7436.5</v>
      </c>
      <c r="G455" s="124">
        <v>2354.86</v>
      </c>
      <c r="H455" s="123">
        <v>123.94</v>
      </c>
      <c r="I455" s="124">
        <v>2478.8000000000002</v>
      </c>
      <c r="J455" s="125">
        <v>4957.7</v>
      </c>
      <c r="K455" s="118">
        <v>2556</v>
      </c>
      <c r="L455" s="118">
        <v>8</v>
      </c>
      <c r="M455" s="118">
        <f t="shared" si="225"/>
        <v>4</v>
      </c>
      <c r="N455" s="118">
        <f t="shared" si="224"/>
        <v>12</v>
      </c>
      <c r="O455" s="126"/>
      <c r="P455" s="127"/>
      <c r="Q455" s="127"/>
      <c r="R455" s="127">
        <f t="shared" si="218"/>
        <v>991.5333333333333</v>
      </c>
      <c r="S455" s="127">
        <f t="shared" si="219"/>
        <v>1487.3</v>
      </c>
      <c r="T455" s="127">
        <f t="shared" si="220"/>
        <v>1487.3</v>
      </c>
      <c r="U455" s="127">
        <f t="shared" si="221"/>
        <v>1487.3</v>
      </c>
      <c r="V455" s="127">
        <f t="shared" si="222"/>
        <v>1487.3</v>
      </c>
      <c r="W455" s="127">
        <f t="shared" si="223"/>
        <v>494.76666666666665</v>
      </c>
      <c r="X455" s="127"/>
      <c r="Y455" s="127"/>
      <c r="Z455" s="127"/>
      <c r="AA455" s="127"/>
      <c r="AB455" s="127"/>
      <c r="AC455" s="127"/>
      <c r="AD455" s="127"/>
      <c r="AE455" s="127"/>
      <c r="AF455" s="127"/>
      <c r="AG455" s="127"/>
      <c r="AH455" s="127"/>
      <c r="AI455" s="127"/>
      <c r="AJ455" s="127"/>
      <c r="AK455" s="127"/>
      <c r="AL455" s="127"/>
      <c r="AM455" s="127"/>
      <c r="AN455" s="127"/>
      <c r="AO455" s="127"/>
      <c r="AP455" s="127"/>
    </row>
    <row r="456" spans="1:42">
      <c r="A456" s="118">
        <v>454</v>
      </c>
      <c r="B456" s="120" t="s">
        <v>5663</v>
      </c>
      <c r="C456" s="121" t="s">
        <v>5664</v>
      </c>
      <c r="D456" s="118" t="s">
        <v>5431</v>
      </c>
      <c r="E456" s="122">
        <v>20</v>
      </c>
      <c r="F456" s="123">
        <v>7436.5</v>
      </c>
      <c r="G456" s="124">
        <v>2354.86</v>
      </c>
      <c r="H456" s="123">
        <v>123.94</v>
      </c>
      <c r="I456" s="124">
        <v>2478.8000000000002</v>
      </c>
      <c r="J456" s="125">
        <v>4957.7</v>
      </c>
      <c r="K456" s="118">
        <v>2556</v>
      </c>
      <c r="L456" s="118">
        <v>8</v>
      </c>
      <c r="M456" s="118">
        <f t="shared" si="225"/>
        <v>4</v>
      </c>
      <c r="N456" s="118">
        <f t="shared" si="224"/>
        <v>12</v>
      </c>
      <c r="O456" s="126"/>
      <c r="P456" s="127"/>
      <c r="Q456" s="127"/>
      <c r="R456" s="127">
        <f t="shared" si="218"/>
        <v>991.5333333333333</v>
      </c>
      <c r="S456" s="127">
        <f t="shared" si="219"/>
        <v>1487.3</v>
      </c>
      <c r="T456" s="127">
        <f t="shared" si="220"/>
        <v>1487.3</v>
      </c>
      <c r="U456" s="127">
        <f t="shared" si="221"/>
        <v>1487.3</v>
      </c>
      <c r="V456" s="127">
        <f t="shared" si="222"/>
        <v>1487.3</v>
      </c>
      <c r="W456" s="127">
        <f t="shared" si="223"/>
        <v>494.76666666666665</v>
      </c>
      <c r="X456" s="127"/>
      <c r="Y456" s="127"/>
      <c r="Z456" s="127"/>
      <c r="AA456" s="127"/>
      <c r="AB456" s="127"/>
      <c r="AC456" s="127"/>
      <c r="AD456" s="127"/>
      <c r="AE456" s="127"/>
      <c r="AF456" s="127"/>
      <c r="AG456" s="127"/>
      <c r="AH456" s="127"/>
      <c r="AI456" s="127"/>
      <c r="AJ456" s="127"/>
      <c r="AK456" s="127"/>
      <c r="AL456" s="127"/>
      <c r="AM456" s="127"/>
      <c r="AN456" s="127"/>
      <c r="AO456" s="127"/>
      <c r="AP456" s="127"/>
    </row>
    <row r="457" spans="1:42">
      <c r="A457" s="118">
        <v>455</v>
      </c>
      <c r="B457" s="120" t="s">
        <v>5663</v>
      </c>
      <c r="C457" s="121" t="s">
        <v>5664</v>
      </c>
      <c r="D457" s="118" t="s">
        <v>5431</v>
      </c>
      <c r="E457" s="122">
        <v>20</v>
      </c>
      <c r="F457" s="123">
        <v>7436.5</v>
      </c>
      <c r="G457" s="124">
        <v>2354.86</v>
      </c>
      <c r="H457" s="123">
        <v>123.94</v>
      </c>
      <c r="I457" s="124">
        <v>2478.8000000000002</v>
      </c>
      <c r="J457" s="125">
        <v>4957.7</v>
      </c>
      <c r="K457" s="118">
        <v>2556</v>
      </c>
      <c r="L457" s="118">
        <v>8</v>
      </c>
      <c r="M457" s="118">
        <f t="shared" si="225"/>
        <v>4</v>
      </c>
      <c r="N457" s="118">
        <f t="shared" si="224"/>
        <v>12</v>
      </c>
      <c r="O457" s="126"/>
      <c r="P457" s="127"/>
      <c r="Q457" s="127"/>
      <c r="R457" s="127">
        <f t="shared" si="218"/>
        <v>991.5333333333333</v>
      </c>
      <c r="S457" s="127">
        <f t="shared" si="219"/>
        <v>1487.3</v>
      </c>
      <c r="T457" s="127">
        <f t="shared" si="220"/>
        <v>1487.3</v>
      </c>
      <c r="U457" s="127">
        <f t="shared" si="221"/>
        <v>1487.3</v>
      </c>
      <c r="V457" s="127">
        <f t="shared" si="222"/>
        <v>1487.3</v>
      </c>
      <c r="W457" s="127">
        <f t="shared" si="223"/>
        <v>494.76666666666665</v>
      </c>
      <c r="X457" s="127"/>
      <c r="Y457" s="127"/>
      <c r="Z457" s="127"/>
      <c r="AA457" s="127"/>
      <c r="AB457" s="127"/>
      <c r="AC457" s="127"/>
      <c r="AD457" s="127"/>
      <c r="AE457" s="127"/>
      <c r="AF457" s="127"/>
      <c r="AG457" s="127"/>
      <c r="AH457" s="127"/>
      <c r="AI457" s="127"/>
      <c r="AJ457" s="127"/>
      <c r="AK457" s="127"/>
      <c r="AL457" s="127"/>
      <c r="AM457" s="127"/>
      <c r="AN457" s="127"/>
      <c r="AO457" s="127"/>
      <c r="AP457" s="127"/>
    </row>
    <row r="458" spans="1:42">
      <c r="A458" s="118">
        <v>456</v>
      </c>
      <c r="B458" s="120" t="s">
        <v>5665</v>
      </c>
      <c r="C458" s="121" t="s">
        <v>5527</v>
      </c>
      <c r="D458" s="118" t="s">
        <v>5431</v>
      </c>
      <c r="E458" s="122">
        <v>20</v>
      </c>
      <c r="F458" s="123">
        <v>43500</v>
      </c>
      <c r="G458" s="124">
        <v>12325</v>
      </c>
      <c r="H458" s="123">
        <v>725</v>
      </c>
      <c r="I458" s="124">
        <v>13050</v>
      </c>
      <c r="J458" s="125">
        <v>30450</v>
      </c>
      <c r="K458" s="118">
        <v>2556</v>
      </c>
      <c r="L458" s="118">
        <v>6</v>
      </c>
      <c r="M458" s="118">
        <f t="shared" si="225"/>
        <v>6</v>
      </c>
      <c r="N458" s="118">
        <f t="shared" si="224"/>
        <v>12</v>
      </c>
      <c r="O458" s="126"/>
      <c r="P458" s="127"/>
      <c r="Q458" s="127"/>
      <c r="R458" s="127">
        <f t="shared" si="218"/>
        <v>4350</v>
      </c>
      <c r="S458" s="127">
        <f t="shared" si="219"/>
        <v>8700</v>
      </c>
      <c r="T458" s="127">
        <f t="shared" si="220"/>
        <v>8700</v>
      </c>
      <c r="U458" s="127">
        <f t="shared" si="221"/>
        <v>8700</v>
      </c>
      <c r="V458" s="127">
        <f t="shared" si="222"/>
        <v>8700</v>
      </c>
      <c r="W458" s="127">
        <f t="shared" si="223"/>
        <v>4349</v>
      </c>
      <c r="X458" s="127"/>
      <c r="Y458" s="127"/>
      <c r="Z458" s="127"/>
      <c r="AA458" s="127"/>
      <c r="AB458" s="127"/>
      <c r="AC458" s="127"/>
      <c r="AD458" s="127"/>
      <c r="AE458" s="127"/>
      <c r="AF458" s="127"/>
      <c r="AG458" s="127"/>
      <c r="AH458" s="127"/>
      <c r="AI458" s="127"/>
      <c r="AJ458" s="127"/>
      <c r="AK458" s="127"/>
      <c r="AL458" s="127"/>
      <c r="AM458" s="127"/>
      <c r="AN458" s="127"/>
      <c r="AO458" s="127"/>
      <c r="AP458" s="127"/>
    </row>
    <row r="459" spans="1:42">
      <c r="A459" s="118">
        <v>457</v>
      </c>
      <c r="B459" s="120" t="s">
        <v>5665</v>
      </c>
      <c r="C459" s="121" t="s">
        <v>5527</v>
      </c>
      <c r="D459" s="118" t="s">
        <v>5431</v>
      </c>
      <c r="E459" s="122">
        <v>20</v>
      </c>
      <c r="F459" s="123">
        <v>43500</v>
      </c>
      <c r="G459" s="124">
        <v>12325</v>
      </c>
      <c r="H459" s="123">
        <v>725</v>
      </c>
      <c r="I459" s="124">
        <v>13050</v>
      </c>
      <c r="J459" s="125">
        <v>30450</v>
      </c>
      <c r="K459" s="118">
        <v>2556</v>
      </c>
      <c r="L459" s="118">
        <v>6</v>
      </c>
      <c r="M459" s="118">
        <f t="shared" si="225"/>
        <v>6</v>
      </c>
      <c r="N459" s="118">
        <f t="shared" si="224"/>
        <v>12</v>
      </c>
      <c r="O459" s="126"/>
      <c r="P459" s="127"/>
      <c r="Q459" s="127"/>
      <c r="R459" s="127">
        <f t="shared" si="218"/>
        <v>4350</v>
      </c>
      <c r="S459" s="127">
        <f t="shared" si="219"/>
        <v>8700</v>
      </c>
      <c r="T459" s="127">
        <f t="shared" si="220"/>
        <v>8700</v>
      </c>
      <c r="U459" s="127">
        <f t="shared" si="221"/>
        <v>8700</v>
      </c>
      <c r="V459" s="127">
        <f t="shared" si="222"/>
        <v>8700</v>
      </c>
      <c r="W459" s="127">
        <f t="shared" si="223"/>
        <v>4349</v>
      </c>
      <c r="X459" s="127"/>
      <c r="Y459" s="127"/>
      <c r="Z459" s="127"/>
      <c r="AA459" s="127"/>
      <c r="AB459" s="127"/>
      <c r="AC459" s="127"/>
      <c r="AD459" s="127"/>
      <c r="AE459" s="127"/>
      <c r="AF459" s="127"/>
      <c r="AG459" s="127"/>
      <c r="AH459" s="127"/>
      <c r="AI459" s="127"/>
      <c r="AJ459" s="127"/>
      <c r="AK459" s="127"/>
      <c r="AL459" s="127"/>
      <c r="AM459" s="127"/>
      <c r="AN459" s="127"/>
      <c r="AO459" s="127"/>
      <c r="AP459" s="127"/>
    </row>
    <row r="460" spans="1:42">
      <c r="A460" s="118">
        <v>458</v>
      </c>
      <c r="B460" s="120" t="s">
        <v>5665</v>
      </c>
      <c r="C460" s="121" t="s">
        <v>5527</v>
      </c>
      <c r="D460" s="118" t="s">
        <v>5431</v>
      </c>
      <c r="E460" s="122">
        <v>20</v>
      </c>
      <c r="F460" s="123">
        <v>43500</v>
      </c>
      <c r="G460" s="124">
        <v>12325</v>
      </c>
      <c r="H460" s="123">
        <v>725</v>
      </c>
      <c r="I460" s="124">
        <v>13050</v>
      </c>
      <c r="J460" s="125">
        <v>30450</v>
      </c>
      <c r="K460" s="118">
        <v>2556</v>
      </c>
      <c r="L460" s="118">
        <v>6</v>
      </c>
      <c r="M460" s="118">
        <f t="shared" si="225"/>
        <v>6</v>
      </c>
      <c r="N460" s="118">
        <f t="shared" si="224"/>
        <v>12</v>
      </c>
      <c r="O460" s="126"/>
      <c r="P460" s="127"/>
      <c r="Q460" s="127"/>
      <c r="R460" s="127">
        <f t="shared" si="218"/>
        <v>4350</v>
      </c>
      <c r="S460" s="127">
        <f t="shared" si="219"/>
        <v>8700</v>
      </c>
      <c r="T460" s="127">
        <f t="shared" si="220"/>
        <v>8700</v>
      </c>
      <c r="U460" s="127">
        <f t="shared" si="221"/>
        <v>8700</v>
      </c>
      <c r="V460" s="127">
        <f t="shared" si="222"/>
        <v>8700</v>
      </c>
      <c r="W460" s="127">
        <f t="shared" si="223"/>
        <v>4349</v>
      </c>
      <c r="X460" s="127"/>
      <c r="Y460" s="127"/>
      <c r="Z460" s="127"/>
      <c r="AA460" s="127"/>
      <c r="AB460" s="127"/>
      <c r="AC460" s="127"/>
      <c r="AD460" s="127"/>
      <c r="AE460" s="127"/>
      <c r="AF460" s="127"/>
      <c r="AG460" s="127"/>
      <c r="AH460" s="127"/>
      <c r="AI460" s="127"/>
      <c r="AJ460" s="127"/>
      <c r="AK460" s="127"/>
      <c r="AL460" s="127"/>
      <c r="AM460" s="127"/>
      <c r="AN460" s="127"/>
      <c r="AO460" s="127"/>
      <c r="AP460" s="127"/>
    </row>
    <row r="461" spans="1:42">
      <c r="A461" s="118">
        <v>459</v>
      </c>
      <c r="B461" s="120" t="s">
        <v>5665</v>
      </c>
      <c r="C461" s="121" t="s">
        <v>5527</v>
      </c>
      <c r="D461" s="118" t="s">
        <v>5431</v>
      </c>
      <c r="E461" s="122">
        <v>20</v>
      </c>
      <c r="F461" s="123">
        <v>43500</v>
      </c>
      <c r="G461" s="124">
        <v>12325</v>
      </c>
      <c r="H461" s="123">
        <v>725</v>
      </c>
      <c r="I461" s="124">
        <v>13050</v>
      </c>
      <c r="J461" s="125">
        <v>30450</v>
      </c>
      <c r="K461" s="118">
        <v>2556</v>
      </c>
      <c r="L461" s="118">
        <v>6</v>
      </c>
      <c r="M461" s="118">
        <f t="shared" si="225"/>
        <v>6</v>
      </c>
      <c r="N461" s="118">
        <f t="shared" si="224"/>
        <v>12</v>
      </c>
      <c r="O461" s="126"/>
      <c r="P461" s="127"/>
      <c r="Q461" s="127"/>
      <c r="R461" s="127">
        <f t="shared" si="218"/>
        <v>4350</v>
      </c>
      <c r="S461" s="127">
        <f t="shared" si="219"/>
        <v>8700</v>
      </c>
      <c r="T461" s="127">
        <f t="shared" si="220"/>
        <v>8700</v>
      </c>
      <c r="U461" s="127">
        <f t="shared" si="221"/>
        <v>8700</v>
      </c>
      <c r="V461" s="127">
        <f t="shared" si="222"/>
        <v>8700</v>
      </c>
      <c r="W461" s="127">
        <f t="shared" si="223"/>
        <v>4349</v>
      </c>
      <c r="X461" s="127"/>
      <c r="Y461" s="127"/>
      <c r="Z461" s="127"/>
      <c r="AA461" s="127"/>
      <c r="AB461" s="127"/>
      <c r="AC461" s="127"/>
      <c r="AD461" s="127"/>
      <c r="AE461" s="127"/>
      <c r="AF461" s="127"/>
      <c r="AG461" s="127"/>
      <c r="AH461" s="127"/>
      <c r="AI461" s="127"/>
      <c r="AJ461" s="127"/>
      <c r="AK461" s="127"/>
      <c r="AL461" s="127"/>
      <c r="AM461" s="127"/>
      <c r="AN461" s="127"/>
      <c r="AO461" s="127"/>
      <c r="AP461" s="127"/>
    </row>
    <row r="462" spans="1:42">
      <c r="A462" s="118">
        <v>460</v>
      </c>
      <c r="B462" s="120" t="s">
        <v>5665</v>
      </c>
      <c r="C462" s="121" t="s">
        <v>5666</v>
      </c>
      <c r="D462" s="118" t="s">
        <v>5431</v>
      </c>
      <c r="E462" s="122">
        <v>20</v>
      </c>
      <c r="F462" s="123">
        <v>43500</v>
      </c>
      <c r="G462" s="124">
        <v>11600</v>
      </c>
      <c r="H462" s="123">
        <v>725</v>
      </c>
      <c r="I462" s="124">
        <v>12325</v>
      </c>
      <c r="J462" s="125">
        <v>31175</v>
      </c>
      <c r="K462" s="118">
        <v>2556</v>
      </c>
      <c r="L462" s="118">
        <v>5</v>
      </c>
      <c r="M462" s="118">
        <f t="shared" si="225"/>
        <v>7</v>
      </c>
      <c r="N462" s="118">
        <f t="shared" si="224"/>
        <v>12</v>
      </c>
      <c r="O462" s="126"/>
      <c r="P462" s="127"/>
      <c r="Q462" s="127"/>
      <c r="R462" s="127">
        <f t="shared" si="218"/>
        <v>3625</v>
      </c>
      <c r="S462" s="127">
        <f t="shared" si="219"/>
        <v>8700</v>
      </c>
      <c r="T462" s="127">
        <f t="shared" si="220"/>
        <v>8700</v>
      </c>
      <c r="U462" s="127">
        <f t="shared" si="221"/>
        <v>8700</v>
      </c>
      <c r="V462" s="127">
        <f t="shared" si="222"/>
        <v>8700</v>
      </c>
      <c r="W462" s="127">
        <f t="shared" si="223"/>
        <v>5074</v>
      </c>
      <c r="X462" s="127"/>
      <c r="Y462" s="127"/>
      <c r="Z462" s="127"/>
      <c r="AA462" s="127"/>
      <c r="AB462" s="127"/>
      <c r="AC462" s="127"/>
      <c r="AD462" s="127"/>
      <c r="AE462" s="127"/>
      <c r="AF462" s="127"/>
      <c r="AG462" s="127"/>
      <c r="AH462" s="127"/>
      <c r="AI462" s="127"/>
      <c r="AJ462" s="127"/>
      <c r="AK462" s="127"/>
      <c r="AL462" s="127"/>
      <c r="AM462" s="127"/>
      <c r="AN462" s="127"/>
      <c r="AO462" s="127"/>
      <c r="AP462" s="127"/>
    </row>
    <row r="463" spans="1:42">
      <c r="A463" s="118">
        <v>461</v>
      </c>
      <c r="B463" s="120" t="s">
        <v>5667</v>
      </c>
      <c r="C463" s="121" t="s">
        <v>5668</v>
      </c>
      <c r="D463" s="118" t="s">
        <v>5431</v>
      </c>
      <c r="E463" s="122">
        <v>20</v>
      </c>
      <c r="F463" s="123">
        <v>21900</v>
      </c>
      <c r="G463" s="124">
        <v>5475</v>
      </c>
      <c r="H463" s="123">
        <v>365</v>
      </c>
      <c r="I463" s="124">
        <v>5840</v>
      </c>
      <c r="J463" s="125">
        <v>16060</v>
      </c>
      <c r="K463" s="118">
        <v>2556</v>
      </c>
      <c r="L463" s="118">
        <v>4</v>
      </c>
      <c r="M463" s="118">
        <f t="shared" si="225"/>
        <v>8</v>
      </c>
      <c r="N463" s="118">
        <f t="shared" si="224"/>
        <v>12</v>
      </c>
      <c r="O463" s="126"/>
      <c r="P463" s="127"/>
      <c r="Q463" s="127"/>
      <c r="R463" s="127">
        <f t="shared" si="218"/>
        <v>1460</v>
      </c>
      <c r="S463" s="127">
        <f t="shared" si="219"/>
        <v>4380</v>
      </c>
      <c r="T463" s="127">
        <f t="shared" si="220"/>
        <v>4380</v>
      </c>
      <c r="U463" s="127">
        <f t="shared" si="221"/>
        <v>4380</v>
      </c>
      <c r="V463" s="127">
        <f t="shared" si="222"/>
        <v>4380</v>
      </c>
      <c r="W463" s="127">
        <f t="shared" si="223"/>
        <v>2919</v>
      </c>
      <c r="X463" s="127"/>
      <c r="Y463" s="127"/>
      <c r="Z463" s="127"/>
      <c r="AA463" s="127"/>
      <c r="AB463" s="127"/>
      <c r="AC463" s="127"/>
      <c r="AD463" s="127"/>
      <c r="AE463" s="127"/>
      <c r="AF463" s="127"/>
      <c r="AG463" s="127"/>
      <c r="AH463" s="127"/>
      <c r="AI463" s="127"/>
      <c r="AJ463" s="127"/>
      <c r="AK463" s="127"/>
      <c r="AL463" s="127"/>
      <c r="AM463" s="127"/>
      <c r="AN463" s="127"/>
      <c r="AO463" s="127"/>
      <c r="AP463" s="127"/>
    </row>
    <row r="464" spans="1:42">
      <c r="A464" s="118">
        <v>462</v>
      </c>
      <c r="B464" s="120" t="s">
        <v>5669</v>
      </c>
      <c r="C464" s="121" t="s">
        <v>5670</v>
      </c>
      <c r="D464" s="118" t="s">
        <v>5431</v>
      </c>
      <c r="E464" s="122">
        <v>20</v>
      </c>
      <c r="F464" s="123">
        <v>7436.5</v>
      </c>
      <c r="G464" s="124">
        <v>1611.22</v>
      </c>
      <c r="H464" s="123">
        <v>123.94</v>
      </c>
      <c r="I464" s="124">
        <v>1735.16</v>
      </c>
      <c r="J464" s="125">
        <v>5701.34</v>
      </c>
      <c r="K464" s="118">
        <v>2556</v>
      </c>
      <c r="L464" s="118">
        <v>2</v>
      </c>
      <c r="M464" s="118">
        <f t="shared" si="225"/>
        <v>10</v>
      </c>
      <c r="N464" s="118">
        <f t="shared" si="224"/>
        <v>12</v>
      </c>
      <c r="O464" s="126"/>
      <c r="P464" s="127"/>
      <c r="Q464" s="127"/>
      <c r="R464" s="127">
        <f t="shared" si="218"/>
        <v>247.88333333333333</v>
      </c>
      <c r="S464" s="127">
        <f t="shared" si="219"/>
        <v>1487.3</v>
      </c>
      <c r="T464" s="127">
        <f t="shared" si="220"/>
        <v>1487.3</v>
      </c>
      <c r="U464" s="127">
        <f t="shared" si="221"/>
        <v>1487.3</v>
      </c>
      <c r="V464" s="127">
        <f t="shared" si="222"/>
        <v>1487.3</v>
      </c>
      <c r="W464" s="127">
        <f t="shared" si="223"/>
        <v>1238.4166666666667</v>
      </c>
      <c r="X464" s="127"/>
      <c r="Y464" s="127"/>
      <c r="Z464" s="127"/>
      <c r="AA464" s="127"/>
      <c r="AB464" s="127"/>
      <c r="AC464" s="127"/>
      <c r="AD464" s="127"/>
      <c r="AE464" s="127"/>
      <c r="AF464" s="127"/>
      <c r="AG464" s="127"/>
      <c r="AH464" s="127"/>
      <c r="AI464" s="127"/>
      <c r="AJ464" s="127"/>
      <c r="AK464" s="127"/>
      <c r="AL464" s="127"/>
      <c r="AM464" s="127"/>
      <c r="AN464" s="127"/>
      <c r="AO464" s="127"/>
      <c r="AP464" s="127"/>
    </row>
    <row r="465" spans="1:42">
      <c r="A465" s="118">
        <v>463</v>
      </c>
      <c r="B465" s="120" t="s">
        <v>5669</v>
      </c>
      <c r="C465" s="121" t="s">
        <v>5670</v>
      </c>
      <c r="D465" s="118" t="s">
        <v>5431</v>
      </c>
      <c r="E465" s="122">
        <v>20</v>
      </c>
      <c r="F465" s="123">
        <v>7436.5</v>
      </c>
      <c r="G465" s="124">
        <v>1611.22</v>
      </c>
      <c r="H465" s="123">
        <v>123.94</v>
      </c>
      <c r="I465" s="124">
        <v>1735.16</v>
      </c>
      <c r="J465" s="125">
        <v>5701.34</v>
      </c>
      <c r="K465" s="118">
        <v>2556</v>
      </c>
      <c r="L465" s="118">
        <v>2</v>
      </c>
      <c r="M465" s="118">
        <f t="shared" si="225"/>
        <v>10</v>
      </c>
      <c r="N465" s="118">
        <f t="shared" si="224"/>
        <v>12</v>
      </c>
      <c r="O465" s="126"/>
      <c r="P465" s="127"/>
      <c r="Q465" s="127"/>
      <c r="R465" s="127">
        <f t="shared" si="218"/>
        <v>247.88333333333333</v>
      </c>
      <c r="S465" s="127">
        <f t="shared" si="219"/>
        <v>1487.3</v>
      </c>
      <c r="T465" s="127">
        <f t="shared" si="220"/>
        <v>1487.3</v>
      </c>
      <c r="U465" s="127">
        <f t="shared" si="221"/>
        <v>1487.3</v>
      </c>
      <c r="V465" s="127">
        <f t="shared" si="222"/>
        <v>1487.3</v>
      </c>
      <c r="W465" s="127">
        <f t="shared" si="223"/>
        <v>1238.4166666666667</v>
      </c>
      <c r="X465" s="127"/>
      <c r="Y465" s="127"/>
      <c r="Z465" s="127"/>
      <c r="AA465" s="127"/>
      <c r="AB465" s="127"/>
      <c r="AC465" s="127"/>
      <c r="AD465" s="127"/>
      <c r="AE465" s="127"/>
      <c r="AF465" s="127"/>
      <c r="AG465" s="127"/>
      <c r="AH465" s="127"/>
      <c r="AI465" s="127"/>
      <c r="AJ465" s="127"/>
      <c r="AK465" s="127"/>
      <c r="AL465" s="127"/>
      <c r="AM465" s="127"/>
      <c r="AN465" s="127"/>
      <c r="AO465" s="127"/>
      <c r="AP465" s="127"/>
    </row>
    <row r="466" spans="1:42">
      <c r="A466" s="118">
        <v>464</v>
      </c>
      <c r="B466" s="120" t="s">
        <v>5669</v>
      </c>
      <c r="C466" s="121" t="s">
        <v>5670</v>
      </c>
      <c r="D466" s="118" t="s">
        <v>5431</v>
      </c>
      <c r="E466" s="122">
        <v>20</v>
      </c>
      <c r="F466" s="123">
        <v>7436.5</v>
      </c>
      <c r="G466" s="124">
        <v>1611.22</v>
      </c>
      <c r="H466" s="123">
        <v>123.94</v>
      </c>
      <c r="I466" s="124">
        <v>1735.16</v>
      </c>
      <c r="J466" s="125">
        <v>5701.34</v>
      </c>
      <c r="K466" s="118">
        <v>2556</v>
      </c>
      <c r="L466" s="118">
        <v>2</v>
      </c>
      <c r="M466" s="118">
        <f t="shared" si="225"/>
        <v>10</v>
      </c>
      <c r="N466" s="118">
        <f t="shared" si="224"/>
        <v>12</v>
      </c>
      <c r="O466" s="126"/>
      <c r="P466" s="127"/>
      <c r="Q466" s="127"/>
      <c r="R466" s="127">
        <f t="shared" si="218"/>
        <v>247.88333333333333</v>
      </c>
      <c r="S466" s="127">
        <f t="shared" si="219"/>
        <v>1487.3</v>
      </c>
      <c r="T466" s="127">
        <f t="shared" si="220"/>
        <v>1487.3</v>
      </c>
      <c r="U466" s="127">
        <f t="shared" si="221"/>
        <v>1487.3</v>
      </c>
      <c r="V466" s="127">
        <f t="shared" si="222"/>
        <v>1487.3</v>
      </c>
      <c r="W466" s="127">
        <f t="shared" si="223"/>
        <v>1238.4166666666667</v>
      </c>
      <c r="X466" s="127"/>
      <c r="Y466" s="127"/>
      <c r="Z466" s="127"/>
      <c r="AA466" s="127"/>
      <c r="AB466" s="127"/>
      <c r="AC466" s="127"/>
      <c r="AD466" s="127"/>
      <c r="AE466" s="127"/>
      <c r="AF466" s="127"/>
      <c r="AG466" s="127"/>
      <c r="AH466" s="127"/>
      <c r="AI466" s="127"/>
      <c r="AJ466" s="127"/>
      <c r="AK466" s="127"/>
      <c r="AL466" s="127"/>
      <c r="AM466" s="127"/>
      <c r="AN466" s="127"/>
      <c r="AO466" s="127"/>
      <c r="AP466" s="127"/>
    </row>
    <row r="467" spans="1:42">
      <c r="A467" s="118">
        <v>465</v>
      </c>
      <c r="B467" s="120" t="s">
        <v>5671</v>
      </c>
      <c r="C467" s="121" t="s">
        <v>5672</v>
      </c>
      <c r="D467" s="118" t="s">
        <v>5431</v>
      </c>
      <c r="E467" s="122">
        <v>20</v>
      </c>
      <c r="F467" s="123">
        <v>15000</v>
      </c>
      <c r="G467" s="124">
        <v>3000</v>
      </c>
      <c r="H467" s="123">
        <v>250</v>
      </c>
      <c r="I467" s="124">
        <v>3250</v>
      </c>
      <c r="J467" s="125">
        <v>11750</v>
      </c>
      <c r="K467" s="118">
        <v>2556</v>
      </c>
      <c r="L467" s="118">
        <v>1</v>
      </c>
      <c r="M467" s="118">
        <f t="shared" si="225"/>
        <v>11</v>
      </c>
      <c r="N467" s="118">
        <f t="shared" si="224"/>
        <v>12</v>
      </c>
      <c r="O467" s="126"/>
      <c r="P467" s="127"/>
      <c r="Q467" s="127"/>
      <c r="R467" s="127">
        <f t="shared" si="218"/>
        <v>250</v>
      </c>
      <c r="S467" s="127">
        <f t="shared" si="219"/>
        <v>3000</v>
      </c>
      <c r="T467" s="127">
        <f t="shared" si="220"/>
        <v>3000</v>
      </c>
      <c r="U467" s="127">
        <f t="shared" si="221"/>
        <v>3000</v>
      </c>
      <c r="V467" s="127">
        <f t="shared" si="222"/>
        <v>3000</v>
      </c>
      <c r="W467" s="127">
        <f t="shared" si="223"/>
        <v>2749</v>
      </c>
      <c r="X467" s="127"/>
      <c r="Y467" s="127"/>
      <c r="Z467" s="127"/>
      <c r="AA467" s="127"/>
      <c r="AB467" s="127"/>
      <c r="AC467" s="127"/>
      <c r="AD467" s="127"/>
      <c r="AE467" s="127"/>
      <c r="AF467" s="127"/>
      <c r="AG467" s="127"/>
      <c r="AH467" s="127"/>
      <c r="AI467" s="127"/>
      <c r="AJ467" s="127"/>
      <c r="AK467" s="127"/>
      <c r="AL467" s="127"/>
      <c r="AM467" s="127"/>
      <c r="AN467" s="127"/>
      <c r="AO467" s="127"/>
      <c r="AP467" s="127"/>
    </row>
    <row r="468" spans="1:42">
      <c r="A468" s="118">
        <v>466</v>
      </c>
      <c r="B468" s="120" t="s">
        <v>5659</v>
      </c>
      <c r="C468" s="121" t="s">
        <v>5673</v>
      </c>
      <c r="D468" s="118" t="s">
        <v>5431</v>
      </c>
      <c r="E468" s="122">
        <v>20</v>
      </c>
      <c r="F468" s="123">
        <v>43500</v>
      </c>
      <c r="G468" s="124">
        <v>7250</v>
      </c>
      <c r="H468" s="123">
        <v>725</v>
      </c>
      <c r="I468" s="124">
        <v>7975</v>
      </c>
      <c r="J468" s="125">
        <v>35525</v>
      </c>
      <c r="K468" s="118">
        <v>2557</v>
      </c>
      <c r="L468" s="118">
        <v>11</v>
      </c>
      <c r="M468" s="118">
        <f t="shared" si="225"/>
        <v>1</v>
      </c>
      <c r="N468" s="118">
        <f t="shared" si="224"/>
        <v>12</v>
      </c>
      <c r="O468" s="126"/>
      <c r="P468" s="127"/>
      <c r="Q468" s="127"/>
      <c r="R468" s="127"/>
      <c r="S468" s="127">
        <f t="shared" ref="S468:S470" si="226">(F468/5)*L468/N468</f>
        <v>7975</v>
      </c>
      <c r="T468" s="127">
        <f t="shared" si="220"/>
        <v>8700</v>
      </c>
      <c r="U468" s="127">
        <f t="shared" si="221"/>
        <v>8700</v>
      </c>
      <c r="V468" s="127">
        <f t="shared" si="222"/>
        <v>8700</v>
      </c>
      <c r="W468" s="127">
        <f t="shared" ref="W468:W470" si="227">F468/5</f>
        <v>8700</v>
      </c>
      <c r="X468" s="127">
        <f t="shared" ref="X468:X470" si="228">(F468/5)*M468/N468-1</f>
        <v>724</v>
      </c>
      <c r="Y468" s="127"/>
      <c r="Z468" s="127"/>
      <c r="AA468" s="127"/>
      <c r="AB468" s="127"/>
      <c r="AC468" s="127"/>
      <c r="AD468" s="127"/>
      <c r="AE468" s="127"/>
      <c r="AF468" s="127"/>
      <c r="AG468" s="127"/>
      <c r="AH468" s="127"/>
      <c r="AI468" s="127"/>
      <c r="AJ468" s="127"/>
      <c r="AK468" s="127"/>
      <c r="AL468" s="127"/>
      <c r="AM468" s="127"/>
      <c r="AN468" s="127"/>
      <c r="AO468" s="127"/>
      <c r="AP468" s="127"/>
    </row>
    <row r="469" spans="1:42">
      <c r="A469" s="118">
        <v>467</v>
      </c>
      <c r="B469" s="120" t="s">
        <v>5674</v>
      </c>
      <c r="C469" s="121" t="s">
        <v>5675</v>
      </c>
      <c r="D469" s="118" t="s">
        <v>5431</v>
      </c>
      <c r="E469" s="122">
        <v>20</v>
      </c>
      <c r="F469" s="123">
        <v>24900</v>
      </c>
      <c r="G469" s="124">
        <v>2075</v>
      </c>
      <c r="H469" s="123">
        <v>415</v>
      </c>
      <c r="I469" s="124">
        <v>2490</v>
      </c>
      <c r="J469" s="125">
        <v>22410</v>
      </c>
      <c r="K469" s="118">
        <v>2557</v>
      </c>
      <c r="L469" s="118">
        <v>6</v>
      </c>
      <c r="M469" s="118">
        <f t="shared" si="225"/>
        <v>6</v>
      </c>
      <c r="N469" s="118">
        <f t="shared" si="224"/>
        <v>12</v>
      </c>
      <c r="O469" s="126"/>
      <c r="P469" s="127"/>
      <c r="Q469" s="127"/>
      <c r="R469" s="127"/>
      <c r="S469" s="127">
        <f t="shared" si="226"/>
        <v>2490</v>
      </c>
      <c r="T469" s="127">
        <f t="shared" si="220"/>
        <v>4980</v>
      </c>
      <c r="U469" s="127">
        <f t="shared" si="221"/>
        <v>4980</v>
      </c>
      <c r="V469" s="127">
        <f t="shared" si="222"/>
        <v>4980</v>
      </c>
      <c r="W469" s="127">
        <f t="shared" si="227"/>
        <v>4980</v>
      </c>
      <c r="X469" s="127">
        <f t="shared" si="228"/>
        <v>2489</v>
      </c>
      <c r="Y469" s="127"/>
      <c r="Z469" s="127"/>
      <c r="AA469" s="127"/>
      <c r="AB469" s="127"/>
      <c r="AC469" s="127"/>
      <c r="AD469" s="127"/>
      <c r="AE469" s="127"/>
      <c r="AF469" s="127"/>
      <c r="AG469" s="127"/>
      <c r="AH469" s="127"/>
      <c r="AI469" s="127"/>
      <c r="AJ469" s="127"/>
      <c r="AK469" s="127"/>
      <c r="AL469" s="127"/>
      <c r="AM469" s="127"/>
      <c r="AN469" s="127"/>
      <c r="AO469" s="127"/>
      <c r="AP469" s="127"/>
    </row>
    <row r="470" spans="1:42">
      <c r="A470" s="118">
        <v>468</v>
      </c>
      <c r="B470" s="128" t="s">
        <v>5676</v>
      </c>
      <c r="C470" s="121" t="s">
        <v>5677</v>
      </c>
      <c r="D470" s="118" t="s">
        <v>5431</v>
      </c>
      <c r="E470" s="122">
        <v>20</v>
      </c>
      <c r="F470" s="123">
        <v>8400</v>
      </c>
      <c r="G470" s="124">
        <v>140</v>
      </c>
      <c r="H470" s="123">
        <v>140</v>
      </c>
      <c r="I470" s="124">
        <v>280</v>
      </c>
      <c r="J470" s="125">
        <v>8120</v>
      </c>
      <c r="K470" s="118">
        <v>2557</v>
      </c>
      <c r="L470" s="118">
        <v>2</v>
      </c>
      <c r="M470" s="118">
        <f t="shared" si="225"/>
        <v>10</v>
      </c>
      <c r="N470" s="118">
        <f t="shared" si="224"/>
        <v>12</v>
      </c>
      <c r="O470" s="126"/>
      <c r="P470" s="127"/>
      <c r="Q470" s="127"/>
      <c r="R470" s="127"/>
      <c r="S470" s="127">
        <f t="shared" si="226"/>
        <v>280</v>
      </c>
      <c r="T470" s="127">
        <f t="shared" si="220"/>
        <v>1680</v>
      </c>
      <c r="U470" s="127">
        <f t="shared" si="221"/>
        <v>1680</v>
      </c>
      <c r="V470" s="127">
        <f t="shared" si="222"/>
        <v>1680</v>
      </c>
      <c r="W470" s="127">
        <f t="shared" si="227"/>
        <v>1680</v>
      </c>
      <c r="X470" s="127">
        <f t="shared" si="228"/>
        <v>1399</v>
      </c>
      <c r="Y470" s="127"/>
      <c r="Z470" s="127"/>
      <c r="AA470" s="127"/>
      <c r="AB470" s="127"/>
      <c r="AC470" s="127"/>
      <c r="AD470" s="127"/>
      <c r="AE470" s="127"/>
      <c r="AF470" s="127"/>
      <c r="AG470" s="127"/>
      <c r="AH470" s="127"/>
      <c r="AI470" s="127"/>
      <c r="AJ470" s="127"/>
      <c r="AK470" s="127"/>
      <c r="AL470" s="127"/>
      <c r="AM470" s="127"/>
      <c r="AN470" s="127"/>
      <c r="AO470" s="127"/>
      <c r="AP470" s="127"/>
    </row>
    <row r="471" spans="1:42">
      <c r="A471" s="118">
        <v>469</v>
      </c>
      <c r="B471" s="120" t="s">
        <v>5678</v>
      </c>
      <c r="C471" s="121" t="s">
        <v>5679</v>
      </c>
      <c r="D471" s="118" t="s">
        <v>5431</v>
      </c>
      <c r="E471" s="122">
        <v>20</v>
      </c>
      <c r="F471" s="123">
        <v>38000</v>
      </c>
      <c r="G471" s="124">
        <v>22799.88</v>
      </c>
      <c r="H471" s="123">
        <v>633.33000000000004</v>
      </c>
      <c r="I471" s="124">
        <v>23433.21</v>
      </c>
      <c r="J471" s="125">
        <v>14566.79</v>
      </c>
      <c r="K471" s="118">
        <v>2554</v>
      </c>
      <c r="L471" s="118">
        <v>1</v>
      </c>
      <c r="M471" s="118">
        <f t="shared" si="225"/>
        <v>11</v>
      </c>
      <c r="N471" s="118">
        <f t="shared" si="224"/>
        <v>12</v>
      </c>
      <c r="O471" s="126"/>
      <c r="P471" s="127">
        <f t="shared" ref="P471:P473" si="229">(F471/5)*L471/N471</f>
        <v>633.33333333333337</v>
      </c>
      <c r="Q471" s="127">
        <f>$F$471/5</f>
        <v>7600</v>
      </c>
      <c r="R471" s="127">
        <f t="shared" ref="R471:T471" si="230">$F$471/5</f>
        <v>7600</v>
      </c>
      <c r="S471" s="127">
        <f t="shared" si="230"/>
        <v>7600</v>
      </c>
      <c r="T471" s="127">
        <f t="shared" si="230"/>
        <v>7600</v>
      </c>
      <c r="U471" s="127">
        <f t="shared" ref="U471:U473" si="231">(F471/5)*M471/N471-1</f>
        <v>6965.666666666667</v>
      </c>
      <c r="V471" s="127"/>
      <c r="W471" s="127"/>
      <c r="X471" s="127"/>
      <c r="Y471" s="127"/>
      <c r="Z471" s="127"/>
      <c r="AA471" s="127"/>
      <c r="AB471" s="127"/>
      <c r="AC471" s="127"/>
      <c r="AD471" s="127"/>
      <c r="AE471" s="127"/>
      <c r="AF471" s="127"/>
      <c r="AG471" s="127"/>
      <c r="AH471" s="127"/>
      <c r="AI471" s="127"/>
      <c r="AJ471" s="127"/>
      <c r="AK471" s="127"/>
      <c r="AL471" s="127"/>
      <c r="AM471" s="127"/>
      <c r="AN471" s="127"/>
      <c r="AO471" s="127"/>
      <c r="AP471" s="127"/>
    </row>
    <row r="472" spans="1:42">
      <c r="A472" s="118">
        <v>470</v>
      </c>
      <c r="B472" s="120" t="s">
        <v>5680</v>
      </c>
      <c r="C472" s="121" t="s">
        <v>5681</v>
      </c>
      <c r="D472" s="118" t="s">
        <v>5431</v>
      </c>
      <c r="E472" s="122">
        <v>20</v>
      </c>
      <c r="F472" s="123">
        <v>10900</v>
      </c>
      <c r="G472" s="124">
        <v>6540.12</v>
      </c>
      <c r="H472" s="123">
        <v>181.67</v>
      </c>
      <c r="I472" s="124">
        <v>6721.79</v>
      </c>
      <c r="J472" s="125">
        <v>4178.21</v>
      </c>
      <c r="K472" s="118">
        <v>2554</v>
      </c>
      <c r="L472" s="118">
        <v>1</v>
      </c>
      <c r="M472" s="118">
        <f t="shared" si="225"/>
        <v>11</v>
      </c>
      <c r="N472" s="118">
        <f t="shared" si="224"/>
        <v>12</v>
      </c>
      <c r="O472" s="126"/>
      <c r="P472" s="127">
        <f t="shared" si="229"/>
        <v>181.66666666666666</v>
      </c>
      <c r="Q472" s="127">
        <f>$F$472/5</f>
        <v>2180</v>
      </c>
      <c r="R472" s="127">
        <f t="shared" ref="R472:T472" si="232">$F$472/5</f>
        <v>2180</v>
      </c>
      <c r="S472" s="127">
        <f t="shared" si="232"/>
        <v>2180</v>
      </c>
      <c r="T472" s="127">
        <f t="shared" si="232"/>
        <v>2180</v>
      </c>
      <c r="U472" s="127">
        <f t="shared" si="231"/>
        <v>1997.3333333333333</v>
      </c>
      <c r="V472" s="127"/>
      <c r="W472" s="127"/>
      <c r="X472" s="127"/>
      <c r="Y472" s="127"/>
      <c r="Z472" s="127"/>
      <c r="AA472" s="127"/>
      <c r="AB472" s="127"/>
      <c r="AC472" s="127"/>
      <c r="AD472" s="127"/>
      <c r="AE472" s="127"/>
      <c r="AF472" s="127"/>
      <c r="AG472" s="127"/>
      <c r="AH472" s="127"/>
      <c r="AI472" s="127"/>
      <c r="AJ472" s="127"/>
      <c r="AK472" s="127"/>
      <c r="AL472" s="127"/>
      <c r="AM472" s="127"/>
      <c r="AN472" s="127"/>
      <c r="AO472" s="127"/>
      <c r="AP472" s="127"/>
    </row>
    <row r="473" spans="1:42">
      <c r="A473" s="118">
        <v>471</v>
      </c>
      <c r="B473" s="120" t="s">
        <v>5682</v>
      </c>
      <c r="C473" s="121" t="s">
        <v>5647</v>
      </c>
      <c r="D473" s="118" t="s">
        <v>5431</v>
      </c>
      <c r="E473" s="122">
        <v>20</v>
      </c>
      <c r="F473" s="123">
        <v>22500</v>
      </c>
      <c r="G473" s="124">
        <v>13875</v>
      </c>
      <c r="H473" s="123">
        <v>375</v>
      </c>
      <c r="I473" s="124">
        <v>14250</v>
      </c>
      <c r="J473" s="125">
        <v>8250</v>
      </c>
      <c r="K473" s="118">
        <v>2554</v>
      </c>
      <c r="L473" s="118">
        <v>2</v>
      </c>
      <c r="M473" s="118">
        <f t="shared" si="225"/>
        <v>10</v>
      </c>
      <c r="N473" s="118">
        <f t="shared" si="224"/>
        <v>12</v>
      </c>
      <c r="O473" s="126"/>
      <c r="P473" s="127">
        <f t="shared" si="229"/>
        <v>750</v>
      </c>
      <c r="Q473" s="127">
        <f>$F$473/5</f>
        <v>4500</v>
      </c>
      <c r="R473" s="127">
        <f t="shared" ref="R473:T473" si="233">$F$473/5</f>
        <v>4500</v>
      </c>
      <c r="S473" s="127">
        <f t="shared" si="233"/>
        <v>4500</v>
      </c>
      <c r="T473" s="127">
        <f t="shared" si="233"/>
        <v>4500</v>
      </c>
      <c r="U473" s="127">
        <f t="shared" si="231"/>
        <v>3749</v>
      </c>
      <c r="V473" s="127"/>
      <c r="W473" s="127"/>
      <c r="X473" s="127"/>
      <c r="Y473" s="127"/>
      <c r="Z473" s="127"/>
      <c r="AA473" s="127"/>
      <c r="AB473" s="127"/>
      <c r="AC473" s="127"/>
      <c r="AD473" s="127"/>
      <c r="AE473" s="127"/>
      <c r="AF473" s="127"/>
      <c r="AG473" s="127"/>
      <c r="AH473" s="127"/>
      <c r="AI473" s="127"/>
      <c r="AJ473" s="127"/>
      <c r="AK473" s="127"/>
      <c r="AL473" s="127"/>
      <c r="AM473" s="127"/>
      <c r="AN473" s="127"/>
      <c r="AO473" s="127"/>
      <c r="AP473" s="127"/>
    </row>
    <row r="474" spans="1:42">
      <c r="A474" s="118">
        <v>472</v>
      </c>
      <c r="B474" s="120" t="s">
        <v>5683</v>
      </c>
      <c r="C474" s="121" t="s">
        <v>5573</v>
      </c>
      <c r="D474" s="118" t="s">
        <v>5431</v>
      </c>
      <c r="E474" s="122">
        <v>20</v>
      </c>
      <c r="F474" s="123">
        <v>10165</v>
      </c>
      <c r="G474" s="124">
        <v>4404.92</v>
      </c>
      <c r="H474" s="123">
        <v>169.42</v>
      </c>
      <c r="I474" s="124">
        <v>4574.34</v>
      </c>
      <c r="J474" s="125">
        <v>5590.66</v>
      </c>
      <c r="K474" s="118">
        <v>2555</v>
      </c>
      <c r="L474" s="118">
        <v>3</v>
      </c>
      <c r="M474" s="118">
        <f t="shared" si="225"/>
        <v>9</v>
      </c>
      <c r="N474" s="118">
        <f t="shared" si="224"/>
        <v>12</v>
      </c>
      <c r="O474" s="126"/>
      <c r="P474" s="127"/>
      <c r="Q474" s="127">
        <f t="shared" ref="Q474:Q487" si="234">(F474/5)*L474/N474</f>
        <v>508.25</v>
      </c>
      <c r="R474" s="127">
        <f>$F$474/5</f>
        <v>2033</v>
      </c>
      <c r="S474" s="127">
        <f t="shared" ref="S474:U474" si="235">$F$474/5</f>
        <v>2033</v>
      </c>
      <c r="T474" s="127">
        <f t="shared" si="235"/>
        <v>2033</v>
      </c>
      <c r="U474" s="127">
        <f t="shared" si="235"/>
        <v>2033</v>
      </c>
      <c r="V474" s="127">
        <f t="shared" ref="V474:V487" si="236">(F474/5)*M474/N474-1</f>
        <v>1523.75</v>
      </c>
      <c r="W474" s="127"/>
      <c r="X474" s="127"/>
      <c r="Y474" s="127"/>
      <c r="Z474" s="127"/>
      <c r="AA474" s="127"/>
      <c r="AB474" s="127"/>
      <c r="AC474" s="127"/>
      <c r="AD474" s="127"/>
      <c r="AE474" s="127"/>
      <c r="AF474" s="127"/>
      <c r="AG474" s="127"/>
      <c r="AH474" s="127"/>
      <c r="AI474" s="127"/>
      <c r="AJ474" s="127"/>
      <c r="AK474" s="127"/>
      <c r="AL474" s="127"/>
      <c r="AM474" s="127"/>
      <c r="AN474" s="127"/>
      <c r="AO474" s="127"/>
      <c r="AP474" s="127"/>
    </row>
    <row r="475" spans="1:42">
      <c r="A475" s="118">
        <v>473</v>
      </c>
      <c r="B475" s="120" t="s">
        <v>5683</v>
      </c>
      <c r="C475" s="121" t="s">
        <v>5573</v>
      </c>
      <c r="D475" s="118" t="s">
        <v>5431</v>
      </c>
      <c r="E475" s="122">
        <v>20</v>
      </c>
      <c r="F475" s="123">
        <v>10165</v>
      </c>
      <c r="G475" s="124">
        <v>4404.92</v>
      </c>
      <c r="H475" s="123">
        <v>169.42</v>
      </c>
      <c r="I475" s="124">
        <v>4574.34</v>
      </c>
      <c r="J475" s="125">
        <v>5590.66</v>
      </c>
      <c r="K475" s="118">
        <v>2555</v>
      </c>
      <c r="L475" s="118">
        <v>3</v>
      </c>
      <c r="M475" s="118">
        <f t="shared" si="225"/>
        <v>9</v>
      </c>
      <c r="N475" s="118">
        <f t="shared" si="224"/>
        <v>12</v>
      </c>
      <c r="O475" s="126"/>
      <c r="P475" s="127"/>
      <c r="Q475" s="127">
        <f t="shared" si="234"/>
        <v>508.25</v>
      </c>
      <c r="R475" s="127">
        <f>$F$475/5</f>
        <v>2033</v>
      </c>
      <c r="S475" s="127">
        <f t="shared" ref="S475:U475" si="237">$F$475/5</f>
        <v>2033</v>
      </c>
      <c r="T475" s="127">
        <f t="shared" si="237"/>
        <v>2033</v>
      </c>
      <c r="U475" s="127">
        <f t="shared" si="237"/>
        <v>2033</v>
      </c>
      <c r="V475" s="127">
        <f t="shared" si="236"/>
        <v>1523.75</v>
      </c>
      <c r="W475" s="127"/>
      <c r="X475" s="127"/>
      <c r="Y475" s="127"/>
      <c r="Z475" s="127"/>
      <c r="AA475" s="127"/>
      <c r="AB475" s="127"/>
      <c r="AC475" s="127"/>
      <c r="AD475" s="127"/>
      <c r="AE475" s="127"/>
      <c r="AF475" s="127"/>
      <c r="AG475" s="127"/>
      <c r="AH475" s="127"/>
      <c r="AI475" s="127"/>
      <c r="AJ475" s="127"/>
      <c r="AK475" s="127"/>
      <c r="AL475" s="127"/>
      <c r="AM475" s="127"/>
      <c r="AN475" s="127"/>
      <c r="AO475" s="127"/>
      <c r="AP475" s="127"/>
    </row>
    <row r="476" spans="1:42">
      <c r="A476" s="118">
        <v>474</v>
      </c>
      <c r="B476" s="120" t="s">
        <v>5684</v>
      </c>
      <c r="C476" s="121" t="s">
        <v>5573</v>
      </c>
      <c r="D476" s="118" t="s">
        <v>5431</v>
      </c>
      <c r="E476" s="122">
        <v>20</v>
      </c>
      <c r="F476" s="123">
        <v>6955</v>
      </c>
      <c r="G476" s="124">
        <v>3013.92</v>
      </c>
      <c r="H476" s="123">
        <v>115.92</v>
      </c>
      <c r="I476" s="124">
        <v>3129.84</v>
      </c>
      <c r="J476" s="125">
        <v>3825.16</v>
      </c>
      <c r="K476" s="118">
        <v>2555</v>
      </c>
      <c r="L476" s="118">
        <v>3</v>
      </c>
      <c r="M476" s="118">
        <f t="shared" si="225"/>
        <v>9</v>
      </c>
      <c r="N476" s="118">
        <f t="shared" si="224"/>
        <v>12</v>
      </c>
      <c r="O476" s="126"/>
      <c r="P476" s="127"/>
      <c r="Q476" s="127">
        <f t="shared" si="234"/>
        <v>347.75</v>
      </c>
      <c r="R476" s="127">
        <f>$F$476/5</f>
        <v>1391</v>
      </c>
      <c r="S476" s="127">
        <f t="shared" ref="S476:U476" si="238">$F$476/5</f>
        <v>1391</v>
      </c>
      <c r="T476" s="127">
        <f t="shared" si="238"/>
        <v>1391</v>
      </c>
      <c r="U476" s="127">
        <f t="shared" si="238"/>
        <v>1391</v>
      </c>
      <c r="V476" s="127">
        <f t="shared" si="236"/>
        <v>1042.25</v>
      </c>
      <c r="W476" s="127"/>
      <c r="X476" s="127"/>
      <c r="Y476" s="127"/>
      <c r="Z476" s="127"/>
      <c r="AA476" s="127"/>
      <c r="AB476" s="127"/>
      <c r="AC476" s="127"/>
      <c r="AD476" s="127"/>
      <c r="AE476" s="127"/>
      <c r="AF476" s="127"/>
      <c r="AG476" s="127"/>
      <c r="AH476" s="127"/>
      <c r="AI476" s="127"/>
      <c r="AJ476" s="127"/>
      <c r="AK476" s="127"/>
      <c r="AL476" s="127"/>
      <c r="AM476" s="127"/>
      <c r="AN476" s="127"/>
      <c r="AO476" s="127"/>
      <c r="AP476" s="127"/>
    </row>
    <row r="477" spans="1:42">
      <c r="A477" s="118">
        <v>475</v>
      </c>
      <c r="B477" s="120" t="s">
        <v>5684</v>
      </c>
      <c r="C477" s="121" t="s">
        <v>5573</v>
      </c>
      <c r="D477" s="118" t="s">
        <v>5431</v>
      </c>
      <c r="E477" s="122">
        <v>20</v>
      </c>
      <c r="F477" s="123">
        <v>6955</v>
      </c>
      <c r="G477" s="124">
        <v>3013.92</v>
      </c>
      <c r="H477" s="123">
        <v>115.92</v>
      </c>
      <c r="I477" s="124">
        <v>3129.84</v>
      </c>
      <c r="J477" s="125">
        <v>3825.16</v>
      </c>
      <c r="K477" s="118">
        <v>2555</v>
      </c>
      <c r="L477" s="118">
        <v>3</v>
      </c>
      <c r="M477" s="118">
        <f t="shared" si="225"/>
        <v>9</v>
      </c>
      <c r="N477" s="118">
        <f t="shared" si="224"/>
        <v>12</v>
      </c>
      <c r="O477" s="126"/>
      <c r="P477" s="127"/>
      <c r="Q477" s="127">
        <f t="shared" si="234"/>
        <v>347.75</v>
      </c>
      <c r="R477" s="127">
        <f>$F$477/5</f>
        <v>1391</v>
      </c>
      <c r="S477" s="127">
        <f t="shared" ref="S477:U477" si="239">$F$477/5</f>
        <v>1391</v>
      </c>
      <c r="T477" s="127">
        <f t="shared" si="239"/>
        <v>1391</v>
      </c>
      <c r="U477" s="127">
        <f t="shared" si="239"/>
        <v>1391</v>
      </c>
      <c r="V477" s="127">
        <f t="shared" si="236"/>
        <v>1042.25</v>
      </c>
      <c r="W477" s="127"/>
      <c r="X477" s="127"/>
      <c r="Y477" s="127"/>
      <c r="Z477" s="127"/>
      <c r="AA477" s="127"/>
      <c r="AB477" s="127"/>
      <c r="AC477" s="127"/>
      <c r="AD477" s="127"/>
      <c r="AE477" s="127"/>
      <c r="AF477" s="127"/>
      <c r="AG477" s="127"/>
      <c r="AH477" s="127"/>
      <c r="AI477" s="127"/>
      <c r="AJ477" s="127"/>
      <c r="AK477" s="127"/>
      <c r="AL477" s="127"/>
      <c r="AM477" s="127"/>
      <c r="AN477" s="127"/>
      <c r="AO477" s="127"/>
      <c r="AP477" s="127"/>
    </row>
    <row r="478" spans="1:42">
      <c r="A478" s="118">
        <v>476</v>
      </c>
      <c r="B478" s="120" t="s">
        <v>5684</v>
      </c>
      <c r="C478" s="121" t="s">
        <v>5573</v>
      </c>
      <c r="D478" s="118" t="s">
        <v>5431</v>
      </c>
      <c r="E478" s="122">
        <v>20</v>
      </c>
      <c r="F478" s="123">
        <v>6955</v>
      </c>
      <c r="G478" s="124">
        <v>3013.92</v>
      </c>
      <c r="H478" s="123">
        <v>115.92</v>
      </c>
      <c r="I478" s="124">
        <v>3129.84</v>
      </c>
      <c r="J478" s="125">
        <v>3825.16</v>
      </c>
      <c r="K478" s="118">
        <v>2555</v>
      </c>
      <c r="L478" s="118">
        <v>3</v>
      </c>
      <c r="M478" s="118">
        <f t="shared" si="225"/>
        <v>9</v>
      </c>
      <c r="N478" s="118">
        <f t="shared" si="224"/>
        <v>12</v>
      </c>
      <c r="O478" s="126"/>
      <c r="P478" s="127"/>
      <c r="Q478" s="127">
        <f t="shared" si="234"/>
        <v>347.75</v>
      </c>
      <c r="R478" s="127">
        <f>$F$478/5</f>
        <v>1391</v>
      </c>
      <c r="S478" s="127">
        <f t="shared" ref="S478:U478" si="240">$F$478/5</f>
        <v>1391</v>
      </c>
      <c r="T478" s="127">
        <f t="shared" si="240"/>
        <v>1391</v>
      </c>
      <c r="U478" s="127">
        <f t="shared" si="240"/>
        <v>1391</v>
      </c>
      <c r="V478" s="127">
        <f t="shared" si="236"/>
        <v>1042.25</v>
      </c>
      <c r="W478" s="127"/>
      <c r="X478" s="127"/>
      <c r="Y478" s="127"/>
      <c r="Z478" s="127"/>
      <c r="AA478" s="127"/>
      <c r="AB478" s="127"/>
      <c r="AC478" s="127"/>
      <c r="AD478" s="127"/>
      <c r="AE478" s="127"/>
      <c r="AF478" s="127"/>
      <c r="AG478" s="127"/>
      <c r="AH478" s="127"/>
      <c r="AI478" s="127"/>
      <c r="AJ478" s="127"/>
      <c r="AK478" s="127"/>
      <c r="AL478" s="127"/>
      <c r="AM478" s="127"/>
      <c r="AN478" s="127"/>
      <c r="AO478" s="127"/>
      <c r="AP478" s="127"/>
    </row>
    <row r="479" spans="1:42">
      <c r="A479" s="118">
        <v>477</v>
      </c>
      <c r="B479" s="120" t="s">
        <v>5684</v>
      </c>
      <c r="C479" s="121" t="s">
        <v>5573</v>
      </c>
      <c r="D479" s="118" t="s">
        <v>5431</v>
      </c>
      <c r="E479" s="122">
        <v>20</v>
      </c>
      <c r="F479" s="123">
        <v>6955</v>
      </c>
      <c r="G479" s="124">
        <v>3013.92</v>
      </c>
      <c r="H479" s="123">
        <v>115.92</v>
      </c>
      <c r="I479" s="124">
        <v>3129.84</v>
      </c>
      <c r="J479" s="125">
        <v>3825.16</v>
      </c>
      <c r="K479" s="118">
        <v>2555</v>
      </c>
      <c r="L479" s="118">
        <v>3</v>
      </c>
      <c r="M479" s="118">
        <f t="shared" si="225"/>
        <v>9</v>
      </c>
      <c r="N479" s="118">
        <f t="shared" si="224"/>
        <v>12</v>
      </c>
      <c r="O479" s="126"/>
      <c r="P479" s="127"/>
      <c r="Q479" s="127">
        <f t="shared" si="234"/>
        <v>347.75</v>
      </c>
      <c r="R479" s="127">
        <f>$F$479/5</f>
        <v>1391</v>
      </c>
      <c r="S479" s="127">
        <f t="shared" ref="S479:U479" si="241">$F$479/5</f>
        <v>1391</v>
      </c>
      <c r="T479" s="127">
        <f t="shared" si="241"/>
        <v>1391</v>
      </c>
      <c r="U479" s="127">
        <f t="shared" si="241"/>
        <v>1391</v>
      </c>
      <c r="V479" s="127">
        <f t="shared" si="236"/>
        <v>1042.25</v>
      </c>
      <c r="W479" s="127"/>
      <c r="X479" s="127"/>
      <c r="Y479" s="127"/>
      <c r="Z479" s="127"/>
      <c r="AA479" s="127"/>
      <c r="AB479" s="127"/>
      <c r="AC479" s="127"/>
      <c r="AD479" s="127"/>
      <c r="AE479" s="127"/>
      <c r="AF479" s="127"/>
      <c r="AG479" s="127"/>
      <c r="AH479" s="127"/>
      <c r="AI479" s="127"/>
      <c r="AJ479" s="127"/>
      <c r="AK479" s="127"/>
      <c r="AL479" s="127"/>
      <c r="AM479" s="127"/>
      <c r="AN479" s="127"/>
      <c r="AO479" s="127"/>
      <c r="AP479" s="127"/>
    </row>
    <row r="480" spans="1:42">
      <c r="A480" s="118">
        <v>478</v>
      </c>
      <c r="B480" s="120" t="s">
        <v>5499</v>
      </c>
      <c r="C480" s="121" t="s">
        <v>5573</v>
      </c>
      <c r="D480" s="118" t="s">
        <v>5431</v>
      </c>
      <c r="E480" s="122">
        <v>20</v>
      </c>
      <c r="F480" s="123">
        <v>12305</v>
      </c>
      <c r="G480" s="124">
        <v>5332.08</v>
      </c>
      <c r="H480" s="123">
        <v>205.08</v>
      </c>
      <c r="I480" s="124">
        <v>5537.16</v>
      </c>
      <c r="J480" s="125">
        <v>6767.84</v>
      </c>
      <c r="K480" s="118">
        <v>2555</v>
      </c>
      <c r="L480" s="118">
        <v>3</v>
      </c>
      <c r="M480" s="118">
        <f t="shared" si="225"/>
        <v>9</v>
      </c>
      <c r="N480" s="118">
        <f t="shared" si="224"/>
        <v>12</v>
      </c>
      <c r="O480" s="126"/>
      <c r="P480" s="127"/>
      <c r="Q480" s="127">
        <f t="shared" si="234"/>
        <v>615.25</v>
      </c>
      <c r="R480" s="127">
        <f>$F$480/5</f>
        <v>2461</v>
      </c>
      <c r="S480" s="127">
        <f t="shared" ref="S480:U480" si="242">$F$480/5</f>
        <v>2461</v>
      </c>
      <c r="T480" s="127">
        <f t="shared" si="242"/>
        <v>2461</v>
      </c>
      <c r="U480" s="127">
        <f t="shared" si="242"/>
        <v>2461</v>
      </c>
      <c r="V480" s="127">
        <f t="shared" si="236"/>
        <v>1844.75</v>
      </c>
      <c r="W480" s="127"/>
      <c r="X480" s="127"/>
      <c r="Y480" s="127"/>
      <c r="Z480" s="127"/>
      <c r="AA480" s="127"/>
      <c r="AB480" s="127"/>
      <c r="AC480" s="127"/>
      <c r="AD480" s="127"/>
      <c r="AE480" s="127"/>
      <c r="AF480" s="127"/>
      <c r="AG480" s="127"/>
      <c r="AH480" s="127"/>
      <c r="AI480" s="127"/>
      <c r="AJ480" s="127"/>
      <c r="AK480" s="127"/>
      <c r="AL480" s="127"/>
      <c r="AM480" s="127"/>
      <c r="AN480" s="127"/>
      <c r="AO480" s="127"/>
      <c r="AP480" s="127"/>
    </row>
    <row r="481" spans="1:42">
      <c r="A481" s="118">
        <v>479</v>
      </c>
      <c r="B481" s="120" t="s">
        <v>5499</v>
      </c>
      <c r="C481" s="121" t="s">
        <v>5573</v>
      </c>
      <c r="D481" s="118" t="s">
        <v>5431</v>
      </c>
      <c r="E481" s="122">
        <v>20</v>
      </c>
      <c r="F481" s="123">
        <v>12305</v>
      </c>
      <c r="G481" s="124">
        <v>5332.08</v>
      </c>
      <c r="H481" s="123">
        <v>205.08</v>
      </c>
      <c r="I481" s="124">
        <v>5537.16</v>
      </c>
      <c r="J481" s="125">
        <v>6767.84</v>
      </c>
      <c r="K481" s="118">
        <v>2555</v>
      </c>
      <c r="L481" s="118">
        <v>3</v>
      </c>
      <c r="M481" s="118">
        <f t="shared" si="225"/>
        <v>9</v>
      </c>
      <c r="N481" s="118">
        <f t="shared" si="224"/>
        <v>12</v>
      </c>
      <c r="O481" s="126"/>
      <c r="P481" s="127"/>
      <c r="Q481" s="127">
        <f t="shared" si="234"/>
        <v>615.25</v>
      </c>
      <c r="R481" s="127">
        <f>$F$481/5</f>
        <v>2461</v>
      </c>
      <c r="S481" s="127">
        <f t="shared" ref="S481:U481" si="243">$F$481/5</f>
        <v>2461</v>
      </c>
      <c r="T481" s="127">
        <f t="shared" si="243"/>
        <v>2461</v>
      </c>
      <c r="U481" s="127">
        <f t="shared" si="243"/>
        <v>2461</v>
      </c>
      <c r="V481" s="127">
        <f t="shared" si="236"/>
        <v>1844.75</v>
      </c>
      <c r="W481" s="127"/>
      <c r="X481" s="127"/>
      <c r="Y481" s="127"/>
      <c r="Z481" s="127"/>
      <c r="AA481" s="127"/>
      <c r="AB481" s="127"/>
      <c r="AC481" s="127"/>
      <c r="AD481" s="127"/>
      <c r="AE481" s="127"/>
      <c r="AF481" s="127"/>
      <c r="AG481" s="127"/>
      <c r="AH481" s="127"/>
      <c r="AI481" s="127"/>
      <c r="AJ481" s="127"/>
      <c r="AK481" s="127"/>
      <c r="AL481" s="127"/>
      <c r="AM481" s="127"/>
      <c r="AN481" s="127"/>
      <c r="AO481" s="127"/>
      <c r="AP481" s="127"/>
    </row>
    <row r="482" spans="1:42">
      <c r="A482" s="118">
        <v>480</v>
      </c>
      <c r="B482" s="120" t="s">
        <v>5685</v>
      </c>
      <c r="C482" s="121" t="s">
        <v>5573</v>
      </c>
      <c r="D482" s="118" t="s">
        <v>5431</v>
      </c>
      <c r="E482" s="122">
        <v>20</v>
      </c>
      <c r="F482" s="123">
        <v>14980</v>
      </c>
      <c r="G482" s="124">
        <v>6491.42</v>
      </c>
      <c r="H482" s="123">
        <v>249.67</v>
      </c>
      <c r="I482" s="124">
        <v>6741.09</v>
      </c>
      <c r="J482" s="125">
        <v>8238.91</v>
      </c>
      <c r="K482" s="118">
        <v>2555</v>
      </c>
      <c r="L482" s="118">
        <v>3</v>
      </c>
      <c r="M482" s="118">
        <f t="shared" si="225"/>
        <v>9</v>
      </c>
      <c r="N482" s="118">
        <f t="shared" si="224"/>
        <v>12</v>
      </c>
      <c r="O482" s="126"/>
      <c r="P482" s="127"/>
      <c r="Q482" s="127">
        <f t="shared" si="234"/>
        <v>749</v>
      </c>
      <c r="R482" s="127">
        <f>$F$482/5</f>
        <v>2996</v>
      </c>
      <c r="S482" s="127">
        <f t="shared" ref="S482:U482" si="244">$F$482/5</f>
        <v>2996</v>
      </c>
      <c r="T482" s="127">
        <f t="shared" si="244"/>
        <v>2996</v>
      </c>
      <c r="U482" s="127">
        <f t="shared" si="244"/>
        <v>2996</v>
      </c>
      <c r="V482" s="127">
        <f t="shared" si="236"/>
        <v>2246</v>
      </c>
      <c r="W482" s="127"/>
      <c r="X482" s="127"/>
      <c r="Y482" s="127"/>
      <c r="Z482" s="127"/>
      <c r="AA482" s="127"/>
      <c r="AB482" s="127"/>
      <c r="AC482" s="127"/>
      <c r="AD482" s="127"/>
      <c r="AE482" s="127"/>
      <c r="AF482" s="127"/>
      <c r="AG482" s="127"/>
      <c r="AH482" s="127"/>
      <c r="AI482" s="127"/>
      <c r="AJ482" s="127"/>
      <c r="AK482" s="127"/>
      <c r="AL482" s="127"/>
      <c r="AM482" s="127"/>
      <c r="AN482" s="127"/>
      <c r="AO482" s="127"/>
      <c r="AP482" s="127"/>
    </row>
    <row r="483" spans="1:42" ht="36">
      <c r="A483" s="118">
        <v>481</v>
      </c>
      <c r="B483" s="120" t="s">
        <v>5686</v>
      </c>
      <c r="C483" s="121" t="s">
        <v>5573</v>
      </c>
      <c r="D483" s="118" t="s">
        <v>5431</v>
      </c>
      <c r="E483" s="122">
        <v>20</v>
      </c>
      <c r="F483" s="123">
        <v>10165</v>
      </c>
      <c r="G483" s="124">
        <v>4404.92</v>
      </c>
      <c r="H483" s="123">
        <v>169.42</v>
      </c>
      <c r="I483" s="124">
        <v>4574.34</v>
      </c>
      <c r="J483" s="125">
        <v>5590.66</v>
      </c>
      <c r="K483" s="118">
        <v>2555</v>
      </c>
      <c r="L483" s="118">
        <v>3</v>
      </c>
      <c r="M483" s="118">
        <f t="shared" si="225"/>
        <v>9</v>
      </c>
      <c r="N483" s="118">
        <f t="shared" si="224"/>
        <v>12</v>
      </c>
      <c r="O483" s="126"/>
      <c r="P483" s="127"/>
      <c r="Q483" s="127">
        <f t="shared" si="234"/>
        <v>508.25</v>
      </c>
      <c r="R483" s="127">
        <f>$F$483/5</f>
        <v>2033</v>
      </c>
      <c r="S483" s="127">
        <f t="shared" ref="S483:U483" si="245">$F$483/5</f>
        <v>2033</v>
      </c>
      <c r="T483" s="127">
        <f t="shared" si="245"/>
        <v>2033</v>
      </c>
      <c r="U483" s="127">
        <f t="shared" si="245"/>
        <v>2033</v>
      </c>
      <c r="V483" s="127">
        <f t="shared" si="236"/>
        <v>1523.75</v>
      </c>
      <c r="W483" s="127"/>
      <c r="X483" s="127"/>
      <c r="Y483" s="127"/>
      <c r="Z483" s="127"/>
      <c r="AA483" s="127"/>
      <c r="AB483" s="127"/>
      <c r="AC483" s="127"/>
      <c r="AD483" s="127"/>
      <c r="AE483" s="127"/>
      <c r="AF483" s="127"/>
      <c r="AG483" s="127"/>
      <c r="AH483" s="127"/>
      <c r="AI483" s="127"/>
      <c r="AJ483" s="127"/>
      <c r="AK483" s="127"/>
      <c r="AL483" s="127"/>
      <c r="AM483" s="127"/>
      <c r="AN483" s="127"/>
      <c r="AO483" s="127"/>
      <c r="AP483" s="127"/>
    </row>
    <row r="484" spans="1:42">
      <c r="A484" s="118">
        <v>482</v>
      </c>
      <c r="B484" s="120" t="s">
        <v>5499</v>
      </c>
      <c r="C484" s="121" t="s">
        <v>5573</v>
      </c>
      <c r="D484" s="118" t="s">
        <v>5431</v>
      </c>
      <c r="E484" s="122">
        <v>20</v>
      </c>
      <c r="F484" s="123">
        <v>19795</v>
      </c>
      <c r="G484" s="124">
        <v>8577.92</v>
      </c>
      <c r="H484" s="123">
        <v>329.92</v>
      </c>
      <c r="I484" s="124">
        <v>8907.84</v>
      </c>
      <c r="J484" s="125">
        <v>10887.16</v>
      </c>
      <c r="K484" s="118">
        <v>2555</v>
      </c>
      <c r="L484" s="118">
        <v>3</v>
      </c>
      <c r="M484" s="118">
        <f t="shared" si="225"/>
        <v>9</v>
      </c>
      <c r="N484" s="118">
        <f t="shared" si="224"/>
        <v>12</v>
      </c>
      <c r="O484" s="126"/>
      <c r="P484" s="127"/>
      <c r="Q484" s="127">
        <f t="shared" si="234"/>
        <v>989.75</v>
      </c>
      <c r="R484" s="127">
        <f>$F$484/5</f>
        <v>3959</v>
      </c>
      <c r="S484" s="127">
        <f t="shared" ref="S484:U484" si="246">$F$484/5</f>
        <v>3959</v>
      </c>
      <c r="T484" s="127">
        <f t="shared" si="246"/>
        <v>3959</v>
      </c>
      <c r="U484" s="127">
        <f t="shared" si="246"/>
        <v>3959</v>
      </c>
      <c r="V484" s="127">
        <f t="shared" si="236"/>
        <v>2968.25</v>
      </c>
      <c r="W484" s="127"/>
      <c r="X484" s="127"/>
      <c r="Y484" s="127"/>
      <c r="Z484" s="127"/>
      <c r="AA484" s="127"/>
      <c r="AB484" s="127"/>
      <c r="AC484" s="127"/>
      <c r="AD484" s="127"/>
      <c r="AE484" s="127"/>
      <c r="AF484" s="127"/>
      <c r="AG484" s="127"/>
      <c r="AH484" s="127"/>
      <c r="AI484" s="127"/>
      <c r="AJ484" s="127"/>
      <c r="AK484" s="127"/>
      <c r="AL484" s="127"/>
      <c r="AM484" s="127"/>
      <c r="AN484" s="127"/>
      <c r="AO484" s="127"/>
      <c r="AP484" s="127"/>
    </row>
    <row r="485" spans="1:42">
      <c r="A485" s="118">
        <v>483</v>
      </c>
      <c r="B485" s="120" t="s">
        <v>5687</v>
      </c>
      <c r="C485" s="121" t="s">
        <v>5573</v>
      </c>
      <c r="D485" s="118" t="s">
        <v>5431</v>
      </c>
      <c r="E485" s="122">
        <v>20</v>
      </c>
      <c r="F485" s="123">
        <v>8025</v>
      </c>
      <c r="G485" s="124">
        <v>3477.5</v>
      </c>
      <c r="H485" s="123">
        <v>133.75</v>
      </c>
      <c r="I485" s="124">
        <v>3611.25</v>
      </c>
      <c r="J485" s="125">
        <v>4413.75</v>
      </c>
      <c r="K485" s="118">
        <v>2555</v>
      </c>
      <c r="L485" s="118">
        <v>3</v>
      </c>
      <c r="M485" s="118">
        <f t="shared" si="225"/>
        <v>9</v>
      </c>
      <c r="N485" s="118">
        <f t="shared" si="224"/>
        <v>12</v>
      </c>
      <c r="O485" s="126"/>
      <c r="P485" s="127"/>
      <c r="Q485" s="127">
        <f t="shared" si="234"/>
        <v>401.25</v>
      </c>
      <c r="R485" s="127">
        <f>$F$485/5</f>
        <v>1605</v>
      </c>
      <c r="S485" s="127">
        <f t="shared" ref="S485:U485" si="247">$F$485/5</f>
        <v>1605</v>
      </c>
      <c r="T485" s="127">
        <f t="shared" si="247"/>
        <v>1605</v>
      </c>
      <c r="U485" s="127">
        <f t="shared" si="247"/>
        <v>1605</v>
      </c>
      <c r="V485" s="127">
        <f t="shared" si="236"/>
        <v>1202.75</v>
      </c>
      <c r="W485" s="127"/>
      <c r="X485" s="127"/>
      <c r="Y485" s="127"/>
      <c r="Z485" s="127"/>
      <c r="AA485" s="127"/>
      <c r="AB485" s="127"/>
      <c r="AC485" s="127"/>
      <c r="AD485" s="127"/>
      <c r="AE485" s="127"/>
      <c r="AF485" s="127"/>
      <c r="AG485" s="127"/>
      <c r="AH485" s="127"/>
      <c r="AI485" s="127"/>
      <c r="AJ485" s="127"/>
      <c r="AK485" s="127"/>
      <c r="AL485" s="127"/>
      <c r="AM485" s="127"/>
      <c r="AN485" s="127"/>
      <c r="AO485" s="127"/>
      <c r="AP485" s="127"/>
    </row>
    <row r="486" spans="1:42">
      <c r="A486" s="118">
        <v>484</v>
      </c>
      <c r="B486" s="120" t="s">
        <v>5688</v>
      </c>
      <c r="C486" s="121" t="s">
        <v>5689</v>
      </c>
      <c r="D486" s="118" t="s">
        <v>5431</v>
      </c>
      <c r="E486" s="122">
        <v>20</v>
      </c>
      <c r="F486" s="123">
        <v>12600</v>
      </c>
      <c r="G486" s="124">
        <v>5040</v>
      </c>
      <c r="H486" s="123">
        <v>210</v>
      </c>
      <c r="I486" s="124">
        <v>5250</v>
      </c>
      <c r="J486" s="125">
        <v>7350</v>
      </c>
      <c r="K486" s="118">
        <v>2555</v>
      </c>
      <c r="L486" s="118">
        <v>1</v>
      </c>
      <c r="M486" s="118">
        <f t="shared" si="225"/>
        <v>11</v>
      </c>
      <c r="N486" s="118">
        <f t="shared" si="224"/>
        <v>12</v>
      </c>
      <c r="O486" s="126"/>
      <c r="P486" s="127"/>
      <c r="Q486" s="127">
        <f t="shared" si="234"/>
        <v>210</v>
      </c>
      <c r="R486" s="127">
        <f>$F$486/5</f>
        <v>2520</v>
      </c>
      <c r="S486" s="127">
        <f t="shared" ref="S486:U486" si="248">$F$486/5</f>
        <v>2520</v>
      </c>
      <c r="T486" s="127">
        <f t="shared" si="248"/>
        <v>2520</v>
      </c>
      <c r="U486" s="127">
        <f t="shared" si="248"/>
        <v>2520</v>
      </c>
      <c r="V486" s="127">
        <f t="shared" si="236"/>
        <v>2309</v>
      </c>
      <c r="W486" s="127"/>
      <c r="X486" s="127"/>
      <c r="Y486" s="127"/>
      <c r="Z486" s="127"/>
      <c r="AA486" s="127"/>
      <c r="AB486" s="127"/>
      <c r="AC486" s="127"/>
      <c r="AD486" s="127"/>
      <c r="AE486" s="127"/>
      <c r="AF486" s="127"/>
      <c r="AG486" s="127"/>
      <c r="AH486" s="127"/>
      <c r="AI486" s="127"/>
      <c r="AJ486" s="127"/>
      <c r="AK486" s="127"/>
      <c r="AL486" s="127"/>
      <c r="AM486" s="127"/>
      <c r="AN486" s="127"/>
      <c r="AO486" s="127"/>
      <c r="AP486" s="127"/>
    </row>
    <row r="487" spans="1:42">
      <c r="A487" s="118">
        <v>485</v>
      </c>
      <c r="B487" s="120" t="s">
        <v>5688</v>
      </c>
      <c r="C487" s="121" t="s">
        <v>5689</v>
      </c>
      <c r="D487" s="118" t="s">
        <v>5431</v>
      </c>
      <c r="E487" s="122">
        <v>20</v>
      </c>
      <c r="F487" s="123">
        <v>12600</v>
      </c>
      <c r="G487" s="124">
        <v>5040</v>
      </c>
      <c r="H487" s="123">
        <v>210</v>
      </c>
      <c r="I487" s="124">
        <v>5250</v>
      </c>
      <c r="J487" s="125">
        <v>7350</v>
      </c>
      <c r="K487" s="118">
        <v>2555</v>
      </c>
      <c r="L487" s="118">
        <v>1</v>
      </c>
      <c r="M487" s="118">
        <f t="shared" si="225"/>
        <v>11</v>
      </c>
      <c r="N487" s="118">
        <f t="shared" si="224"/>
        <v>12</v>
      </c>
      <c r="O487" s="126"/>
      <c r="P487" s="127"/>
      <c r="Q487" s="127">
        <f t="shared" si="234"/>
        <v>210</v>
      </c>
      <c r="R487" s="127">
        <f>$F$487/5</f>
        <v>2520</v>
      </c>
      <c r="S487" s="127">
        <f t="shared" ref="S487:U487" si="249">$F$487/5</f>
        <v>2520</v>
      </c>
      <c r="T487" s="127">
        <f t="shared" si="249"/>
        <v>2520</v>
      </c>
      <c r="U487" s="127">
        <f t="shared" si="249"/>
        <v>2520</v>
      </c>
      <c r="V487" s="127">
        <f t="shared" si="236"/>
        <v>2309</v>
      </c>
      <c r="W487" s="127"/>
      <c r="X487" s="127"/>
      <c r="Y487" s="127"/>
      <c r="Z487" s="127"/>
      <c r="AA487" s="127"/>
      <c r="AB487" s="127"/>
      <c r="AC487" s="127"/>
      <c r="AD487" s="127"/>
      <c r="AE487" s="127"/>
      <c r="AF487" s="127"/>
      <c r="AG487" s="127"/>
      <c r="AH487" s="127"/>
      <c r="AI487" s="127"/>
      <c r="AJ487" s="127"/>
      <c r="AK487" s="127"/>
      <c r="AL487" s="127"/>
      <c r="AM487" s="127"/>
      <c r="AN487" s="127"/>
      <c r="AO487" s="127"/>
      <c r="AP487" s="127"/>
    </row>
    <row r="488" spans="1:42">
      <c r="A488" s="118">
        <v>486</v>
      </c>
      <c r="B488" s="128" t="s">
        <v>5690</v>
      </c>
      <c r="C488" s="121" t="s">
        <v>5631</v>
      </c>
      <c r="D488" s="118" t="s">
        <v>5431</v>
      </c>
      <c r="E488" s="122">
        <v>20</v>
      </c>
      <c r="F488" s="123">
        <v>36500</v>
      </c>
      <c r="G488" s="124">
        <v>32241.49</v>
      </c>
      <c r="H488" s="123">
        <v>608.33000000000004</v>
      </c>
      <c r="I488" s="124">
        <v>32849.82</v>
      </c>
      <c r="J488" s="129">
        <v>3650.18</v>
      </c>
      <c r="K488" s="118">
        <v>2553</v>
      </c>
      <c r="L488" s="118">
        <v>6</v>
      </c>
      <c r="M488" s="118">
        <f t="shared" si="225"/>
        <v>6</v>
      </c>
      <c r="N488" s="118">
        <f t="shared" si="224"/>
        <v>12</v>
      </c>
      <c r="O488" s="126">
        <f t="shared" ref="O488:O491" si="250">(F488/5)*L488/N488</f>
        <v>3650</v>
      </c>
      <c r="P488" s="127">
        <f>$F$488/5</f>
        <v>7300</v>
      </c>
      <c r="Q488" s="127">
        <f t="shared" ref="Q488:S488" si="251">$F$488/5</f>
        <v>7300</v>
      </c>
      <c r="R488" s="127">
        <f t="shared" si="251"/>
        <v>7300</v>
      </c>
      <c r="S488" s="127">
        <f t="shared" si="251"/>
        <v>7300</v>
      </c>
      <c r="T488" s="127">
        <f t="shared" ref="T488:T491" si="252">(F488/5)*M488/N488-1</f>
        <v>3649</v>
      </c>
      <c r="U488" s="127"/>
      <c r="V488" s="127"/>
      <c r="W488" s="127"/>
      <c r="X488" s="127"/>
      <c r="Y488" s="127"/>
      <c r="Z488" s="127"/>
      <c r="AA488" s="127"/>
      <c r="AB488" s="127"/>
      <c r="AC488" s="127"/>
      <c r="AD488" s="127"/>
      <c r="AE488" s="127"/>
      <c r="AF488" s="127"/>
      <c r="AG488" s="127"/>
      <c r="AH488" s="127"/>
      <c r="AI488" s="127"/>
      <c r="AJ488" s="127"/>
      <c r="AK488" s="127"/>
      <c r="AL488" s="127"/>
      <c r="AM488" s="127"/>
      <c r="AN488" s="127"/>
      <c r="AO488" s="127"/>
      <c r="AP488" s="127"/>
    </row>
    <row r="489" spans="1:42">
      <c r="A489" s="118">
        <v>487</v>
      </c>
      <c r="B489" s="128" t="s">
        <v>5690</v>
      </c>
      <c r="C489" s="121" t="s">
        <v>5631</v>
      </c>
      <c r="D489" s="118" t="s">
        <v>5431</v>
      </c>
      <c r="E489" s="122">
        <v>20</v>
      </c>
      <c r="F489" s="123">
        <v>36500</v>
      </c>
      <c r="G489" s="124">
        <v>32241.49</v>
      </c>
      <c r="H489" s="123">
        <v>608.33000000000004</v>
      </c>
      <c r="I489" s="124">
        <v>32849.82</v>
      </c>
      <c r="J489" s="129">
        <v>3650.18</v>
      </c>
      <c r="K489" s="118">
        <v>2553</v>
      </c>
      <c r="L489" s="118">
        <v>6</v>
      </c>
      <c r="M489" s="118">
        <f t="shared" si="225"/>
        <v>6</v>
      </c>
      <c r="N489" s="118">
        <f t="shared" si="224"/>
        <v>12</v>
      </c>
      <c r="O489" s="126">
        <f t="shared" si="250"/>
        <v>3650</v>
      </c>
      <c r="P489" s="127">
        <f>$F$489/5</f>
        <v>7300</v>
      </c>
      <c r="Q489" s="127">
        <f t="shared" ref="Q489:S489" si="253">$F$489/5</f>
        <v>7300</v>
      </c>
      <c r="R489" s="127">
        <f t="shared" si="253"/>
        <v>7300</v>
      </c>
      <c r="S489" s="127">
        <f t="shared" si="253"/>
        <v>7300</v>
      </c>
      <c r="T489" s="127">
        <f t="shared" si="252"/>
        <v>3649</v>
      </c>
      <c r="U489" s="127"/>
      <c r="V489" s="127"/>
      <c r="W489" s="127"/>
      <c r="X489" s="127"/>
      <c r="Y489" s="127"/>
      <c r="Z489" s="127"/>
      <c r="AA489" s="127"/>
      <c r="AB489" s="127"/>
      <c r="AC489" s="127"/>
      <c r="AD489" s="127"/>
      <c r="AE489" s="127"/>
      <c r="AF489" s="127"/>
      <c r="AG489" s="127"/>
      <c r="AH489" s="127"/>
      <c r="AI489" s="127"/>
      <c r="AJ489" s="127"/>
      <c r="AK489" s="127"/>
      <c r="AL489" s="127"/>
      <c r="AM489" s="127"/>
      <c r="AN489" s="127"/>
      <c r="AO489" s="127"/>
      <c r="AP489" s="127"/>
    </row>
    <row r="490" spans="1:42">
      <c r="A490" s="118">
        <v>488</v>
      </c>
      <c r="B490" s="128" t="s">
        <v>5690</v>
      </c>
      <c r="C490" s="121" t="s">
        <v>5631</v>
      </c>
      <c r="D490" s="118" t="s">
        <v>5431</v>
      </c>
      <c r="E490" s="122">
        <v>20</v>
      </c>
      <c r="F490" s="123">
        <v>36500</v>
      </c>
      <c r="G490" s="124">
        <v>32241.49</v>
      </c>
      <c r="H490" s="123">
        <v>608.33000000000004</v>
      </c>
      <c r="I490" s="124">
        <v>32849.82</v>
      </c>
      <c r="J490" s="129">
        <v>3650.18</v>
      </c>
      <c r="K490" s="118">
        <v>2553</v>
      </c>
      <c r="L490" s="118">
        <v>6</v>
      </c>
      <c r="M490" s="118">
        <f t="shared" si="225"/>
        <v>6</v>
      </c>
      <c r="N490" s="118">
        <f t="shared" si="224"/>
        <v>12</v>
      </c>
      <c r="O490" s="126">
        <f t="shared" si="250"/>
        <v>3650</v>
      </c>
      <c r="P490" s="127">
        <f>$F$490/5</f>
        <v>7300</v>
      </c>
      <c r="Q490" s="127">
        <f t="shared" ref="Q490:S490" si="254">$F$490/5</f>
        <v>7300</v>
      </c>
      <c r="R490" s="127">
        <f t="shared" si="254"/>
        <v>7300</v>
      </c>
      <c r="S490" s="127">
        <f t="shared" si="254"/>
        <v>7300</v>
      </c>
      <c r="T490" s="127">
        <f t="shared" si="252"/>
        <v>3649</v>
      </c>
      <c r="U490" s="127"/>
      <c r="V490" s="127"/>
      <c r="W490" s="127"/>
      <c r="X490" s="127"/>
      <c r="Y490" s="127"/>
      <c r="Z490" s="127"/>
      <c r="AA490" s="127"/>
      <c r="AB490" s="127"/>
      <c r="AC490" s="127"/>
      <c r="AD490" s="127"/>
      <c r="AE490" s="127"/>
      <c r="AF490" s="127"/>
      <c r="AG490" s="127"/>
      <c r="AH490" s="127"/>
      <c r="AI490" s="127"/>
      <c r="AJ490" s="127"/>
      <c r="AK490" s="127"/>
      <c r="AL490" s="127"/>
      <c r="AM490" s="127"/>
      <c r="AN490" s="127"/>
      <c r="AO490" s="127"/>
      <c r="AP490" s="127"/>
    </row>
    <row r="491" spans="1:42">
      <c r="A491" s="118">
        <v>489</v>
      </c>
      <c r="B491" s="128" t="s">
        <v>5690</v>
      </c>
      <c r="C491" s="121" t="s">
        <v>5631</v>
      </c>
      <c r="D491" s="118" t="s">
        <v>5431</v>
      </c>
      <c r="E491" s="122">
        <v>20</v>
      </c>
      <c r="F491" s="123">
        <v>36500</v>
      </c>
      <c r="G491" s="124">
        <v>32241.49</v>
      </c>
      <c r="H491" s="123">
        <v>608.33000000000004</v>
      </c>
      <c r="I491" s="124">
        <v>32849.82</v>
      </c>
      <c r="J491" s="129">
        <v>3650.18</v>
      </c>
      <c r="K491" s="118">
        <v>2553</v>
      </c>
      <c r="L491" s="118">
        <v>6</v>
      </c>
      <c r="M491" s="118">
        <f t="shared" si="225"/>
        <v>6</v>
      </c>
      <c r="N491" s="118">
        <f t="shared" si="224"/>
        <v>12</v>
      </c>
      <c r="O491" s="126">
        <f t="shared" si="250"/>
        <v>3650</v>
      </c>
      <c r="P491" s="127">
        <f>$F$491/5</f>
        <v>7300</v>
      </c>
      <c r="Q491" s="127">
        <f t="shared" ref="Q491:S491" si="255">$F$491/5</f>
        <v>7300</v>
      </c>
      <c r="R491" s="127">
        <f t="shared" si="255"/>
        <v>7300</v>
      </c>
      <c r="S491" s="127">
        <f t="shared" si="255"/>
        <v>7300</v>
      </c>
      <c r="T491" s="127">
        <f t="shared" si="252"/>
        <v>3649</v>
      </c>
      <c r="U491" s="127"/>
      <c r="V491" s="127"/>
      <c r="W491" s="127"/>
      <c r="X491" s="127"/>
      <c r="Y491" s="127"/>
      <c r="Z491" s="127"/>
      <c r="AA491" s="127"/>
      <c r="AB491" s="127"/>
      <c r="AC491" s="127"/>
      <c r="AD491" s="127"/>
      <c r="AE491" s="127"/>
      <c r="AF491" s="127"/>
      <c r="AG491" s="127"/>
      <c r="AH491" s="127"/>
      <c r="AI491" s="127"/>
      <c r="AJ491" s="127"/>
      <c r="AK491" s="127"/>
      <c r="AL491" s="127"/>
      <c r="AM491" s="127"/>
      <c r="AN491" s="127"/>
      <c r="AO491" s="127"/>
      <c r="AP491" s="127"/>
    </row>
    <row r="492" spans="1:42">
      <c r="A492" s="118">
        <v>490</v>
      </c>
      <c r="B492" s="128" t="s">
        <v>5691</v>
      </c>
      <c r="C492" s="121" t="s">
        <v>5647</v>
      </c>
      <c r="D492" s="118" t="s">
        <v>5431</v>
      </c>
      <c r="E492" s="122">
        <v>20</v>
      </c>
      <c r="F492" s="123">
        <v>36500</v>
      </c>
      <c r="G492" s="124">
        <v>22508.21</v>
      </c>
      <c r="H492" s="123">
        <v>608.33000000000004</v>
      </c>
      <c r="I492" s="124">
        <v>23116.54</v>
      </c>
      <c r="J492" s="129">
        <v>13383.46</v>
      </c>
      <c r="K492" s="118">
        <v>2554</v>
      </c>
      <c r="L492" s="118">
        <v>2</v>
      </c>
      <c r="M492" s="118">
        <f t="shared" si="225"/>
        <v>10</v>
      </c>
      <c r="N492" s="118">
        <f t="shared" si="224"/>
        <v>12</v>
      </c>
      <c r="O492" s="126"/>
      <c r="P492" s="127">
        <f t="shared" ref="P492:P494" si="256">(F492/5)*L492/N492</f>
        <v>1216.6666666666667</v>
      </c>
      <c r="Q492" s="127">
        <f>$F$492/5</f>
        <v>7300</v>
      </c>
      <c r="R492" s="127">
        <f t="shared" ref="R492:T492" si="257">$F$492/5</f>
        <v>7300</v>
      </c>
      <c r="S492" s="127">
        <f t="shared" si="257"/>
        <v>7300</v>
      </c>
      <c r="T492" s="127">
        <f t="shared" si="257"/>
        <v>7300</v>
      </c>
      <c r="U492" s="127">
        <f t="shared" ref="U492:U494" si="258">(F492/5)*M492/N492-1</f>
        <v>6082.333333333333</v>
      </c>
      <c r="V492" s="127"/>
      <c r="W492" s="127"/>
      <c r="X492" s="127"/>
      <c r="Y492" s="127"/>
      <c r="Z492" s="127"/>
      <c r="AA492" s="127"/>
      <c r="AB492" s="127"/>
      <c r="AC492" s="127"/>
      <c r="AD492" s="127"/>
      <c r="AE492" s="127"/>
      <c r="AF492" s="127"/>
      <c r="AG492" s="127"/>
      <c r="AH492" s="127"/>
      <c r="AI492" s="127"/>
      <c r="AJ492" s="127"/>
      <c r="AK492" s="127"/>
      <c r="AL492" s="127"/>
      <c r="AM492" s="127"/>
      <c r="AN492" s="127"/>
      <c r="AO492" s="127"/>
      <c r="AP492" s="127"/>
    </row>
    <row r="493" spans="1:42">
      <c r="A493" s="118">
        <v>491</v>
      </c>
      <c r="B493" s="128" t="s">
        <v>5691</v>
      </c>
      <c r="C493" s="121" t="s">
        <v>5647</v>
      </c>
      <c r="D493" s="118" t="s">
        <v>5431</v>
      </c>
      <c r="E493" s="122">
        <v>20</v>
      </c>
      <c r="F493" s="123">
        <v>36500</v>
      </c>
      <c r="G493" s="124">
        <v>22508.21</v>
      </c>
      <c r="H493" s="123">
        <v>608.33000000000004</v>
      </c>
      <c r="I493" s="124">
        <v>23116.54</v>
      </c>
      <c r="J493" s="129">
        <v>13383.46</v>
      </c>
      <c r="K493" s="118">
        <v>2554</v>
      </c>
      <c r="L493" s="118">
        <v>2</v>
      </c>
      <c r="M493" s="118">
        <f t="shared" si="225"/>
        <v>10</v>
      </c>
      <c r="N493" s="118">
        <f t="shared" si="224"/>
        <v>12</v>
      </c>
      <c r="O493" s="126"/>
      <c r="P493" s="127">
        <f t="shared" si="256"/>
        <v>1216.6666666666667</v>
      </c>
      <c r="Q493" s="127">
        <f>$F$493/5</f>
        <v>7300</v>
      </c>
      <c r="R493" s="127">
        <f t="shared" ref="R493:T493" si="259">$F$493/5</f>
        <v>7300</v>
      </c>
      <c r="S493" s="127">
        <f t="shared" si="259"/>
        <v>7300</v>
      </c>
      <c r="T493" s="127">
        <f t="shared" si="259"/>
        <v>7300</v>
      </c>
      <c r="U493" s="127">
        <f t="shared" si="258"/>
        <v>6082.333333333333</v>
      </c>
      <c r="V493" s="127"/>
      <c r="W493" s="127"/>
      <c r="X493" s="127"/>
      <c r="Y493" s="127"/>
      <c r="Z493" s="127"/>
      <c r="AA493" s="127"/>
      <c r="AB493" s="127"/>
      <c r="AC493" s="127"/>
      <c r="AD493" s="127"/>
      <c r="AE493" s="127"/>
      <c r="AF493" s="127"/>
      <c r="AG493" s="127"/>
      <c r="AH493" s="127"/>
      <c r="AI493" s="127"/>
      <c r="AJ493" s="127"/>
      <c r="AK493" s="127"/>
      <c r="AL493" s="127"/>
      <c r="AM493" s="127"/>
      <c r="AN493" s="127"/>
      <c r="AO493" s="127"/>
      <c r="AP493" s="127"/>
    </row>
    <row r="494" spans="1:42">
      <c r="A494" s="118">
        <v>492</v>
      </c>
      <c r="B494" s="128" t="s">
        <v>5691</v>
      </c>
      <c r="C494" s="121" t="s">
        <v>5647</v>
      </c>
      <c r="D494" s="118" t="s">
        <v>5431</v>
      </c>
      <c r="E494" s="122">
        <v>20</v>
      </c>
      <c r="F494" s="123">
        <v>36500</v>
      </c>
      <c r="G494" s="124">
        <v>22508.21</v>
      </c>
      <c r="H494" s="123">
        <v>608.33000000000004</v>
      </c>
      <c r="I494" s="124">
        <v>23116.54</v>
      </c>
      <c r="J494" s="129">
        <v>13383.46</v>
      </c>
      <c r="K494" s="118">
        <v>2554</v>
      </c>
      <c r="L494" s="118">
        <v>2</v>
      </c>
      <c r="M494" s="118">
        <f t="shared" si="225"/>
        <v>10</v>
      </c>
      <c r="N494" s="118">
        <f t="shared" si="224"/>
        <v>12</v>
      </c>
      <c r="O494" s="126"/>
      <c r="P494" s="127">
        <f t="shared" si="256"/>
        <v>1216.6666666666667</v>
      </c>
      <c r="Q494" s="127">
        <f>$F$494/5</f>
        <v>7300</v>
      </c>
      <c r="R494" s="127">
        <f t="shared" ref="R494:T494" si="260">$F$494/5</f>
        <v>7300</v>
      </c>
      <c r="S494" s="127">
        <f t="shared" si="260"/>
        <v>7300</v>
      </c>
      <c r="T494" s="127">
        <f t="shared" si="260"/>
        <v>7300</v>
      </c>
      <c r="U494" s="127">
        <f t="shared" si="258"/>
        <v>6082.333333333333</v>
      </c>
      <c r="V494" s="127"/>
      <c r="W494" s="127"/>
      <c r="X494" s="127"/>
      <c r="Y494" s="127"/>
      <c r="Z494" s="127"/>
      <c r="AA494" s="127"/>
      <c r="AB494" s="127"/>
      <c r="AC494" s="127"/>
      <c r="AD494" s="127"/>
      <c r="AE494" s="127"/>
      <c r="AF494" s="127"/>
      <c r="AG494" s="127"/>
      <c r="AH494" s="127"/>
      <c r="AI494" s="127"/>
      <c r="AJ494" s="127"/>
      <c r="AK494" s="127"/>
      <c r="AL494" s="127"/>
      <c r="AM494" s="127"/>
      <c r="AN494" s="127"/>
      <c r="AO494" s="127"/>
      <c r="AP494" s="127"/>
    </row>
    <row r="495" spans="1:42">
      <c r="A495" s="118">
        <v>493</v>
      </c>
      <c r="B495" s="120" t="s">
        <v>5510</v>
      </c>
      <c r="C495" s="121" t="s">
        <v>5692</v>
      </c>
      <c r="D495" s="118" t="s">
        <v>5431</v>
      </c>
      <c r="E495" s="122">
        <v>20</v>
      </c>
      <c r="F495" s="123">
        <v>36500</v>
      </c>
      <c r="G495" s="124">
        <v>20074.89</v>
      </c>
      <c r="H495" s="123">
        <v>608.33000000000004</v>
      </c>
      <c r="I495" s="124">
        <v>20683.22</v>
      </c>
      <c r="J495" s="125">
        <v>15816.78</v>
      </c>
      <c r="K495" s="118">
        <v>2555</v>
      </c>
      <c r="L495" s="118">
        <v>10</v>
      </c>
      <c r="M495" s="118">
        <f t="shared" si="225"/>
        <v>2</v>
      </c>
      <c r="N495" s="118">
        <f t="shared" si="224"/>
        <v>12</v>
      </c>
      <c r="O495" s="126"/>
      <c r="P495" s="127"/>
      <c r="Q495" s="127">
        <f t="shared" ref="Q495:Q511" si="261">(F495/5)*L495/N495</f>
        <v>6083.333333333333</v>
      </c>
      <c r="R495" s="127">
        <f>$F$495/5</f>
        <v>7300</v>
      </c>
      <c r="S495" s="127">
        <f t="shared" ref="S495:U495" si="262">$F$495/5</f>
        <v>7300</v>
      </c>
      <c r="T495" s="127">
        <f t="shared" si="262"/>
        <v>7300</v>
      </c>
      <c r="U495" s="127">
        <f t="shared" si="262"/>
        <v>7300</v>
      </c>
      <c r="V495" s="127">
        <f t="shared" ref="V495:V511" si="263">(F495/5)*M495/N495-1</f>
        <v>1215.6666666666667</v>
      </c>
      <c r="W495" s="127"/>
      <c r="X495" s="127"/>
      <c r="Y495" s="127"/>
      <c r="Z495" s="127"/>
      <c r="AA495" s="127"/>
      <c r="AB495" s="127"/>
      <c r="AC495" s="127"/>
      <c r="AD495" s="127"/>
      <c r="AE495" s="127"/>
      <c r="AF495" s="127"/>
      <c r="AG495" s="127"/>
      <c r="AH495" s="127"/>
      <c r="AI495" s="127"/>
      <c r="AJ495" s="127"/>
      <c r="AK495" s="127"/>
      <c r="AL495" s="127"/>
      <c r="AM495" s="127"/>
      <c r="AN495" s="127"/>
      <c r="AO495" s="127"/>
      <c r="AP495" s="127"/>
    </row>
    <row r="496" spans="1:42">
      <c r="A496" s="118">
        <v>494</v>
      </c>
      <c r="B496" s="120" t="s">
        <v>5693</v>
      </c>
      <c r="C496" s="121" t="s">
        <v>5694</v>
      </c>
      <c r="D496" s="118" t="s">
        <v>5431</v>
      </c>
      <c r="E496" s="122">
        <v>20</v>
      </c>
      <c r="F496" s="123">
        <v>47500</v>
      </c>
      <c r="G496" s="124">
        <v>24541.77</v>
      </c>
      <c r="H496" s="123">
        <v>791.67</v>
      </c>
      <c r="I496" s="124">
        <v>25333.439999999999</v>
      </c>
      <c r="J496" s="125">
        <v>22166.560000000001</v>
      </c>
      <c r="K496" s="118">
        <v>2555</v>
      </c>
      <c r="L496" s="118">
        <v>8</v>
      </c>
      <c r="M496" s="118">
        <f t="shared" si="225"/>
        <v>4</v>
      </c>
      <c r="N496" s="118">
        <f t="shared" si="224"/>
        <v>12</v>
      </c>
      <c r="O496" s="126"/>
      <c r="P496" s="127"/>
      <c r="Q496" s="127">
        <f t="shared" si="261"/>
        <v>6333.333333333333</v>
      </c>
      <c r="R496" s="127">
        <f>$F$496/5</f>
        <v>9500</v>
      </c>
      <c r="S496" s="127">
        <f t="shared" ref="S496:U496" si="264">$F$496/5</f>
        <v>9500</v>
      </c>
      <c r="T496" s="127">
        <f t="shared" si="264"/>
        <v>9500</v>
      </c>
      <c r="U496" s="127">
        <f t="shared" si="264"/>
        <v>9500</v>
      </c>
      <c r="V496" s="127">
        <f t="shared" si="263"/>
        <v>3165.6666666666665</v>
      </c>
      <c r="W496" s="127"/>
      <c r="X496" s="127"/>
      <c r="Y496" s="127"/>
      <c r="Z496" s="127"/>
      <c r="AA496" s="127"/>
      <c r="AB496" s="127"/>
      <c r="AC496" s="127"/>
      <c r="AD496" s="127"/>
      <c r="AE496" s="127"/>
      <c r="AF496" s="127"/>
      <c r="AG496" s="127"/>
      <c r="AH496" s="127"/>
      <c r="AI496" s="127"/>
      <c r="AJ496" s="127"/>
      <c r="AK496" s="127"/>
      <c r="AL496" s="127"/>
      <c r="AM496" s="127"/>
      <c r="AN496" s="127"/>
      <c r="AO496" s="127"/>
      <c r="AP496" s="127"/>
    </row>
    <row r="497" spans="1:42">
      <c r="A497" s="118">
        <v>495</v>
      </c>
      <c r="B497" s="120" t="s">
        <v>5510</v>
      </c>
      <c r="C497" s="121" t="s">
        <v>5694</v>
      </c>
      <c r="D497" s="118" t="s">
        <v>5431</v>
      </c>
      <c r="E497" s="122">
        <v>20</v>
      </c>
      <c r="F497" s="123">
        <v>36500</v>
      </c>
      <c r="G497" s="124">
        <v>18858.23</v>
      </c>
      <c r="H497" s="123">
        <v>608.33000000000004</v>
      </c>
      <c r="I497" s="124">
        <v>19466.560000000001</v>
      </c>
      <c r="J497" s="125">
        <v>17033.439999999999</v>
      </c>
      <c r="K497" s="118">
        <v>2555</v>
      </c>
      <c r="L497" s="118">
        <v>8</v>
      </c>
      <c r="M497" s="118">
        <f t="shared" si="225"/>
        <v>4</v>
      </c>
      <c r="N497" s="118">
        <f t="shared" si="224"/>
        <v>12</v>
      </c>
      <c r="O497" s="126"/>
      <c r="P497" s="127"/>
      <c r="Q497" s="127">
        <f t="shared" si="261"/>
        <v>4866.666666666667</v>
      </c>
      <c r="R497" s="127">
        <f>$F$497/5</f>
        <v>7300</v>
      </c>
      <c r="S497" s="127">
        <f t="shared" ref="S497:U497" si="265">$F$497/5</f>
        <v>7300</v>
      </c>
      <c r="T497" s="127">
        <f t="shared" si="265"/>
        <v>7300</v>
      </c>
      <c r="U497" s="127">
        <f t="shared" si="265"/>
        <v>7300</v>
      </c>
      <c r="V497" s="127">
        <f t="shared" si="263"/>
        <v>2432.3333333333335</v>
      </c>
      <c r="W497" s="127"/>
      <c r="X497" s="127"/>
      <c r="Y497" s="127"/>
      <c r="Z497" s="127"/>
      <c r="AA497" s="127"/>
      <c r="AB497" s="127"/>
      <c r="AC497" s="127"/>
      <c r="AD497" s="127"/>
      <c r="AE497" s="127"/>
      <c r="AF497" s="127"/>
      <c r="AG497" s="127"/>
      <c r="AH497" s="127"/>
      <c r="AI497" s="127"/>
      <c r="AJ497" s="127"/>
      <c r="AK497" s="127"/>
      <c r="AL497" s="127"/>
      <c r="AM497" s="127"/>
      <c r="AN497" s="127"/>
      <c r="AO497" s="127"/>
      <c r="AP497" s="127"/>
    </row>
    <row r="498" spans="1:42">
      <c r="A498" s="118">
        <v>496</v>
      </c>
      <c r="B498" s="120" t="s">
        <v>5510</v>
      </c>
      <c r="C498" s="121" t="s">
        <v>5694</v>
      </c>
      <c r="D498" s="118" t="s">
        <v>5431</v>
      </c>
      <c r="E498" s="122">
        <v>20</v>
      </c>
      <c r="F498" s="123">
        <v>36500</v>
      </c>
      <c r="G498" s="124">
        <v>18858.23</v>
      </c>
      <c r="H498" s="123">
        <v>608.33000000000004</v>
      </c>
      <c r="I498" s="124">
        <v>19466.560000000001</v>
      </c>
      <c r="J498" s="125">
        <v>17033.439999999999</v>
      </c>
      <c r="K498" s="118">
        <v>2555</v>
      </c>
      <c r="L498" s="118">
        <v>8</v>
      </c>
      <c r="M498" s="118">
        <f t="shared" si="225"/>
        <v>4</v>
      </c>
      <c r="N498" s="118">
        <f t="shared" si="224"/>
        <v>12</v>
      </c>
      <c r="O498" s="126"/>
      <c r="P498" s="127"/>
      <c r="Q498" s="127">
        <f t="shared" si="261"/>
        <v>4866.666666666667</v>
      </c>
      <c r="R498" s="127">
        <f>$F$498/5</f>
        <v>7300</v>
      </c>
      <c r="S498" s="127">
        <f t="shared" ref="S498:U498" si="266">$F$498/5</f>
        <v>7300</v>
      </c>
      <c r="T498" s="127">
        <f t="shared" si="266"/>
        <v>7300</v>
      </c>
      <c r="U498" s="127">
        <f t="shared" si="266"/>
        <v>7300</v>
      </c>
      <c r="V498" s="127">
        <f t="shared" si="263"/>
        <v>2432.3333333333335</v>
      </c>
      <c r="W498" s="127"/>
      <c r="X498" s="127"/>
      <c r="Y498" s="127"/>
      <c r="Z498" s="127"/>
      <c r="AA498" s="127"/>
      <c r="AB498" s="127"/>
      <c r="AC498" s="127"/>
      <c r="AD498" s="127"/>
      <c r="AE498" s="127"/>
      <c r="AF498" s="127"/>
      <c r="AG498" s="127"/>
      <c r="AH498" s="127"/>
      <c r="AI498" s="127"/>
      <c r="AJ498" s="127"/>
      <c r="AK498" s="127"/>
      <c r="AL498" s="127"/>
      <c r="AM498" s="127"/>
      <c r="AN498" s="127"/>
      <c r="AO498" s="127"/>
      <c r="AP498" s="127"/>
    </row>
    <row r="499" spans="1:42" ht="36">
      <c r="A499" s="118">
        <v>497</v>
      </c>
      <c r="B499" s="120" t="s">
        <v>5695</v>
      </c>
      <c r="C499" s="121" t="s">
        <v>5573</v>
      </c>
      <c r="D499" s="118" t="s">
        <v>5431</v>
      </c>
      <c r="E499" s="122">
        <v>20</v>
      </c>
      <c r="F499" s="123">
        <v>52590.5</v>
      </c>
      <c r="G499" s="124">
        <v>22789.26</v>
      </c>
      <c r="H499" s="123">
        <v>876.51</v>
      </c>
      <c r="I499" s="124">
        <v>23665.77</v>
      </c>
      <c r="J499" s="125">
        <v>28924.73</v>
      </c>
      <c r="K499" s="118">
        <v>2555</v>
      </c>
      <c r="L499" s="118">
        <v>3</v>
      </c>
      <c r="M499" s="118">
        <f t="shared" si="225"/>
        <v>9</v>
      </c>
      <c r="N499" s="118">
        <f t="shared" si="224"/>
        <v>12</v>
      </c>
      <c r="O499" s="126"/>
      <c r="P499" s="127"/>
      <c r="Q499" s="127">
        <f t="shared" si="261"/>
        <v>2629.5250000000001</v>
      </c>
      <c r="R499" s="127">
        <f>$F$499/5</f>
        <v>10518.1</v>
      </c>
      <c r="S499" s="127">
        <f t="shared" ref="S499:U499" si="267">$F$499/5</f>
        <v>10518.1</v>
      </c>
      <c r="T499" s="127">
        <f t="shared" si="267"/>
        <v>10518.1</v>
      </c>
      <c r="U499" s="127">
        <f t="shared" si="267"/>
        <v>10518.1</v>
      </c>
      <c r="V499" s="127">
        <f t="shared" si="263"/>
        <v>7887.5750000000007</v>
      </c>
      <c r="W499" s="127"/>
      <c r="X499" s="127"/>
      <c r="Y499" s="127"/>
      <c r="Z499" s="127"/>
      <c r="AA499" s="127"/>
      <c r="AB499" s="127"/>
      <c r="AC499" s="127"/>
      <c r="AD499" s="127"/>
      <c r="AE499" s="127"/>
      <c r="AF499" s="127"/>
      <c r="AG499" s="127"/>
      <c r="AH499" s="127"/>
      <c r="AI499" s="127"/>
      <c r="AJ499" s="127"/>
      <c r="AK499" s="127"/>
      <c r="AL499" s="127"/>
      <c r="AM499" s="127"/>
      <c r="AN499" s="127"/>
      <c r="AO499" s="127"/>
      <c r="AP499" s="127"/>
    </row>
    <row r="500" spans="1:42" ht="36">
      <c r="A500" s="118">
        <v>498</v>
      </c>
      <c r="B500" s="120" t="s">
        <v>5695</v>
      </c>
      <c r="C500" s="121" t="s">
        <v>5573</v>
      </c>
      <c r="D500" s="118" t="s">
        <v>5431</v>
      </c>
      <c r="E500" s="122">
        <v>20</v>
      </c>
      <c r="F500" s="123">
        <v>52590.5</v>
      </c>
      <c r="G500" s="124">
        <v>22789.26</v>
      </c>
      <c r="H500" s="123">
        <v>876.51</v>
      </c>
      <c r="I500" s="124">
        <v>23665.77</v>
      </c>
      <c r="J500" s="125">
        <v>28924.73</v>
      </c>
      <c r="K500" s="118">
        <v>2555</v>
      </c>
      <c r="L500" s="118">
        <v>3</v>
      </c>
      <c r="M500" s="118">
        <f t="shared" si="225"/>
        <v>9</v>
      </c>
      <c r="N500" s="118">
        <f t="shared" si="224"/>
        <v>12</v>
      </c>
      <c r="O500" s="126"/>
      <c r="P500" s="127"/>
      <c r="Q500" s="127">
        <f t="shared" si="261"/>
        <v>2629.5250000000001</v>
      </c>
      <c r="R500" s="127">
        <f>$F$500/5</f>
        <v>10518.1</v>
      </c>
      <c r="S500" s="127">
        <f t="shared" ref="S500:U500" si="268">$F$500/5</f>
        <v>10518.1</v>
      </c>
      <c r="T500" s="127">
        <f t="shared" si="268"/>
        <v>10518.1</v>
      </c>
      <c r="U500" s="127">
        <f t="shared" si="268"/>
        <v>10518.1</v>
      </c>
      <c r="V500" s="127">
        <f t="shared" si="263"/>
        <v>7887.5750000000007</v>
      </c>
      <c r="W500" s="127"/>
      <c r="X500" s="127"/>
      <c r="Y500" s="127"/>
      <c r="Z500" s="127"/>
      <c r="AA500" s="127"/>
      <c r="AB500" s="127"/>
      <c r="AC500" s="127"/>
      <c r="AD500" s="127"/>
      <c r="AE500" s="127"/>
      <c r="AF500" s="127"/>
      <c r="AG500" s="127"/>
      <c r="AH500" s="127"/>
      <c r="AI500" s="127"/>
      <c r="AJ500" s="127"/>
      <c r="AK500" s="127"/>
      <c r="AL500" s="127"/>
      <c r="AM500" s="127"/>
      <c r="AN500" s="127"/>
      <c r="AO500" s="127"/>
      <c r="AP500" s="127"/>
    </row>
    <row r="501" spans="1:42">
      <c r="A501" s="118">
        <v>499</v>
      </c>
      <c r="B501" s="120" t="s">
        <v>5696</v>
      </c>
      <c r="C501" s="121" t="s">
        <v>5573</v>
      </c>
      <c r="D501" s="118" t="s">
        <v>5431</v>
      </c>
      <c r="E501" s="122">
        <v>20</v>
      </c>
      <c r="F501" s="123">
        <v>36915</v>
      </c>
      <c r="G501" s="124">
        <v>15996.5</v>
      </c>
      <c r="H501" s="123">
        <v>615.25</v>
      </c>
      <c r="I501" s="124">
        <v>16611.75</v>
      </c>
      <c r="J501" s="125">
        <v>20303.25</v>
      </c>
      <c r="K501" s="118">
        <v>2555</v>
      </c>
      <c r="L501" s="118">
        <v>3</v>
      </c>
      <c r="M501" s="118">
        <f t="shared" si="225"/>
        <v>9</v>
      </c>
      <c r="N501" s="118">
        <f t="shared" si="224"/>
        <v>12</v>
      </c>
      <c r="O501" s="126"/>
      <c r="P501" s="127"/>
      <c r="Q501" s="127">
        <f t="shared" si="261"/>
        <v>1845.75</v>
      </c>
      <c r="R501" s="127">
        <f>$F$501/5</f>
        <v>7383</v>
      </c>
      <c r="S501" s="127">
        <f t="shared" ref="S501:U501" si="269">$F$501/5</f>
        <v>7383</v>
      </c>
      <c r="T501" s="127">
        <f t="shared" si="269"/>
        <v>7383</v>
      </c>
      <c r="U501" s="127">
        <f t="shared" si="269"/>
        <v>7383</v>
      </c>
      <c r="V501" s="127">
        <f t="shared" si="263"/>
        <v>5536.25</v>
      </c>
      <c r="W501" s="127"/>
      <c r="X501" s="127"/>
      <c r="Y501" s="127"/>
      <c r="Z501" s="127"/>
      <c r="AA501" s="127"/>
      <c r="AB501" s="127"/>
      <c r="AC501" s="127"/>
      <c r="AD501" s="127"/>
      <c r="AE501" s="127"/>
      <c r="AF501" s="127"/>
      <c r="AG501" s="127"/>
      <c r="AH501" s="127"/>
      <c r="AI501" s="127"/>
      <c r="AJ501" s="127"/>
      <c r="AK501" s="127"/>
      <c r="AL501" s="127"/>
      <c r="AM501" s="127"/>
      <c r="AN501" s="127"/>
      <c r="AO501" s="127"/>
      <c r="AP501" s="127"/>
    </row>
    <row r="502" spans="1:42">
      <c r="A502" s="118">
        <v>500</v>
      </c>
      <c r="B502" s="120" t="s">
        <v>5696</v>
      </c>
      <c r="C502" s="121" t="s">
        <v>5573</v>
      </c>
      <c r="D502" s="118" t="s">
        <v>5431</v>
      </c>
      <c r="E502" s="122">
        <v>20</v>
      </c>
      <c r="F502" s="123">
        <v>36915</v>
      </c>
      <c r="G502" s="124">
        <v>15996.5</v>
      </c>
      <c r="H502" s="123">
        <v>615.25</v>
      </c>
      <c r="I502" s="124">
        <v>16611.75</v>
      </c>
      <c r="J502" s="125">
        <v>20303.25</v>
      </c>
      <c r="K502" s="118">
        <v>2555</v>
      </c>
      <c r="L502" s="118">
        <v>3</v>
      </c>
      <c r="M502" s="118">
        <f t="shared" si="225"/>
        <v>9</v>
      </c>
      <c r="N502" s="118">
        <f t="shared" si="224"/>
        <v>12</v>
      </c>
      <c r="O502" s="126"/>
      <c r="P502" s="127"/>
      <c r="Q502" s="127">
        <f t="shared" si="261"/>
        <v>1845.75</v>
      </c>
      <c r="R502" s="127">
        <f>$F$502/5</f>
        <v>7383</v>
      </c>
      <c r="S502" s="127">
        <f t="shared" ref="S502:U502" si="270">$F$502/5</f>
        <v>7383</v>
      </c>
      <c r="T502" s="127">
        <f t="shared" si="270"/>
        <v>7383</v>
      </c>
      <c r="U502" s="127">
        <f t="shared" si="270"/>
        <v>7383</v>
      </c>
      <c r="V502" s="127">
        <f t="shared" si="263"/>
        <v>5536.25</v>
      </c>
      <c r="W502" s="127"/>
      <c r="X502" s="127"/>
      <c r="Y502" s="127"/>
      <c r="Z502" s="127"/>
      <c r="AA502" s="127"/>
      <c r="AB502" s="127"/>
      <c r="AC502" s="127"/>
      <c r="AD502" s="127"/>
      <c r="AE502" s="127"/>
      <c r="AF502" s="127"/>
      <c r="AG502" s="127"/>
      <c r="AH502" s="127"/>
      <c r="AI502" s="127"/>
      <c r="AJ502" s="127"/>
      <c r="AK502" s="127"/>
      <c r="AL502" s="127"/>
      <c r="AM502" s="127"/>
      <c r="AN502" s="127"/>
      <c r="AO502" s="127"/>
      <c r="AP502" s="127"/>
    </row>
    <row r="503" spans="1:42">
      <c r="A503" s="118">
        <v>501</v>
      </c>
      <c r="B503" s="120" t="s">
        <v>5696</v>
      </c>
      <c r="C503" s="121" t="s">
        <v>5573</v>
      </c>
      <c r="D503" s="118" t="s">
        <v>5431</v>
      </c>
      <c r="E503" s="122">
        <v>20</v>
      </c>
      <c r="F503" s="123">
        <v>36915</v>
      </c>
      <c r="G503" s="124">
        <v>15996.5</v>
      </c>
      <c r="H503" s="123">
        <v>615.25</v>
      </c>
      <c r="I503" s="124">
        <v>16611.75</v>
      </c>
      <c r="J503" s="125">
        <v>20303.25</v>
      </c>
      <c r="K503" s="118">
        <v>2555</v>
      </c>
      <c r="L503" s="118">
        <v>3</v>
      </c>
      <c r="M503" s="118">
        <f t="shared" si="225"/>
        <v>9</v>
      </c>
      <c r="N503" s="118">
        <f t="shared" si="224"/>
        <v>12</v>
      </c>
      <c r="O503" s="126"/>
      <c r="P503" s="127"/>
      <c r="Q503" s="127">
        <f t="shared" si="261"/>
        <v>1845.75</v>
      </c>
      <c r="R503" s="127">
        <f>$F$503/5</f>
        <v>7383</v>
      </c>
      <c r="S503" s="127">
        <f t="shared" ref="S503:U503" si="271">$F$503/5</f>
        <v>7383</v>
      </c>
      <c r="T503" s="127">
        <f t="shared" si="271"/>
        <v>7383</v>
      </c>
      <c r="U503" s="127">
        <f t="shared" si="271"/>
        <v>7383</v>
      </c>
      <c r="V503" s="127">
        <f t="shared" si="263"/>
        <v>5536.25</v>
      </c>
      <c r="W503" s="127"/>
      <c r="X503" s="127"/>
      <c r="Y503" s="127"/>
      <c r="Z503" s="127"/>
      <c r="AA503" s="127"/>
      <c r="AB503" s="127"/>
      <c r="AC503" s="127"/>
      <c r="AD503" s="127"/>
      <c r="AE503" s="127"/>
      <c r="AF503" s="127"/>
      <c r="AG503" s="127"/>
      <c r="AH503" s="127"/>
      <c r="AI503" s="127"/>
      <c r="AJ503" s="127"/>
      <c r="AK503" s="127"/>
      <c r="AL503" s="127"/>
      <c r="AM503" s="127"/>
      <c r="AN503" s="127"/>
      <c r="AO503" s="127"/>
      <c r="AP503" s="127"/>
    </row>
    <row r="504" spans="1:42">
      <c r="A504" s="118">
        <v>502</v>
      </c>
      <c r="B504" s="120" t="s">
        <v>5696</v>
      </c>
      <c r="C504" s="121" t="s">
        <v>5573</v>
      </c>
      <c r="D504" s="118" t="s">
        <v>5431</v>
      </c>
      <c r="E504" s="122">
        <v>20</v>
      </c>
      <c r="F504" s="123">
        <v>36915</v>
      </c>
      <c r="G504" s="124">
        <v>15996.5</v>
      </c>
      <c r="H504" s="123">
        <v>615.25</v>
      </c>
      <c r="I504" s="124">
        <v>16611.75</v>
      </c>
      <c r="J504" s="125">
        <v>20303.25</v>
      </c>
      <c r="K504" s="118">
        <v>2555</v>
      </c>
      <c r="L504" s="118">
        <v>3</v>
      </c>
      <c r="M504" s="118">
        <f t="shared" si="225"/>
        <v>9</v>
      </c>
      <c r="N504" s="118">
        <f t="shared" si="224"/>
        <v>12</v>
      </c>
      <c r="O504" s="126"/>
      <c r="P504" s="127"/>
      <c r="Q504" s="127">
        <f t="shared" si="261"/>
        <v>1845.75</v>
      </c>
      <c r="R504" s="127">
        <f>$F$504/5</f>
        <v>7383</v>
      </c>
      <c r="S504" s="127">
        <f t="shared" ref="S504:U504" si="272">$F$504/5</f>
        <v>7383</v>
      </c>
      <c r="T504" s="127">
        <f t="shared" si="272"/>
        <v>7383</v>
      </c>
      <c r="U504" s="127">
        <f t="shared" si="272"/>
        <v>7383</v>
      </c>
      <c r="V504" s="127">
        <f t="shared" si="263"/>
        <v>5536.25</v>
      </c>
      <c r="W504" s="127"/>
      <c r="X504" s="127"/>
      <c r="Y504" s="127"/>
      <c r="Z504" s="127"/>
      <c r="AA504" s="127"/>
      <c r="AB504" s="127"/>
      <c r="AC504" s="127"/>
      <c r="AD504" s="127"/>
      <c r="AE504" s="127"/>
      <c r="AF504" s="127"/>
      <c r="AG504" s="127"/>
      <c r="AH504" s="127"/>
      <c r="AI504" s="127"/>
      <c r="AJ504" s="127"/>
      <c r="AK504" s="127"/>
      <c r="AL504" s="127"/>
      <c r="AM504" s="127"/>
      <c r="AN504" s="127"/>
      <c r="AO504" s="127"/>
      <c r="AP504" s="127"/>
    </row>
    <row r="505" spans="1:42" ht="36">
      <c r="A505" s="118">
        <v>503</v>
      </c>
      <c r="B505" s="120" t="s">
        <v>5697</v>
      </c>
      <c r="C505" s="121" t="s">
        <v>5573</v>
      </c>
      <c r="D505" s="118" t="s">
        <v>5431</v>
      </c>
      <c r="E505" s="122">
        <v>20</v>
      </c>
      <c r="F505" s="123">
        <v>13375</v>
      </c>
      <c r="G505" s="124">
        <v>5795.92</v>
      </c>
      <c r="H505" s="123">
        <v>222.92</v>
      </c>
      <c r="I505" s="124">
        <v>6018.84</v>
      </c>
      <c r="J505" s="125">
        <v>7356.16</v>
      </c>
      <c r="K505" s="118">
        <v>2555</v>
      </c>
      <c r="L505" s="118">
        <v>3</v>
      </c>
      <c r="M505" s="118">
        <f t="shared" si="225"/>
        <v>9</v>
      </c>
      <c r="N505" s="118">
        <f t="shared" si="224"/>
        <v>12</v>
      </c>
      <c r="O505" s="126"/>
      <c r="P505" s="127"/>
      <c r="Q505" s="127">
        <f t="shared" si="261"/>
        <v>668.75</v>
      </c>
      <c r="R505" s="127">
        <f>$F$505/5</f>
        <v>2675</v>
      </c>
      <c r="S505" s="127">
        <f t="shared" ref="S505:U505" si="273">$F$505/5</f>
        <v>2675</v>
      </c>
      <c r="T505" s="127">
        <f t="shared" si="273"/>
        <v>2675</v>
      </c>
      <c r="U505" s="127">
        <f t="shared" si="273"/>
        <v>2675</v>
      </c>
      <c r="V505" s="127">
        <f t="shared" si="263"/>
        <v>2005.25</v>
      </c>
      <c r="W505" s="127"/>
      <c r="X505" s="127"/>
      <c r="Y505" s="127"/>
      <c r="Z505" s="127"/>
      <c r="AA505" s="127"/>
      <c r="AB505" s="127"/>
      <c r="AC505" s="127"/>
      <c r="AD505" s="127"/>
      <c r="AE505" s="127"/>
      <c r="AF505" s="127"/>
      <c r="AG505" s="127"/>
      <c r="AH505" s="127"/>
      <c r="AI505" s="127"/>
      <c r="AJ505" s="127"/>
      <c r="AK505" s="127"/>
      <c r="AL505" s="127"/>
      <c r="AM505" s="127"/>
      <c r="AN505" s="127"/>
      <c r="AO505" s="127"/>
      <c r="AP505" s="127"/>
    </row>
    <row r="506" spans="1:42" ht="36">
      <c r="A506" s="118">
        <v>504</v>
      </c>
      <c r="B506" s="120" t="s">
        <v>5697</v>
      </c>
      <c r="C506" s="121" t="s">
        <v>5573</v>
      </c>
      <c r="D506" s="118" t="s">
        <v>5431</v>
      </c>
      <c r="E506" s="122">
        <v>20</v>
      </c>
      <c r="F506" s="123">
        <v>13375</v>
      </c>
      <c r="G506" s="124">
        <v>5795.92</v>
      </c>
      <c r="H506" s="123">
        <v>222.92</v>
      </c>
      <c r="I506" s="124">
        <v>6018.84</v>
      </c>
      <c r="J506" s="125">
        <v>7356.16</v>
      </c>
      <c r="K506" s="118">
        <v>2555</v>
      </c>
      <c r="L506" s="118">
        <v>3</v>
      </c>
      <c r="M506" s="118">
        <f t="shared" si="225"/>
        <v>9</v>
      </c>
      <c r="N506" s="118">
        <f t="shared" si="224"/>
        <v>12</v>
      </c>
      <c r="O506" s="126"/>
      <c r="P506" s="127"/>
      <c r="Q506" s="127">
        <f t="shared" si="261"/>
        <v>668.75</v>
      </c>
      <c r="R506" s="127">
        <f>$F$506/5</f>
        <v>2675</v>
      </c>
      <c r="S506" s="127">
        <f t="shared" ref="S506:U506" si="274">$F$506/5</f>
        <v>2675</v>
      </c>
      <c r="T506" s="127">
        <f t="shared" si="274"/>
        <v>2675</v>
      </c>
      <c r="U506" s="127">
        <f t="shared" si="274"/>
        <v>2675</v>
      </c>
      <c r="V506" s="127">
        <f t="shared" si="263"/>
        <v>2005.25</v>
      </c>
      <c r="W506" s="127"/>
      <c r="X506" s="127"/>
      <c r="Y506" s="127"/>
      <c r="Z506" s="127"/>
      <c r="AA506" s="127"/>
      <c r="AB506" s="127"/>
      <c r="AC506" s="127"/>
      <c r="AD506" s="127"/>
      <c r="AE506" s="127"/>
      <c r="AF506" s="127"/>
      <c r="AG506" s="127"/>
      <c r="AH506" s="127"/>
      <c r="AI506" s="127"/>
      <c r="AJ506" s="127"/>
      <c r="AK506" s="127"/>
      <c r="AL506" s="127"/>
      <c r="AM506" s="127"/>
      <c r="AN506" s="127"/>
      <c r="AO506" s="127"/>
      <c r="AP506" s="127"/>
    </row>
    <row r="507" spans="1:42" ht="36">
      <c r="A507" s="118">
        <v>505</v>
      </c>
      <c r="B507" s="120" t="s">
        <v>5697</v>
      </c>
      <c r="C507" s="121" t="s">
        <v>5573</v>
      </c>
      <c r="D507" s="118" t="s">
        <v>5431</v>
      </c>
      <c r="E507" s="122">
        <v>20</v>
      </c>
      <c r="F507" s="123">
        <v>13375</v>
      </c>
      <c r="G507" s="124">
        <v>5795.92</v>
      </c>
      <c r="H507" s="123">
        <v>222.92</v>
      </c>
      <c r="I507" s="124">
        <v>6018.84</v>
      </c>
      <c r="J507" s="125">
        <v>7356.16</v>
      </c>
      <c r="K507" s="118">
        <v>2555</v>
      </c>
      <c r="L507" s="118">
        <v>3</v>
      </c>
      <c r="M507" s="118">
        <f t="shared" si="225"/>
        <v>9</v>
      </c>
      <c r="N507" s="118">
        <f t="shared" si="224"/>
        <v>12</v>
      </c>
      <c r="O507" s="126"/>
      <c r="P507" s="127"/>
      <c r="Q507" s="127">
        <f t="shared" si="261"/>
        <v>668.75</v>
      </c>
      <c r="R507" s="127">
        <f>$F$507/5</f>
        <v>2675</v>
      </c>
      <c r="S507" s="127">
        <f t="shared" ref="S507:U507" si="275">$F$507/5</f>
        <v>2675</v>
      </c>
      <c r="T507" s="127">
        <f t="shared" si="275"/>
        <v>2675</v>
      </c>
      <c r="U507" s="127">
        <f t="shared" si="275"/>
        <v>2675</v>
      </c>
      <c r="V507" s="127">
        <f t="shared" si="263"/>
        <v>2005.25</v>
      </c>
      <c r="W507" s="127"/>
      <c r="X507" s="127"/>
      <c r="Y507" s="127"/>
      <c r="Z507" s="127"/>
      <c r="AA507" s="127"/>
      <c r="AB507" s="127"/>
      <c r="AC507" s="127"/>
      <c r="AD507" s="127"/>
      <c r="AE507" s="127"/>
      <c r="AF507" s="127"/>
      <c r="AG507" s="127"/>
      <c r="AH507" s="127"/>
      <c r="AI507" s="127"/>
      <c r="AJ507" s="127"/>
      <c r="AK507" s="127"/>
      <c r="AL507" s="127"/>
      <c r="AM507" s="127"/>
      <c r="AN507" s="127"/>
      <c r="AO507" s="127"/>
      <c r="AP507" s="127"/>
    </row>
    <row r="508" spans="1:42" ht="36">
      <c r="A508" s="118">
        <v>506</v>
      </c>
      <c r="B508" s="120" t="s">
        <v>5697</v>
      </c>
      <c r="C508" s="121" t="s">
        <v>5573</v>
      </c>
      <c r="D508" s="118" t="s">
        <v>5431</v>
      </c>
      <c r="E508" s="122">
        <v>20</v>
      </c>
      <c r="F508" s="123">
        <v>13375</v>
      </c>
      <c r="G508" s="124">
        <v>5795.92</v>
      </c>
      <c r="H508" s="123">
        <v>222.92</v>
      </c>
      <c r="I508" s="124">
        <v>6018.84</v>
      </c>
      <c r="J508" s="125">
        <v>7356.16</v>
      </c>
      <c r="K508" s="118">
        <v>2555</v>
      </c>
      <c r="L508" s="118">
        <v>3</v>
      </c>
      <c r="M508" s="118">
        <f t="shared" si="225"/>
        <v>9</v>
      </c>
      <c r="N508" s="118">
        <f t="shared" si="224"/>
        <v>12</v>
      </c>
      <c r="O508" s="126"/>
      <c r="P508" s="127"/>
      <c r="Q508" s="127">
        <f t="shared" si="261"/>
        <v>668.75</v>
      </c>
      <c r="R508" s="127">
        <f>$F$508/5</f>
        <v>2675</v>
      </c>
      <c r="S508" s="127">
        <f t="shared" ref="S508:U508" si="276">$F$508/5</f>
        <v>2675</v>
      </c>
      <c r="T508" s="127">
        <f t="shared" si="276"/>
        <v>2675</v>
      </c>
      <c r="U508" s="127">
        <f t="shared" si="276"/>
        <v>2675</v>
      </c>
      <c r="V508" s="127">
        <f t="shared" si="263"/>
        <v>2005.25</v>
      </c>
      <c r="W508" s="127"/>
      <c r="X508" s="127"/>
      <c r="Y508" s="127"/>
      <c r="Z508" s="127"/>
      <c r="AA508" s="127"/>
      <c r="AB508" s="127"/>
      <c r="AC508" s="127"/>
      <c r="AD508" s="127"/>
      <c r="AE508" s="127"/>
      <c r="AF508" s="127"/>
      <c r="AG508" s="127"/>
      <c r="AH508" s="127"/>
      <c r="AI508" s="127"/>
      <c r="AJ508" s="127"/>
      <c r="AK508" s="127"/>
      <c r="AL508" s="127"/>
      <c r="AM508" s="127"/>
      <c r="AN508" s="127"/>
      <c r="AO508" s="127"/>
      <c r="AP508" s="127"/>
    </row>
    <row r="509" spans="1:42">
      <c r="A509" s="118">
        <v>507</v>
      </c>
      <c r="B509" s="120" t="s">
        <v>5698</v>
      </c>
      <c r="C509" s="121" t="s">
        <v>5573</v>
      </c>
      <c r="D509" s="118" t="s">
        <v>5431</v>
      </c>
      <c r="E509" s="122">
        <v>20</v>
      </c>
      <c r="F509" s="123">
        <v>18725</v>
      </c>
      <c r="G509" s="124">
        <v>8114.08</v>
      </c>
      <c r="H509" s="123">
        <v>312.08</v>
      </c>
      <c r="I509" s="124">
        <v>8426.16</v>
      </c>
      <c r="J509" s="125">
        <v>10298.84</v>
      </c>
      <c r="K509" s="118">
        <v>2555</v>
      </c>
      <c r="L509" s="118">
        <v>3</v>
      </c>
      <c r="M509" s="118">
        <f t="shared" si="225"/>
        <v>9</v>
      </c>
      <c r="N509" s="118">
        <f t="shared" si="224"/>
        <v>12</v>
      </c>
      <c r="O509" s="126"/>
      <c r="P509" s="127"/>
      <c r="Q509" s="127">
        <f t="shared" si="261"/>
        <v>936.25</v>
      </c>
      <c r="R509" s="127">
        <f>$F$509/5</f>
        <v>3745</v>
      </c>
      <c r="S509" s="127">
        <f t="shared" ref="S509:U509" si="277">$F$509/5</f>
        <v>3745</v>
      </c>
      <c r="T509" s="127">
        <f t="shared" si="277"/>
        <v>3745</v>
      </c>
      <c r="U509" s="127">
        <f t="shared" si="277"/>
        <v>3745</v>
      </c>
      <c r="V509" s="127">
        <f t="shared" si="263"/>
        <v>2807.75</v>
      </c>
      <c r="W509" s="127"/>
      <c r="X509" s="127"/>
      <c r="Y509" s="127"/>
      <c r="Z509" s="127"/>
      <c r="AA509" s="127"/>
      <c r="AB509" s="127"/>
      <c r="AC509" s="127"/>
      <c r="AD509" s="127"/>
      <c r="AE509" s="127"/>
      <c r="AF509" s="127"/>
      <c r="AG509" s="127"/>
      <c r="AH509" s="127"/>
      <c r="AI509" s="127"/>
      <c r="AJ509" s="127"/>
      <c r="AK509" s="127"/>
      <c r="AL509" s="127"/>
      <c r="AM509" s="127"/>
      <c r="AN509" s="127"/>
      <c r="AO509" s="127"/>
      <c r="AP509" s="127"/>
    </row>
    <row r="510" spans="1:42">
      <c r="A510" s="118">
        <v>508</v>
      </c>
      <c r="B510" s="120" t="s">
        <v>5699</v>
      </c>
      <c r="C510" s="121" t="s">
        <v>5493</v>
      </c>
      <c r="D510" s="118" t="s">
        <v>5431</v>
      </c>
      <c r="E510" s="122">
        <v>20</v>
      </c>
      <c r="F510" s="123">
        <v>68052</v>
      </c>
      <c r="G510" s="124">
        <v>28355</v>
      </c>
      <c r="H510" s="123">
        <v>1134.2</v>
      </c>
      <c r="I510" s="124">
        <v>29489.200000000001</v>
      </c>
      <c r="J510" s="125">
        <v>38562.800000000003</v>
      </c>
      <c r="K510" s="118">
        <v>2555</v>
      </c>
      <c r="L510" s="118">
        <v>2</v>
      </c>
      <c r="M510" s="118">
        <f t="shared" si="225"/>
        <v>10</v>
      </c>
      <c r="N510" s="118">
        <f t="shared" si="224"/>
        <v>12</v>
      </c>
      <c r="O510" s="126"/>
      <c r="P510" s="127"/>
      <c r="Q510" s="127">
        <f t="shared" si="261"/>
        <v>2268.4</v>
      </c>
      <c r="R510" s="127">
        <f>$F$510/5</f>
        <v>13610.4</v>
      </c>
      <c r="S510" s="127">
        <f t="shared" ref="S510:U510" si="278">$F$510/5</f>
        <v>13610.4</v>
      </c>
      <c r="T510" s="127">
        <f t="shared" si="278"/>
        <v>13610.4</v>
      </c>
      <c r="U510" s="127">
        <f t="shared" si="278"/>
        <v>13610.4</v>
      </c>
      <c r="V510" s="127">
        <f t="shared" si="263"/>
        <v>11341</v>
      </c>
      <c r="W510" s="127"/>
      <c r="X510" s="127"/>
      <c r="Y510" s="127"/>
      <c r="Z510" s="127"/>
      <c r="AA510" s="127"/>
      <c r="AB510" s="127"/>
      <c r="AC510" s="127"/>
      <c r="AD510" s="127"/>
      <c r="AE510" s="127"/>
      <c r="AF510" s="127"/>
      <c r="AG510" s="127"/>
      <c r="AH510" s="127"/>
      <c r="AI510" s="127"/>
      <c r="AJ510" s="127"/>
      <c r="AK510" s="127"/>
      <c r="AL510" s="127"/>
      <c r="AM510" s="127"/>
      <c r="AN510" s="127"/>
      <c r="AO510" s="127"/>
      <c r="AP510" s="127"/>
    </row>
    <row r="511" spans="1:42">
      <c r="A511" s="118">
        <v>509</v>
      </c>
      <c r="B511" s="128" t="s">
        <v>5700</v>
      </c>
      <c r="C511" s="121" t="s">
        <v>5493</v>
      </c>
      <c r="D511" s="118" t="s">
        <v>5431</v>
      </c>
      <c r="E511" s="122">
        <v>20</v>
      </c>
      <c r="F511" s="123">
        <v>11502.5</v>
      </c>
      <c r="G511" s="124">
        <v>4792.75</v>
      </c>
      <c r="H511" s="123">
        <v>191.71</v>
      </c>
      <c r="I511" s="124">
        <v>4984.46</v>
      </c>
      <c r="J511" s="129">
        <v>6518.04</v>
      </c>
      <c r="K511" s="118">
        <v>2555</v>
      </c>
      <c r="L511" s="118">
        <v>2</v>
      </c>
      <c r="M511" s="118">
        <f t="shared" si="225"/>
        <v>10</v>
      </c>
      <c r="N511" s="118">
        <f t="shared" si="224"/>
        <v>12</v>
      </c>
      <c r="O511" s="126"/>
      <c r="P511" s="127"/>
      <c r="Q511" s="127">
        <f t="shared" si="261"/>
        <v>383.41666666666669</v>
      </c>
      <c r="R511" s="127">
        <f>$F$511/5</f>
        <v>2300.5</v>
      </c>
      <c r="S511" s="127">
        <f t="shared" ref="S511:U511" si="279">$F$511/5</f>
        <v>2300.5</v>
      </c>
      <c r="T511" s="127">
        <f t="shared" si="279"/>
        <v>2300.5</v>
      </c>
      <c r="U511" s="127">
        <f t="shared" si="279"/>
        <v>2300.5</v>
      </c>
      <c r="V511" s="127">
        <f t="shared" si="263"/>
        <v>1916.0833333333333</v>
      </c>
      <c r="W511" s="127"/>
      <c r="X511" s="127"/>
      <c r="Y511" s="127"/>
      <c r="Z511" s="127"/>
      <c r="AA511" s="127"/>
      <c r="AB511" s="127"/>
      <c r="AC511" s="127"/>
      <c r="AD511" s="127"/>
      <c r="AE511" s="127"/>
      <c r="AF511" s="127"/>
      <c r="AG511" s="127"/>
      <c r="AH511" s="127"/>
      <c r="AI511" s="127"/>
      <c r="AJ511" s="127"/>
      <c r="AK511" s="127"/>
      <c r="AL511" s="127"/>
      <c r="AM511" s="127"/>
      <c r="AN511" s="127"/>
      <c r="AO511" s="127"/>
      <c r="AP511" s="127"/>
    </row>
    <row r="512" spans="1:42" ht="36">
      <c r="A512" s="118">
        <v>510</v>
      </c>
      <c r="B512" s="120" t="s">
        <v>5701</v>
      </c>
      <c r="C512" s="121" t="s">
        <v>5702</v>
      </c>
      <c r="D512" s="118" t="s">
        <v>5431</v>
      </c>
      <c r="E512" s="122">
        <v>20</v>
      </c>
      <c r="F512" s="123">
        <v>23500</v>
      </c>
      <c r="G512" s="124">
        <v>8225.07</v>
      </c>
      <c r="H512" s="123">
        <v>391.67</v>
      </c>
      <c r="I512" s="124">
        <v>8616.74</v>
      </c>
      <c r="J512" s="125">
        <v>14883.26</v>
      </c>
      <c r="K512" s="118">
        <v>2556</v>
      </c>
      <c r="L512" s="118">
        <v>10</v>
      </c>
      <c r="M512" s="118">
        <f t="shared" si="225"/>
        <v>2</v>
      </c>
      <c r="N512" s="118">
        <f t="shared" si="224"/>
        <v>12</v>
      </c>
      <c r="O512" s="126"/>
      <c r="P512" s="127"/>
      <c r="Q512" s="127"/>
      <c r="R512" s="127">
        <f t="shared" ref="R512:R517" si="280">(F512/5)*L512/N512</f>
        <v>3916.6666666666665</v>
      </c>
      <c r="S512" s="127">
        <f t="shared" ref="S512:S517" si="281">F512/5</f>
        <v>4700</v>
      </c>
      <c r="T512" s="127">
        <f t="shared" ref="T512:T525" si="282">F512/5</f>
        <v>4700</v>
      </c>
      <c r="U512" s="127">
        <f t="shared" ref="U512:U525" si="283">F512/5</f>
        <v>4700</v>
      </c>
      <c r="V512" s="127">
        <f t="shared" ref="V512:V525" si="284">F512/5</f>
        <v>4700</v>
      </c>
      <c r="W512" s="127">
        <f t="shared" ref="W512:W517" si="285">(F512/5)*M512/N512-1</f>
        <v>782.33333333333337</v>
      </c>
      <c r="X512" s="127"/>
      <c r="Y512" s="127"/>
      <c r="Z512" s="127"/>
      <c r="AA512" s="127"/>
      <c r="AB512" s="127"/>
      <c r="AC512" s="127"/>
      <c r="AD512" s="127"/>
      <c r="AE512" s="127"/>
      <c r="AF512" s="127"/>
      <c r="AG512" s="127"/>
      <c r="AH512" s="127"/>
      <c r="AI512" s="127"/>
      <c r="AJ512" s="127"/>
      <c r="AK512" s="127"/>
      <c r="AL512" s="127"/>
      <c r="AM512" s="127"/>
      <c r="AN512" s="127"/>
      <c r="AO512" s="127"/>
      <c r="AP512" s="127"/>
    </row>
    <row r="513" spans="1:42">
      <c r="A513" s="118">
        <v>511</v>
      </c>
      <c r="B513" s="120" t="s">
        <v>5699</v>
      </c>
      <c r="C513" s="121" t="s">
        <v>5703</v>
      </c>
      <c r="D513" s="118" t="s">
        <v>5431</v>
      </c>
      <c r="E513" s="122">
        <v>20</v>
      </c>
      <c r="F513" s="123">
        <v>63665</v>
      </c>
      <c r="G513" s="124">
        <v>20160.52</v>
      </c>
      <c r="H513" s="123">
        <v>1061.08</v>
      </c>
      <c r="I513" s="124">
        <v>21221.599999999999</v>
      </c>
      <c r="J513" s="125">
        <v>42443.4</v>
      </c>
      <c r="K513" s="118">
        <v>2556</v>
      </c>
      <c r="L513" s="118">
        <v>8</v>
      </c>
      <c r="M513" s="118">
        <f t="shared" si="225"/>
        <v>4</v>
      </c>
      <c r="N513" s="118">
        <f t="shared" si="224"/>
        <v>12</v>
      </c>
      <c r="O513" s="126"/>
      <c r="P513" s="127"/>
      <c r="Q513" s="127"/>
      <c r="R513" s="127">
        <f t="shared" si="280"/>
        <v>8488.6666666666661</v>
      </c>
      <c r="S513" s="127">
        <f t="shared" si="281"/>
        <v>12733</v>
      </c>
      <c r="T513" s="127">
        <f t="shared" si="282"/>
        <v>12733</v>
      </c>
      <c r="U513" s="127">
        <f t="shared" si="283"/>
        <v>12733</v>
      </c>
      <c r="V513" s="127">
        <f t="shared" si="284"/>
        <v>12733</v>
      </c>
      <c r="W513" s="127">
        <f t="shared" si="285"/>
        <v>4243.333333333333</v>
      </c>
      <c r="X513" s="127"/>
      <c r="Y513" s="127"/>
      <c r="Z513" s="127"/>
      <c r="AA513" s="127"/>
      <c r="AB513" s="127"/>
      <c r="AC513" s="127"/>
      <c r="AD513" s="127"/>
      <c r="AE513" s="127"/>
      <c r="AF513" s="127"/>
      <c r="AG513" s="127"/>
      <c r="AH513" s="127"/>
      <c r="AI513" s="127"/>
      <c r="AJ513" s="127"/>
      <c r="AK513" s="127"/>
      <c r="AL513" s="127"/>
      <c r="AM513" s="127"/>
      <c r="AN513" s="127"/>
      <c r="AO513" s="127"/>
      <c r="AP513" s="127"/>
    </row>
    <row r="514" spans="1:42">
      <c r="A514" s="118">
        <v>512</v>
      </c>
      <c r="B514" s="128" t="s">
        <v>5700</v>
      </c>
      <c r="C514" s="121" t="s">
        <v>5703</v>
      </c>
      <c r="D514" s="118" t="s">
        <v>5431</v>
      </c>
      <c r="E514" s="122">
        <v>20</v>
      </c>
      <c r="F514" s="123">
        <v>16264</v>
      </c>
      <c r="G514" s="124">
        <v>5150.33</v>
      </c>
      <c r="H514" s="123">
        <v>271.07</v>
      </c>
      <c r="I514" s="124">
        <v>5421.4</v>
      </c>
      <c r="J514" s="129">
        <v>10842.6</v>
      </c>
      <c r="K514" s="118">
        <v>2556</v>
      </c>
      <c r="L514" s="118">
        <v>8</v>
      </c>
      <c r="M514" s="118">
        <f t="shared" si="225"/>
        <v>4</v>
      </c>
      <c r="N514" s="118">
        <f t="shared" si="224"/>
        <v>12</v>
      </c>
      <c r="O514" s="126"/>
      <c r="P514" s="127"/>
      <c r="Q514" s="127"/>
      <c r="R514" s="127">
        <f t="shared" si="280"/>
        <v>2168.5333333333333</v>
      </c>
      <c r="S514" s="127">
        <f t="shared" si="281"/>
        <v>3252.8</v>
      </c>
      <c r="T514" s="127">
        <f t="shared" si="282"/>
        <v>3252.8</v>
      </c>
      <c r="U514" s="127">
        <f t="shared" si="283"/>
        <v>3252.8</v>
      </c>
      <c r="V514" s="127">
        <f t="shared" si="284"/>
        <v>3252.8</v>
      </c>
      <c r="W514" s="127">
        <f t="shared" si="285"/>
        <v>1083.2666666666667</v>
      </c>
      <c r="X514" s="127"/>
      <c r="Y514" s="127"/>
      <c r="Z514" s="127"/>
      <c r="AA514" s="127"/>
      <c r="AB514" s="127"/>
      <c r="AC514" s="127"/>
      <c r="AD514" s="127"/>
      <c r="AE514" s="127"/>
      <c r="AF514" s="127"/>
      <c r="AG514" s="127"/>
      <c r="AH514" s="127"/>
      <c r="AI514" s="127"/>
      <c r="AJ514" s="127"/>
      <c r="AK514" s="127"/>
      <c r="AL514" s="127"/>
      <c r="AM514" s="127"/>
      <c r="AN514" s="127"/>
      <c r="AO514" s="127"/>
      <c r="AP514" s="127"/>
    </row>
    <row r="515" spans="1:42">
      <c r="A515" s="118">
        <v>513</v>
      </c>
      <c r="B515" s="120" t="s">
        <v>5704</v>
      </c>
      <c r="C515" s="121" t="s">
        <v>5589</v>
      </c>
      <c r="D515" s="118" t="s">
        <v>5431</v>
      </c>
      <c r="E515" s="122">
        <v>20</v>
      </c>
      <c r="F515" s="123">
        <v>9950</v>
      </c>
      <c r="G515" s="124">
        <v>2819.11</v>
      </c>
      <c r="H515" s="123">
        <v>165.83</v>
      </c>
      <c r="I515" s="124">
        <v>2984.94</v>
      </c>
      <c r="J515" s="125">
        <v>6965.06</v>
      </c>
      <c r="K515" s="118">
        <v>2556</v>
      </c>
      <c r="L515" s="118">
        <v>6</v>
      </c>
      <c r="M515" s="118">
        <f t="shared" si="225"/>
        <v>6</v>
      </c>
      <c r="N515" s="118">
        <f t="shared" si="224"/>
        <v>12</v>
      </c>
      <c r="O515" s="126"/>
      <c r="P515" s="127"/>
      <c r="Q515" s="127"/>
      <c r="R515" s="127">
        <f t="shared" si="280"/>
        <v>995</v>
      </c>
      <c r="S515" s="127">
        <f t="shared" si="281"/>
        <v>1990</v>
      </c>
      <c r="T515" s="127">
        <f t="shared" si="282"/>
        <v>1990</v>
      </c>
      <c r="U515" s="127">
        <f t="shared" si="283"/>
        <v>1990</v>
      </c>
      <c r="V515" s="127">
        <f t="shared" si="284"/>
        <v>1990</v>
      </c>
      <c r="W515" s="127">
        <f t="shared" si="285"/>
        <v>994</v>
      </c>
      <c r="X515" s="127"/>
      <c r="Y515" s="127"/>
      <c r="Z515" s="127"/>
      <c r="AA515" s="127"/>
      <c r="AB515" s="127"/>
      <c r="AC515" s="127"/>
      <c r="AD515" s="127"/>
      <c r="AE515" s="127"/>
      <c r="AF515" s="127"/>
      <c r="AG515" s="127"/>
      <c r="AH515" s="127"/>
      <c r="AI515" s="127"/>
      <c r="AJ515" s="127"/>
      <c r="AK515" s="127"/>
      <c r="AL515" s="127"/>
      <c r="AM515" s="127"/>
      <c r="AN515" s="127"/>
      <c r="AO515" s="127"/>
      <c r="AP515" s="127"/>
    </row>
    <row r="516" spans="1:42">
      <c r="A516" s="118">
        <v>514</v>
      </c>
      <c r="B516" s="120" t="s">
        <v>5705</v>
      </c>
      <c r="C516" s="121" t="s">
        <v>5598</v>
      </c>
      <c r="D516" s="118" t="s">
        <v>5431</v>
      </c>
      <c r="E516" s="122">
        <v>20</v>
      </c>
      <c r="F516" s="123">
        <v>19990</v>
      </c>
      <c r="G516" s="124">
        <v>4997.55</v>
      </c>
      <c r="H516" s="123">
        <v>333.17</v>
      </c>
      <c r="I516" s="124">
        <v>5330.72</v>
      </c>
      <c r="J516" s="125">
        <v>14659.28</v>
      </c>
      <c r="K516" s="118">
        <v>2556</v>
      </c>
      <c r="L516" s="118">
        <v>4</v>
      </c>
      <c r="M516" s="118">
        <f t="shared" si="225"/>
        <v>8</v>
      </c>
      <c r="N516" s="118">
        <f t="shared" ref="N516:N579" si="286">L516+M516</f>
        <v>12</v>
      </c>
      <c r="O516" s="126"/>
      <c r="P516" s="127"/>
      <c r="Q516" s="127"/>
      <c r="R516" s="127">
        <f t="shared" si="280"/>
        <v>1332.6666666666667</v>
      </c>
      <c r="S516" s="127">
        <f t="shared" si="281"/>
        <v>3998</v>
      </c>
      <c r="T516" s="127">
        <f t="shared" si="282"/>
        <v>3998</v>
      </c>
      <c r="U516" s="127">
        <f t="shared" si="283"/>
        <v>3998</v>
      </c>
      <c r="V516" s="127">
        <f t="shared" si="284"/>
        <v>3998</v>
      </c>
      <c r="W516" s="127">
        <f t="shared" si="285"/>
        <v>2664.3333333333335</v>
      </c>
      <c r="X516" s="127"/>
      <c r="Y516" s="127"/>
      <c r="Z516" s="127"/>
      <c r="AA516" s="127"/>
      <c r="AB516" s="127"/>
      <c r="AC516" s="127"/>
      <c r="AD516" s="127"/>
      <c r="AE516" s="127"/>
      <c r="AF516" s="127"/>
      <c r="AG516" s="127"/>
      <c r="AH516" s="127"/>
      <c r="AI516" s="127"/>
      <c r="AJ516" s="127"/>
      <c r="AK516" s="127"/>
      <c r="AL516" s="127"/>
      <c r="AM516" s="127"/>
      <c r="AN516" s="127"/>
      <c r="AO516" s="127"/>
      <c r="AP516" s="127"/>
    </row>
    <row r="517" spans="1:42">
      <c r="A517" s="118">
        <v>515</v>
      </c>
      <c r="B517" s="120" t="s">
        <v>5539</v>
      </c>
      <c r="C517" s="121" t="s">
        <v>5571</v>
      </c>
      <c r="D517" s="118" t="s">
        <v>5431</v>
      </c>
      <c r="E517" s="122">
        <v>20</v>
      </c>
      <c r="F517" s="123">
        <v>26750</v>
      </c>
      <c r="G517" s="124">
        <v>5349.96</v>
      </c>
      <c r="H517" s="123">
        <v>445.83</v>
      </c>
      <c r="I517" s="124">
        <v>5795.79</v>
      </c>
      <c r="J517" s="125">
        <v>20954.21</v>
      </c>
      <c r="K517" s="118">
        <v>2556</v>
      </c>
      <c r="L517" s="118">
        <v>1</v>
      </c>
      <c r="M517" s="118">
        <f t="shared" ref="M517:M580" si="287">12-L517</f>
        <v>11</v>
      </c>
      <c r="N517" s="118">
        <f t="shared" si="286"/>
        <v>12</v>
      </c>
      <c r="O517" s="126"/>
      <c r="P517" s="127"/>
      <c r="Q517" s="127"/>
      <c r="R517" s="127">
        <f t="shared" si="280"/>
        <v>445.83333333333331</v>
      </c>
      <c r="S517" s="127">
        <f t="shared" si="281"/>
        <v>5350</v>
      </c>
      <c r="T517" s="127">
        <f t="shared" si="282"/>
        <v>5350</v>
      </c>
      <c r="U517" s="127">
        <f t="shared" si="283"/>
        <v>5350</v>
      </c>
      <c r="V517" s="127">
        <f t="shared" si="284"/>
        <v>5350</v>
      </c>
      <c r="W517" s="127">
        <f t="shared" si="285"/>
        <v>4903.166666666667</v>
      </c>
      <c r="X517" s="127"/>
      <c r="Y517" s="127"/>
      <c r="Z517" s="127"/>
      <c r="AA517" s="127"/>
      <c r="AB517" s="127"/>
      <c r="AC517" s="127"/>
      <c r="AD517" s="127"/>
      <c r="AE517" s="127"/>
      <c r="AF517" s="127"/>
      <c r="AG517" s="127"/>
      <c r="AH517" s="127"/>
      <c r="AI517" s="127"/>
      <c r="AJ517" s="127"/>
      <c r="AK517" s="127"/>
      <c r="AL517" s="127"/>
      <c r="AM517" s="127"/>
      <c r="AN517" s="127"/>
      <c r="AO517" s="127"/>
      <c r="AP517" s="127"/>
    </row>
    <row r="518" spans="1:42">
      <c r="A518" s="118">
        <v>516</v>
      </c>
      <c r="B518" s="120" t="s">
        <v>5706</v>
      </c>
      <c r="C518" s="121" t="s">
        <v>5707</v>
      </c>
      <c r="D518" s="118" t="s">
        <v>5431</v>
      </c>
      <c r="E518" s="122">
        <v>20</v>
      </c>
      <c r="F518" s="123">
        <v>39911</v>
      </c>
      <c r="G518" s="124">
        <v>5986.62</v>
      </c>
      <c r="H518" s="123">
        <v>665.18</v>
      </c>
      <c r="I518" s="124">
        <v>6651.8</v>
      </c>
      <c r="J518" s="125">
        <v>33259.199999999997</v>
      </c>
      <c r="K518" s="118">
        <v>2557</v>
      </c>
      <c r="L518" s="118">
        <v>10</v>
      </c>
      <c r="M518" s="118">
        <f t="shared" si="287"/>
        <v>2</v>
      </c>
      <c r="N518" s="118">
        <f t="shared" si="286"/>
        <v>12</v>
      </c>
      <c r="O518" s="126"/>
      <c r="P518" s="127"/>
      <c r="Q518" s="127"/>
      <c r="R518" s="127"/>
      <c r="S518" s="127">
        <f t="shared" ref="S518:S525" si="288">(F518/5)*L518/N518</f>
        <v>6651.833333333333</v>
      </c>
      <c r="T518" s="127">
        <f t="shared" si="282"/>
        <v>7982.2</v>
      </c>
      <c r="U518" s="127">
        <f t="shared" si="283"/>
        <v>7982.2</v>
      </c>
      <c r="V518" s="127">
        <f t="shared" si="284"/>
        <v>7982.2</v>
      </c>
      <c r="W518" s="127">
        <f t="shared" ref="W518:W525" si="289">F518/5</f>
        <v>7982.2</v>
      </c>
      <c r="X518" s="127">
        <f t="shared" ref="X518:X525" si="290">(F518/5)*M518/N518-1</f>
        <v>1329.3666666666666</v>
      </c>
      <c r="Y518" s="127"/>
      <c r="Z518" s="127"/>
      <c r="AA518" s="127"/>
      <c r="AB518" s="127"/>
      <c r="AC518" s="127"/>
      <c r="AD518" s="127"/>
      <c r="AE518" s="127"/>
      <c r="AF518" s="127"/>
      <c r="AG518" s="127"/>
      <c r="AH518" s="127"/>
      <c r="AI518" s="127"/>
      <c r="AJ518" s="127"/>
      <c r="AK518" s="127"/>
      <c r="AL518" s="127"/>
      <c r="AM518" s="127"/>
      <c r="AN518" s="127"/>
      <c r="AO518" s="127"/>
      <c r="AP518" s="127"/>
    </row>
    <row r="519" spans="1:42" ht="36">
      <c r="A519" s="118">
        <v>517</v>
      </c>
      <c r="B519" s="120" t="s">
        <v>5708</v>
      </c>
      <c r="C519" s="121" t="s">
        <v>5709</v>
      </c>
      <c r="D519" s="118" t="s">
        <v>5431</v>
      </c>
      <c r="E519" s="122">
        <v>20</v>
      </c>
      <c r="F519" s="123">
        <v>44993.5</v>
      </c>
      <c r="G519" s="124">
        <v>5999.12</v>
      </c>
      <c r="H519" s="123">
        <v>749.89</v>
      </c>
      <c r="I519" s="124">
        <v>6749.01</v>
      </c>
      <c r="J519" s="125">
        <v>38244.49</v>
      </c>
      <c r="K519" s="118">
        <v>2557</v>
      </c>
      <c r="L519" s="118">
        <v>9</v>
      </c>
      <c r="M519" s="118">
        <f t="shared" si="287"/>
        <v>3</v>
      </c>
      <c r="N519" s="118">
        <f t="shared" si="286"/>
        <v>12</v>
      </c>
      <c r="O519" s="126"/>
      <c r="P519" s="127"/>
      <c r="Q519" s="127"/>
      <c r="R519" s="127"/>
      <c r="S519" s="127">
        <f t="shared" si="288"/>
        <v>6749.0250000000005</v>
      </c>
      <c r="T519" s="127">
        <f t="shared" si="282"/>
        <v>8998.7000000000007</v>
      </c>
      <c r="U519" s="127">
        <f t="shared" si="283"/>
        <v>8998.7000000000007</v>
      </c>
      <c r="V519" s="127">
        <f t="shared" si="284"/>
        <v>8998.7000000000007</v>
      </c>
      <c r="W519" s="127">
        <f t="shared" si="289"/>
        <v>8998.7000000000007</v>
      </c>
      <c r="X519" s="127">
        <f t="shared" si="290"/>
        <v>2248.6750000000002</v>
      </c>
      <c r="Y519" s="127"/>
      <c r="Z519" s="127"/>
      <c r="AA519" s="127"/>
      <c r="AB519" s="127"/>
      <c r="AC519" s="127"/>
      <c r="AD519" s="127"/>
      <c r="AE519" s="127"/>
      <c r="AF519" s="127"/>
      <c r="AG519" s="127"/>
      <c r="AH519" s="127"/>
      <c r="AI519" s="127"/>
      <c r="AJ519" s="127"/>
      <c r="AK519" s="127"/>
      <c r="AL519" s="127"/>
      <c r="AM519" s="127"/>
      <c r="AN519" s="127"/>
      <c r="AO519" s="127"/>
      <c r="AP519" s="127"/>
    </row>
    <row r="520" spans="1:42" ht="36">
      <c r="A520" s="118">
        <v>518</v>
      </c>
      <c r="B520" s="120" t="s">
        <v>5710</v>
      </c>
      <c r="C520" s="121" t="s">
        <v>5711</v>
      </c>
      <c r="D520" s="118" t="s">
        <v>5431</v>
      </c>
      <c r="E520" s="122">
        <v>20</v>
      </c>
      <c r="F520" s="123">
        <v>21293</v>
      </c>
      <c r="G520" s="124">
        <v>709.76</v>
      </c>
      <c r="H520" s="123">
        <v>354.88</v>
      </c>
      <c r="I520" s="124">
        <v>1064.6400000000001</v>
      </c>
      <c r="J520" s="125">
        <v>20228.36</v>
      </c>
      <c r="K520" s="118">
        <v>2557</v>
      </c>
      <c r="L520" s="118">
        <v>3</v>
      </c>
      <c r="M520" s="118">
        <f t="shared" si="287"/>
        <v>9</v>
      </c>
      <c r="N520" s="118">
        <f t="shared" si="286"/>
        <v>12</v>
      </c>
      <c r="O520" s="126"/>
      <c r="P520" s="127"/>
      <c r="Q520" s="127"/>
      <c r="R520" s="127"/>
      <c r="S520" s="127">
        <f t="shared" si="288"/>
        <v>1064.6500000000001</v>
      </c>
      <c r="T520" s="127">
        <f t="shared" si="282"/>
        <v>4258.6000000000004</v>
      </c>
      <c r="U520" s="127">
        <f t="shared" si="283"/>
        <v>4258.6000000000004</v>
      </c>
      <c r="V520" s="127">
        <f t="shared" si="284"/>
        <v>4258.6000000000004</v>
      </c>
      <c r="W520" s="127">
        <f t="shared" si="289"/>
        <v>4258.6000000000004</v>
      </c>
      <c r="X520" s="127">
        <f t="shared" si="290"/>
        <v>3192.9500000000003</v>
      </c>
      <c r="Y520" s="127"/>
      <c r="Z520" s="127"/>
      <c r="AA520" s="127"/>
      <c r="AB520" s="127"/>
      <c r="AC520" s="127"/>
      <c r="AD520" s="127"/>
      <c r="AE520" s="127"/>
      <c r="AF520" s="127"/>
      <c r="AG520" s="127"/>
      <c r="AH520" s="127"/>
      <c r="AI520" s="127"/>
      <c r="AJ520" s="127"/>
      <c r="AK520" s="127"/>
      <c r="AL520" s="127"/>
      <c r="AM520" s="127"/>
      <c r="AN520" s="127"/>
      <c r="AO520" s="127"/>
      <c r="AP520" s="127"/>
    </row>
    <row r="521" spans="1:42" ht="36">
      <c r="A521" s="118">
        <v>519</v>
      </c>
      <c r="B521" s="120" t="s">
        <v>5710</v>
      </c>
      <c r="C521" s="121" t="s">
        <v>5711</v>
      </c>
      <c r="D521" s="118" t="s">
        <v>5431</v>
      </c>
      <c r="E521" s="122">
        <v>20</v>
      </c>
      <c r="F521" s="123">
        <v>21293</v>
      </c>
      <c r="G521" s="124">
        <v>709.76</v>
      </c>
      <c r="H521" s="123">
        <v>354.88</v>
      </c>
      <c r="I521" s="124">
        <v>1064.6400000000001</v>
      </c>
      <c r="J521" s="125">
        <v>20228.36</v>
      </c>
      <c r="K521" s="118">
        <v>2557</v>
      </c>
      <c r="L521" s="118">
        <v>3</v>
      </c>
      <c r="M521" s="118">
        <f t="shared" si="287"/>
        <v>9</v>
      </c>
      <c r="N521" s="118">
        <f t="shared" si="286"/>
        <v>12</v>
      </c>
      <c r="O521" s="126"/>
      <c r="P521" s="127"/>
      <c r="Q521" s="127"/>
      <c r="R521" s="127"/>
      <c r="S521" s="127">
        <f t="shared" si="288"/>
        <v>1064.6500000000001</v>
      </c>
      <c r="T521" s="127">
        <f t="shared" si="282"/>
        <v>4258.6000000000004</v>
      </c>
      <c r="U521" s="127">
        <f t="shared" si="283"/>
        <v>4258.6000000000004</v>
      </c>
      <c r="V521" s="127">
        <f t="shared" si="284"/>
        <v>4258.6000000000004</v>
      </c>
      <c r="W521" s="127">
        <f t="shared" si="289"/>
        <v>4258.6000000000004</v>
      </c>
      <c r="X521" s="127">
        <f t="shared" si="290"/>
        <v>3192.9500000000003</v>
      </c>
      <c r="Y521" s="127"/>
      <c r="Z521" s="127"/>
      <c r="AA521" s="127"/>
      <c r="AB521" s="127"/>
      <c r="AC521" s="127"/>
      <c r="AD521" s="127"/>
      <c r="AE521" s="127"/>
      <c r="AF521" s="127"/>
      <c r="AG521" s="127"/>
      <c r="AH521" s="127"/>
      <c r="AI521" s="127"/>
      <c r="AJ521" s="127"/>
      <c r="AK521" s="127"/>
      <c r="AL521" s="127"/>
      <c r="AM521" s="127"/>
      <c r="AN521" s="127"/>
      <c r="AO521" s="127"/>
      <c r="AP521" s="127"/>
    </row>
    <row r="522" spans="1:42" ht="36">
      <c r="A522" s="118">
        <v>520</v>
      </c>
      <c r="B522" s="120" t="s">
        <v>5710</v>
      </c>
      <c r="C522" s="121" t="s">
        <v>5711</v>
      </c>
      <c r="D522" s="118" t="s">
        <v>5431</v>
      </c>
      <c r="E522" s="122">
        <v>20</v>
      </c>
      <c r="F522" s="123">
        <v>21293</v>
      </c>
      <c r="G522" s="124">
        <v>709.76</v>
      </c>
      <c r="H522" s="123">
        <v>354.88</v>
      </c>
      <c r="I522" s="124">
        <v>1064.6400000000001</v>
      </c>
      <c r="J522" s="125">
        <v>20228.36</v>
      </c>
      <c r="K522" s="118">
        <v>2557</v>
      </c>
      <c r="L522" s="118">
        <v>3</v>
      </c>
      <c r="M522" s="118">
        <f t="shared" si="287"/>
        <v>9</v>
      </c>
      <c r="N522" s="118">
        <f t="shared" si="286"/>
        <v>12</v>
      </c>
      <c r="O522" s="126"/>
      <c r="P522" s="127"/>
      <c r="Q522" s="127"/>
      <c r="R522" s="127"/>
      <c r="S522" s="127">
        <f t="shared" si="288"/>
        <v>1064.6500000000001</v>
      </c>
      <c r="T522" s="127">
        <f t="shared" si="282"/>
        <v>4258.6000000000004</v>
      </c>
      <c r="U522" s="127">
        <f t="shared" si="283"/>
        <v>4258.6000000000004</v>
      </c>
      <c r="V522" s="127">
        <f t="shared" si="284"/>
        <v>4258.6000000000004</v>
      </c>
      <c r="W522" s="127">
        <f t="shared" si="289"/>
        <v>4258.6000000000004</v>
      </c>
      <c r="X522" s="127">
        <f t="shared" si="290"/>
        <v>3192.9500000000003</v>
      </c>
      <c r="Y522" s="127"/>
      <c r="Z522" s="127"/>
      <c r="AA522" s="127"/>
      <c r="AB522" s="127"/>
      <c r="AC522" s="127"/>
      <c r="AD522" s="127"/>
      <c r="AE522" s="127"/>
      <c r="AF522" s="127"/>
      <c r="AG522" s="127"/>
      <c r="AH522" s="127"/>
      <c r="AI522" s="127"/>
      <c r="AJ522" s="127"/>
      <c r="AK522" s="127"/>
      <c r="AL522" s="127"/>
      <c r="AM522" s="127"/>
      <c r="AN522" s="127"/>
      <c r="AO522" s="127"/>
      <c r="AP522" s="127"/>
    </row>
    <row r="523" spans="1:42">
      <c r="A523" s="118">
        <v>521</v>
      </c>
      <c r="B523" s="120" t="s">
        <v>5712</v>
      </c>
      <c r="C523" s="121" t="s">
        <v>5438</v>
      </c>
      <c r="D523" s="118" t="s">
        <v>5431</v>
      </c>
      <c r="E523" s="122">
        <v>20</v>
      </c>
      <c r="F523" s="123">
        <v>30000</v>
      </c>
      <c r="G523" s="124">
        <v>500</v>
      </c>
      <c r="H523" s="123">
        <v>500</v>
      </c>
      <c r="I523" s="124">
        <v>1000</v>
      </c>
      <c r="J523" s="125">
        <v>29000</v>
      </c>
      <c r="K523" s="118">
        <v>2557</v>
      </c>
      <c r="L523" s="118">
        <v>2</v>
      </c>
      <c r="M523" s="118">
        <f t="shared" si="287"/>
        <v>10</v>
      </c>
      <c r="N523" s="118">
        <f t="shared" si="286"/>
        <v>12</v>
      </c>
      <c r="O523" s="126"/>
      <c r="P523" s="127"/>
      <c r="Q523" s="127"/>
      <c r="R523" s="127"/>
      <c r="S523" s="127">
        <f t="shared" si="288"/>
        <v>1000</v>
      </c>
      <c r="T523" s="127">
        <f t="shared" si="282"/>
        <v>6000</v>
      </c>
      <c r="U523" s="127">
        <f t="shared" si="283"/>
        <v>6000</v>
      </c>
      <c r="V523" s="127">
        <f t="shared" si="284"/>
        <v>6000</v>
      </c>
      <c r="W523" s="127">
        <f t="shared" si="289"/>
        <v>6000</v>
      </c>
      <c r="X523" s="127">
        <f t="shared" si="290"/>
        <v>4999</v>
      </c>
      <c r="Y523" s="127"/>
      <c r="Z523" s="127"/>
      <c r="AA523" s="127"/>
      <c r="AB523" s="127"/>
      <c r="AC523" s="127"/>
      <c r="AD523" s="127"/>
      <c r="AE523" s="127"/>
      <c r="AF523" s="127"/>
      <c r="AG523" s="127"/>
      <c r="AH523" s="127"/>
      <c r="AI523" s="127"/>
      <c r="AJ523" s="127"/>
      <c r="AK523" s="127"/>
      <c r="AL523" s="127"/>
      <c r="AM523" s="127"/>
      <c r="AN523" s="127"/>
      <c r="AO523" s="127"/>
      <c r="AP523" s="127"/>
    </row>
    <row r="524" spans="1:42">
      <c r="A524" s="118">
        <v>522</v>
      </c>
      <c r="B524" s="120" t="s">
        <v>5712</v>
      </c>
      <c r="C524" s="121" t="s">
        <v>5438</v>
      </c>
      <c r="D524" s="118" t="s">
        <v>5431</v>
      </c>
      <c r="E524" s="122">
        <v>20</v>
      </c>
      <c r="F524" s="123">
        <v>30000</v>
      </c>
      <c r="G524" s="124">
        <v>500</v>
      </c>
      <c r="H524" s="123">
        <v>500</v>
      </c>
      <c r="I524" s="124">
        <v>1000</v>
      </c>
      <c r="J524" s="125">
        <v>29000</v>
      </c>
      <c r="K524" s="118">
        <v>2557</v>
      </c>
      <c r="L524" s="118">
        <v>2</v>
      </c>
      <c r="M524" s="118">
        <f t="shared" si="287"/>
        <v>10</v>
      </c>
      <c r="N524" s="118">
        <f t="shared" si="286"/>
        <v>12</v>
      </c>
      <c r="O524" s="126"/>
      <c r="P524" s="127"/>
      <c r="Q524" s="127"/>
      <c r="R524" s="127"/>
      <c r="S524" s="127">
        <f t="shared" si="288"/>
        <v>1000</v>
      </c>
      <c r="T524" s="127">
        <f t="shared" si="282"/>
        <v>6000</v>
      </c>
      <c r="U524" s="127">
        <f t="shared" si="283"/>
        <v>6000</v>
      </c>
      <c r="V524" s="127">
        <f t="shared" si="284"/>
        <v>6000</v>
      </c>
      <c r="W524" s="127">
        <f t="shared" si="289"/>
        <v>6000</v>
      </c>
      <c r="X524" s="127">
        <f t="shared" si="290"/>
        <v>4999</v>
      </c>
      <c r="Y524" s="127"/>
      <c r="Z524" s="127"/>
      <c r="AA524" s="127"/>
      <c r="AB524" s="127"/>
      <c r="AC524" s="127"/>
      <c r="AD524" s="127"/>
      <c r="AE524" s="127"/>
      <c r="AF524" s="127"/>
      <c r="AG524" s="127"/>
      <c r="AH524" s="127"/>
      <c r="AI524" s="127"/>
      <c r="AJ524" s="127"/>
      <c r="AK524" s="127"/>
      <c r="AL524" s="127"/>
      <c r="AM524" s="127"/>
      <c r="AN524" s="127"/>
      <c r="AO524" s="127"/>
      <c r="AP524" s="127"/>
    </row>
    <row r="525" spans="1:42">
      <c r="A525" s="118">
        <v>523</v>
      </c>
      <c r="B525" s="120" t="s">
        <v>5712</v>
      </c>
      <c r="C525" s="121" t="s">
        <v>5438</v>
      </c>
      <c r="D525" s="118" t="s">
        <v>5431</v>
      </c>
      <c r="E525" s="122">
        <v>20</v>
      </c>
      <c r="F525" s="123">
        <v>30000</v>
      </c>
      <c r="G525" s="124">
        <v>500</v>
      </c>
      <c r="H525" s="123">
        <v>500</v>
      </c>
      <c r="I525" s="124">
        <v>1000</v>
      </c>
      <c r="J525" s="125">
        <v>29000</v>
      </c>
      <c r="K525" s="118">
        <v>2557</v>
      </c>
      <c r="L525" s="118">
        <v>2</v>
      </c>
      <c r="M525" s="118">
        <f t="shared" si="287"/>
        <v>10</v>
      </c>
      <c r="N525" s="118">
        <f t="shared" si="286"/>
        <v>12</v>
      </c>
      <c r="O525" s="126"/>
      <c r="P525" s="127"/>
      <c r="Q525" s="127"/>
      <c r="R525" s="127"/>
      <c r="S525" s="127">
        <f t="shared" si="288"/>
        <v>1000</v>
      </c>
      <c r="T525" s="127">
        <f t="shared" si="282"/>
        <v>6000</v>
      </c>
      <c r="U525" s="127">
        <f t="shared" si="283"/>
        <v>6000</v>
      </c>
      <c r="V525" s="127">
        <f t="shared" si="284"/>
        <v>6000</v>
      </c>
      <c r="W525" s="127">
        <f t="shared" si="289"/>
        <v>6000</v>
      </c>
      <c r="X525" s="127">
        <f t="shared" si="290"/>
        <v>4999</v>
      </c>
      <c r="Y525" s="127"/>
      <c r="Z525" s="127"/>
      <c r="AA525" s="127"/>
      <c r="AB525" s="127"/>
      <c r="AC525" s="127"/>
      <c r="AD525" s="127"/>
      <c r="AE525" s="127"/>
      <c r="AF525" s="127"/>
      <c r="AG525" s="127"/>
      <c r="AH525" s="127"/>
      <c r="AI525" s="127"/>
      <c r="AJ525" s="127"/>
      <c r="AK525" s="127"/>
      <c r="AL525" s="127"/>
      <c r="AM525" s="127"/>
      <c r="AN525" s="127"/>
      <c r="AO525" s="127"/>
      <c r="AP525" s="127"/>
    </row>
    <row r="526" spans="1:42">
      <c r="A526" s="118">
        <v>524</v>
      </c>
      <c r="B526" s="120" t="s">
        <v>5713</v>
      </c>
      <c r="C526" s="121" t="s">
        <v>5573</v>
      </c>
      <c r="D526" s="118" t="s">
        <v>5431</v>
      </c>
      <c r="E526" s="122">
        <v>20</v>
      </c>
      <c r="F526" s="123">
        <v>9095</v>
      </c>
      <c r="G526" s="124">
        <v>3941.08</v>
      </c>
      <c r="H526" s="123">
        <v>151.58000000000001</v>
      </c>
      <c r="I526" s="124">
        <v>4092.66</v>
      </c>
      <c r="J526" s="125">
        <v>5002.34</v>
      </c>
      <c r="K526" s="118">
        <v>2555</v>
      </c>
      <c r="L526" s="118">
        <v>3</v>
      </c>
      <c r="M526" s="118">
        <f t="shared" si="287"/>
        <v>9</v>
      </c>
      <c r="N526" s="118">
        <f t="shared" si="286"/>
        <v>12</v>
      </c>
      <c r="O526" s="126"/>
      <c r="P526" s="127"/>
      <c r="Q526" s="127">
        <f t="shared" ref="Q526:Q531" si="291">(F526/5)*L526/N526</f>
        <v>454.75</v>
      </c>
      <c r="R526" s="127">
        <f>$F$526/5</f>
        <v>1819</v>
      </c>
      <c r="S526" s="127">
        <f t="shared" ref="S526:U526" si="292">$F$526/5</f>
        <v>1819</v>
      </c>
      <c r="T526" s="127">
        <f t="shared" si="292"/>
        <v>1819</v>
      </c>
      <c r="U526" s="127">
        <f t="shared" si="292"/>
        <v>1819</v>
      </c>
      <c r="V526" s="127">
        <f t="shared" ref="V526:V531" si="293">(F526/5)*M526/N526-1</f>
        <v>1363.25</v>
      </c>
      <c r="W526" s="127"/>
      <c r="X526" s="127"/>
      <c r="Y526" s="127"/>
      <c r="Z526" s="127"/>
      <c r="AA526" s="127"/>
      <c r="AB526" s="127"/>
      <c r="AC526" s="127"/>
      <c r="AD526" s="127"/>
      <c r="AE526" s="127"/>
      <c r="AF526" s="127"/>
      <c r="AG526" s="127"/>
      <c r="AH526" s="127"/>
      <c r="AI526" s="127"/>
      <c r="AJ526" s="127"/>
      <c r="AK526" s="127"/>
      <c r="AL526" s="127"/>
      <c r="AM526" s="127"/>
      <c r="AN526" s="127"/>
      <c r="AO526" s="127"/>
      <c r="AP526" s="127"/>
    </row>
    <row r="527" spans="1:42">
      <c r="A527" s="118">
        <v>525</v>
      </c>
      <c r="B527" s="120" t="s">
        <v>5713</v>
      </c>
      <c r="C527" s="121" t="s">
        <v>5573</v>
      </c>
      <c r="D527" s="118" t="s">
        <v>5431</v>
      </c>
      <c r="E527" s="122">
        <v>20</v>
      </c>
      <c r="F527" s="123">
        <v>9095</v>
      </c>
      <c r="G527" s="124">
        <v>3941.08</v>
      </c>
      <c r="H527" s="123">
        <v>151.58000000000001</v>
      </c>
      <c r="I527" s="124">
        <v>4092.66</v>
      </c>
      <c r="J527" s="125">
        <v>5002.34</v>
      </c>
      <c r="K527" s="118">
        <v>2555</v>
      </c>
      <c r="L527" s="118">
        <v>3</v>
      </c>
      <c r="M527" s="118">
        <f t="shared" si="287"/>
        <v>9</v>
      </c>
      <c r="N527" s="118">
        <f t="shared" si="286"/>
        <v>12</v>
      </c>
      <c r="O527" s="126"/>
      <c r="P527" s="127"/>
      <c r="Q527" s="127">
        <f t="shared" si="291"/>
        <v>454.75</v>
      </c>
      <c r="R527" s="127">
        <f>$F$527/5</f>
        <v>1819</v>
      </c>
      <c r="S527" s="127">
        <f t="shared" ref="S527:U527" si="294">$F$527/5</f>
        <v>1819</v>
      </c>
      <c r="T527" s="127">
        <f t="shared" si="294"/>
        <v>1819</v>
      </c>
      <c r="U527" s="127">
        <f t="shared" si="294"/>
        <v>1819</v>
      </c>
      <c r="V527" s="127">
        <f t="shared" si="293"/>
        <v>1363.25</v>
      </c>
      <c r="W527" s="127"/>
      <c r="X527" s="127"/>
      <c r="Y527" s="127"/>
      <c r="Z527" s="127"/>
      <c r="AA527" s="127"/>
      <c r="AB527" s="127"/>
      <c r="AC527" s="127"/>
      <c r="AD527" s="127"/>
      <c r="AE527" s="127"/>
      <c r="AF527" s="127"/>
      <c r="AG527" s="127"/>
      <c r="AH527" s="127"/>
      <c r="AI527" s="127"/>
      <c r="AJ527" s="127"/>
      <c r="AK527" s="127"/>
      <c r="AL527" s="127"/>
      <c r="AM527" s="127"/>
      <c r="AN527" s="127"/>
      <c r="AO527" s="127"/>
      <c r="AP527" s="127"/>
    </row>
    <row r="528" spans="1:42">
      <c r="A528" s="118">
        <v>526</v>
      </c>
      <c r="B528" s="120" t="s">
        <v>5713</v>
      </c>
      <c r="C528" s="121" t="s">
        <v>5573</v>
      </c>
      <c r="D528" s="118" t="s">
        <v>5431</v>
      </c>
      <c r="E528" s="122">
        <v>20</v>
      </c>
      <c r="F528" s="123">
        <v>9095</v>
      </c>
      <c r="G528" s="124">
        <v>3941.08</v>
      </c>
      <c r="H528" s="123">
        <v>151.58000000000001</v>
      </c>
      <c r="I528" s="124">
        <v>4092.66</v>
      </c>
      <c r="J528" s="125">
        <v>5002.34</v>
      </c>
      <c r="K528" s="118">
        <v>2555</v>
      </c>
      <c r="L528" s="118">
        <v>3</v>
      </c>
      <c r="M528" s="118">
        <f t="shared" si="287"/>
        <v>9</v>
      </c>
      <c r="N528" s="118">
        <f t="shared" si="286"/>
        <v>12</v>
      </c>
      <c r="O528" s="126"/>
      <c r="P528" s="127"/>
      <c r="Q528" s="127">
        <f t="shared" si="291"/>
        <v>454.75</v>
      </c>
      <c r="R528" s="127">
        <f>$F$528/5</f>
        <v>1819</v>
      </c>
      <c r="S528" s="127">
        <f t="shared" ref="S528:U528" si="295">$F$528/5</f>
        <v>1819</v>
      </c>
      <c r="T528" s="127">
        <f t="shared" si="295"/>
        <v>1819</v>
      </c>
      <c r="U528" s="127">
        <f t="shared" si="295"/>
        <v>1819</v>
      </c>
      <c r="V528" s="127">
        <f t="shared" si="293"/>
        <v>1363.25</v>
      </c>
      <c r="W528" s="127"/>
      <c r="X528" s="127"/>
      <c r="Y528" s="127"/>
      <c r="Z528" s="127"/>
      <c r="AA528" s="127"/>
      <c r="AB528" s="127"/>
      <c r="AC528" s="127"/>
      <c r="AD528" s="127"/>
      <c r="AE528" s="127"/>
      <c r="AF528" s="127"/>
      <c r="AG528" s="127"/>
      <c r="AH528" s="127"/>
      <c r="AI528" s="127"/>
      <c r="AJ528" s="127"/>
      <c r="AK528" s="127"/>
      <c r="AL528" s="127"/>
      <c r="AM528" s="127"/>
      <c r="AN528" s="127"/>
      <c r="AO528" s="127"/>
      <c r="AP528" s="127"/>
    </row>
    <row r="529" spans="1:42">
      <c r="A529" s="118">
        <v>527</v>
      </c>
      <c r="B529" s="120" t="s">
        <v>5713</v>
      </c>
      <c r="C529" s="121" t="s">
        <v>5573</v>
      </c>
      <c r="D529" s="118" t="s">
        <v>5431</v>
      </c>
      <c r="E529" s="122">
        <v>20</v>
      </c>
      <c r="F529" s="123">
        <v>9095</v>
      </c>
      <c r="G529" s="124">
        <v>3941.08</v>
      </c>
      <c r="H529" s="123">
        <v>151.58000000000001</v>
      </c>
      <c r="I529" s="124">
        <v>4092.66</v>
      </c>
      <c r="J529" s="125">
        <v>5002.34</v>
      </c>
      <c r="K529" s="118">
        <v>2555</v>
      </c>
      <c r="L529" s="118">
        <v>3</v>
      </c>
      <c r="M529" s="118">
        <f t="shared" si="287"/>
        <v>9</v>
      </c>
      <c r="N529" s="118">
        <f t="shared" si="286"/>
        <v>12</v>
      </c>
      <c r="O529" s="126"/>
      <c r="P529" s="127"/>
      <c r="Q529" s="127">
        <f t="shared" si="291"/>
        <v>454.75</v>
      </c>
      <c r="R529" s="127">
        <f>$F$529/5</f>
        <v>1819</v>
      </c>
      <c r="S529" s="127">
        <f t="shared" ref="S529:U529" si="296">$F$529/5</f>
        <v>1819</v>
      </c>
      <c r="T529" s="127">
        <f t="shared" si="296"/>
        <v>1819</v>
      </c>
      <c r="U529" s="127">
        <f t="shared" si="296"/>
        <v>1819</v>
      </c>
      <c r="V529" s="127">
        <f t="shared" si="293"/>
        <v>1363.25</v>
      </c>
      <c r="W529" s="127"/>
      <c r="X529" s="127"/>
      <c r="Y529" s="127"/>
      <c r="Z529" s="127"/>
      <c r="AA529" s="127"/>
      <c r="AB529" s="127"/>
      <c r="AC529" s="127"/>
      <c r="AD529" s="127"/>
      <c r="AE529" s="127"/>
      <c r="AF529" s="127"/>
      <c r="AG529" s="127"/>
      <c r="AH529" s="127"/>
      <c r="AI529" s="127"/>
      <c r="AJ529" s="127"/>
      <c r="AK529" s="127"/>
      <c r="AL529" s="127"/>
      <c r="AM529" s="127"/>
      <c r="AN529" s="127"/>
      <c r="AO529" s="127"/>
      <c r="AP529" s="127"/>
    </row>
    <row r="530" spans="1:42">
      <c r="A530" s="118">
        <v>528</v>
      </c>
      <c r="B530" s="120" t="s">
        <v>5713</v>
      </c>
      <c r="C530" s="121" t="s">
        <v>5573</v>
      </c>
      <c r="D530" s="118" t="s">
        <v>5431</v>
      </c>
      <c r="E530" s="122">
        <v>20</v>
      </c>
      <c r="F530" s="123">
        <v>9095</v>
      </c>
      <c r="G530" s="124">
        <v>3941.08</v>
      </c>
      <c r="H530" s="123">
        <v>151.58000000000001</v>
      </c>
      <c r="I530" s="124">
        <v>4092.66</v>
      </c>
      <c r="J530" s="125">
        <v>5002.34</v>
      </c>
      <c r="K530" s="118">
        <v>2555</v>
      </c>
      <c r="L530" s="118">
        <v>3</v>
      </c>
      <c r="M530" s="118">
        <f t="shared" si="287"/>
        <v>9</v>
      </c>
      <c r="N530" s="118">
        <f t="shared" si="286"/>
        <v>12</v>
      </c>
      <c r="O530" s="126"/>
      <c r="P530" s="127"/>
      <c r="Q530" s="127">
        <f t="shared" si="291"/>
        <v>454.75</v>
      </c>
      <c r="R530" s="127">
        <f>$F$530/5</f>
        <v>1819</v>
      </c>
      <c r="S530" s="127">
        <f t="shared" ref="S530:U530" si="297">$F$530/5</f>
        <v>1819</v>
      </c>
      <c r="T530" s="127">
        <f t="shared" si="297"/>
        <v>1819</v>
      </c>
      <c r="U530" s="127">
        <f t="shared" si="297"/>
        <v>1819</v>
      </c>
      <c r="V530" s="127">
        <f t="shared" si="293"/>
        <v>1363.25</v>
      </c>
      <c r="W530" s="127"/>
      <c r="X530" s="127"/>
      <c r="Y530" s="127"/>
      <c r="Z530" s="127"/>
      <c r="AA530" s="127"/>
      <c r="AB530" s="127"/>
      <c r="AC530" s="127"/>
      <c r="AD530" s="127"/>
      <c r="AE530" s="127"/>
      <c r="AF530" s="127"/>
      <c r="AG530" s="127"/>
      <c r="AH530" s="127"/>
      <c r="AI530" s="127"/>
      <c r="AJ530" s="127"/>
      <c r="AK530" s="127"/>
      <c r="AL530" s="127"/>
      <c r="AM530" s="127"/>
      <c r="AN530" s="127"/>
      <c r="AO530" s="127"/>
      <c r="AP530" s="127"/>
    </row>
    <row r="531" spans="1:42">
      <c r="A531" s="118">
        <v>529</v>
      </c>
      <c r="B531" s="120" t="s">
        <v>5713</v>
      </c>
      <c r="C531" s="121" t="s">
        <v>5573</v>
      </c>
      <c r="D531" s="118" t="s">
        <v>5431</v>
      </c>
      <c r="E531" s="122">
        <v>20</v>
      </c>
      <c r="F531" s="123">
        <v>9095</v>
      </c>
      <c r="G531" s="124">
        <v>3941.08</v>
      </c>
      <c r="H531" s="123">
        <v>151.58000000000001</v>
      </c>
      <c r="I531" s="124">
        <v>4092.66</v>
      </c>
      <c r="J531" s="125">
        <v>5002.34</v>
      </c>
      <c r="K531" s="118">
        <v>2555</v>
      </c>
      <c r="L531" s="118">
        <v>3</v>
      </c>
      <c r="M531" s="118">
        <f t="shared" si="287"/>
        <v>9</v>
      </c>
      <c r="N531" s="118">
        <f t="shared" si="286"/>
        <v>12</v>
      </c>
      <c r="O531" s="126"/>
      <c r="P531" s="127"/>
      <c r="Q531" s="127">
        <f t="shared" si="291"/>
        <v>454.75</v>
      </c>
      <c r="R531" s="127">
        <f>$F$531/5</f>
        <v>1819</v>
      </c>
      <c r="S531" s="127">
        <f t="shared" ref="S531:U531" si="298">$F$531/5</f>
        <v>1819</v>
      </c>
      <c r="T531" s="127">
        <f t="shared" si="298"/>
        <v>1819</v>
      </c>
      <c r="U531" s="127">
        <f t="shared" si="298"/>
        <v>1819</v>
      </c>
      <c r="V531" s="127">
        <f t="shared" si="293"/>
        <v>1363.25</v>
      </c>
      <c r="W531" s="127"/>
      <c r="X531" s="127"/>
      <c r="Y531" s="127"/>
      <c r="Z531" s="127"/>
      <c r="AA531" s="127"/>
      <c r="AB531" s="127"/>
      <c r="AC531" s="127"/>
      <c r="AD531" s="127"/>
      <c r="AE531" s="127"/>
      <c r="AF531" s="127"/>
      <c r="AG531" s="127"/>
      <c r="AH531" s="127"/>
      <c r="AI531" s="127"/>
      <c r="AJ531" s="127"/>
      <c r="AK531" s="127"/>
      <c r="AL531" s="127"/>
      <c r="AM531" s="127"/>
      <c r="AN531" s="127"/>
      <c r="AO531" s="127"/>
      <c r="AP531" s="127"/>
    </row>
    <row r="532" spans="1:42">
      <c r="A532" s="118">
        <v>530</v>
      </c>
      <c r="B532" s="120" t="s">
        <v>5714</v>
      </c>
      <c r="C532" s="121" t="s">
        <v>5715</v>
      </c>
      <c r="D532" s="118" t="s">
        <v>5431</v>
      </c>
      <c r="E532" s="122">
        <v>20</v>
      </c>
      <c r="F532" s="123">
        <v>31030</v>
      </c>
      <c r="G532" s="124">
        <v>6206.04</v>
      </c>
      <c r="H532" s="123">
        <v>517.16999999999996</v>
      </c>
      <c r="I532" s="124">
        <v>6723.21</v>
      </c>
      <c r="J532" s="125">
        <v>24306.79</v>
      </c>
      <c r="K532" s="118">
        <v>2556</v>
      </c>
      <c r="L532" s="118">
        <v>1</v>
      </c>
      <c r="M532" s="118">
        <f t="shared" si="287"/>
        <v>11</v>
      </c>
      <c r="N532" s="118">
        <f t="shared" si="286"/>
        <v>12</v>
      </c>
      <c r="O532" s="126"/>
      <c r="P532" s="127"/>
      <c r="Q532" s="127"/>
      <c r="R532" s="127">
        <f>(F532/5)*L532/N532</f>
        <v>517.16666666666663</v>
      </c>
      <c r="S532" s="127">
        <f>F532/5</f>
        <v>6206</v>
      </c>
      <c r="T532" s="127">
        <f>F532/5</f>
        <v>6206</v>
      </c>
      <c r="U532" s="127">
        <f>F532/5</f>
        <v>6206</v>
      </c>
      <c r="V532" s="127">
        <f>F532/5</f>
        <v>6206</v>
      </c>
      <c r="W532" s="127">
        <f>(F532/5)*M532/N532-1</f>
        <v>5687.833333333333</v>
      </c>
      <c r="X532" s="127"/>
      <c r="Y532" s="127"/>
      <c r="Z532" s="127"/>
      <c r="AA532" s="127"/>
      <c r="AB532" s="127"/>
      <c r="AC532" s="127"/>
      <c r="AD532" s="127"/>
      <c r="AE532" s="127"/>
      <c r="AF532" s="127"/>
      <c r="AG532" s="127"/>
      <c r="AH532" s="127"/>
      <c r="AI532" s="127"/>
      <c r="AJ532" s="127"/>
      <c r="AK532" s="127"/>
      <c r="AL532" s="127"/>
      <c r="AM532" s="127"/>
      <c r="AN532" s="127"/>
      <c r="AO532" s="127"/>
      <c r="AP532" s="127"/>
    </row>
    <row r="533" spans="1:42">
      <c r="A533" s="118">
        <v>531</v>
      </c>
      <c r="B533" s="120" t="s">
        <v>5716</v>
      </c>
      <c r="C533" s="121" t="s">
        <v>5717</v>
      </c>
      <c r="D533" s="118" t="s">
        <v>5431</v>
      </c>
      <c r="E533" s="122">
        <v>20</v>
      </c>
      <c r="F533" s="123">
        <v>15000</v>
      </c>
      <c r="G533" s="124">
        <v>500</v>
      </c>
      <c r="H533" s="123">
        <v>250</v>
      </c>
      <c r="I533" s="124">
        <v>750</v>
      </c>
      <c r="J533" s="125">
        <v>14250</v>
      </c>
      <c r="K533" s="118">
        <v>2557</v>
      </c>
      <c r="L533" s="118">
        <v>3</v>
      </c>
      <c r="M533" s="118">
        <f t="shared" si="287"/>
        <v>9</v>
      </c>
      <c r="N533" s="118">
        <f t="shared" si="286"/>
        <v>12</v>
      </c>
      <c r="O533" s="126"/>
      <c r="P533" s="127"/>
      <c r="Q533" s="127"/>
      <c r="R533" s="127"/>
      <c r="S533" s="127">
        <f>(F533/5)*L533/N533</f>
        <v>750</v>
      </c>
      <c r="T533" s="127">
        <f>F533/5</f>
        <v>3000</v>
      </c>
      <c r="U533" s="127">
        <f>F533/5</f>
        <v>3000</v>
      </c>
      <c r="V533" s="127">
        <f>F533/5</f>
        <v>3000</v>
      </c>
      <c r="W533" s="127">
        <f>F533/5</f>
        <v>3000</v>
      </c>
      <c r="X533" s="127">
        <f>(F533/5)*M533/N533-1</f>
        <v>2249</v>
      </c>
      <c r="Y533" s="127"/>
      <c r="Z533" s="127"/>
      <c r="AA533" s="127"/>
      <c r="AB533" s="127"/>
      <c r="AC533" s="127"/>
      <c r="AD533" s="127"/>
      <c r="AE533" s="127"/>
      <c r="AF533" s="127"/>
      <c r="AG533" s="127"/>
      <c r="AH533" s="127"/>
      <c r="AI533" s="127"/>
      <c r="AJ533" s="127"/>
      <c r="AK533" s="127"/>
      <c r="AL533" s="127"/>
      <c r="AM533" s="127"/>
      <c r="AN533" s="127"/>
      <c r="AO533" s="127"/>
      <c r="AP533" s="127"/>
    </row>
    <row r="534" spans="1:42">
      <c r="A534" s="118">
        <v>532</v>
      </c>
      <c r="B534" s="120" t="s">
        <v>5718</v>
      </c>
      <c r="C534" s="121" t="s">
        <v>5692</v>
      </c>
      <c r="D534" s="118" t="s">
        <v>5434</v>
      </c>
      <c r="E534" s="122">
        <v>33.33</v>
      </c>
      <c r="F534" s="123">
        <v>19998.3</v>
      </c>
      <c r="G534" s="124">
        <v>18331.830000000002</v>
      </c>
      <c r="H534" s="123">
        <v>555.51</v>
      </c>
      <c r="I534" s="124">
        <v>18887.34</v>
      </c>
      <c r="J534" s="125">
        <v>1110.96</v>
      </c>
      <c r="K534" s="118">
        <v>2555</v>
      </c>
      <c r="L534" s="118">
        <v>10</v>
      </c>
      <c r="M534" s="118">
        <f t="shared" si="287"/>
        <v>2</v>
      </c>
      <c r="N534" s="118">
        <f t="shared" si="286"/>
        <v>12</v>
      </c>
      <c r="O534" s="126"/>
      <c r="P534" s="127"/>
      <c r="Q534" s="127">
        <f t="shared" ref="Q534:Q567" si="299">(F534/3)*L534/N534</f>
        <v>5555.083333333333</v>
      </c>
      <c r="R534" s="127">
        <f>$F$534/3</f>
        <v>6666.0999999999995</v>
      </c>
      <c r="S534" s="127">
        <f>$F$534/3</f>
        <v>6666.0999999999995</v>
      </c>
      <c r="T534" s="127">
        <f t="shared" ref="T534:T567" si="300">(F534/3)*M534/N534-1</f>
        <v>1110.0166666666667</v>
      </c>
      <c r="U534" s="127"/>
      <c r="V534" s="127"/>
      <c r="W534" s="127"/>
      <c r="X534" s="127"/>
      <c r="Y534" s="127"/>
      <c r="Z534" s="127"/>
      <c r="AA534" s="127"/>
      <c r="AB534" s="127"/>
      <c r="AC534" s="127"/>
      <c r="AD534" s="127"/>
      <c r="AE534" s="127"/>
      <c r="AF534" s="127"/>
      <c r="AG534" s="127"/>
      <c r="AH534" s="127"/>
      <c r="AI534" s="127"/>
      <c r="AJ534" s="127"/>
      <c r="AK534" s="127"/>
      <c r="AL534" s="127"/>
      <c r="AM534" s="127"/>
      <c r="AN534" s="127"/>
      <c r="AO534" s="127"/>
      <c r="AP534" s="127"/>
    </row>
    <row r="535" spans="1:42">
      <c r="A535" s="118">
        <v>533</v>
      </c>
      <c r="B535" s="120" t="s">
        <v>5718</v>
      </c>
      <c r="C535" s="121" t="s">
        <v>5692</v>
      </c>
      <c r="D535" s="118" t="s">
        <v>5434</v>
      </c>
      <c r="E535" s="122">
        <v>33.33</v>
      </c>
      <c r="F535" s="123">
        <v>19998.3</v>
      </c>
      <c r="G535" s="124">
        <v>18331.830000000002</v>
      </c>
      <c r="H535" s="123">
        <v>555.51</v>
      </c>
      <c r="I535" s="124">
        <v>18887.34</v>
      </c>
      <c r="J535" s="125">
        <v>1110.96</v>
      </c>
      <c r="K535" s="118">
        <v>2555</v>
      </c>
      <c r="L535" s="118">
        <v>10</v>
      </c>
      <c r="M535" s="118">
        <f t="shared" si="287"/>
        <v>2</v>
      </c>
      <c r="N535" s="118">
        <f t="shared" si="286"/>
        <v>12</v>
      </c>
      <c r="O535" s="126"/>
      <c r="P535" s="127"/>
      <c r="Q535" s="127">
        <f t="shared" si="299"/>
        <v>5555.083333333333</v>
      </c>
      <c r="R535" s="127">
        <f>$F$535/3</f>
        <v>6666.0999999999995</v>
      </c>
      <c r="S535" s="127">
        <f>$F$535/3</f>
        <v>6666.0999999999995</v>
      </c>
      <c r="T535" s="127">
        <f t="shared" si="300"/>
        <v>1110.0166666666667</v>
      </c>
      <c r="U535" s="127"/>
      <c r="V535" s="127"/>
      <c r="W535" s="127"/>
      <c r="X535" s="127"/>
      <c r="Y535" s="127"/>
      <c r="Z535" s="127"/>
      <c r="AA535" s="127"/>
      <c r="AB535" s="127"/>
      <c r="AC535" s="127"/>
      <c r="AD535" s="127"/>
      <c r="AE535" s="127"/>
      <c r="AF535" s="127"/>
      <c r="AG535" s="127"/>
      <c r="AH535" s="127"/>
      <c r="AI535" s="127"/>
      <c r="AJ535" s="127"/>
      <c r="AK535" s="127"/>
      <c r="AL535" s="127"/>
      <c r="AM535" s="127"/>
      <c r="AN535" s="127"/>
      <c r="AO535" s="127"/>
      <c r="AP535" s="127"/>
    </row>
    <row r="536" spans="1:42">
      <c r="A536" s="118">
        <v>534</v>
      </c>
      <c r="B536" s="120" t="s">
        <v>5718</v>
      </c>
      <c r="C536" s="121" t="s">
        <v>5692</v>
      </c>
      <c r="D536" s="118" t="s">
        <v>5434</v>
      </c>
      <c r="E536" s="122">
        <v>33.33</v>
      </c>
      <c r="F536" s="123">
        <v>19998.3</v>
      </c>
      <c r="G536" s="124">
        <v>18331.830000000002</v>
      </c>
      <c r="H536" s="123">
        <v>555.51</v>
      </c>
      <c r="I536" s="124">
        <v>18887.34</v>
      </c>
      <c r="J536" s="125">
        <v>1110.96</v>
      </c>
      <c r="K536" s="118">
        <v>2555</v>
      </c>
      <c r="L536" s="118">
        <v>10</v>
      </c>
      <c r="M536" s="118">
        <f t="shared" si="287"/>
        <v>2</v>
      </c>
      <c r="N536" s="118">
        <f t="shared" si="286"/>
        <v>12</v>
      </c>
      <c r="O536" s="126"/>
      <c r="P536" s="127"/>
      <c r="Q536" s="127">
        <f t="shared" si="299"/>
        <v>5555.083333333333</v>
      </c>
      <c r="R536" s="127">
        <f>$F$536/3</f>
        <v>6666.0999999999995</v>
      </c>
      <c r="S536" s="127">
        <f>$F$536/3</f>
        <v>6666.0999999999995</v>
      </c>
      <c r="T536" s="127">
        <f t="shared" si="300"/>
        <v>1110.0166666666667</v>
      </c>
      <c r="U536" s="127"/>
      <c r="V536" s="127"/>
      <c r="W536" s="127"/>
      <c r="X536" s="127"/>
      <c r="Y536" s="127"/>
      <c r="Z536" s="127"/>
      <c r="AA536" s="127"/>
      <c r="AB536" s="127"/>
      <c r="AC536" s="127"/>
      <c r="AD536" s="127"/>
      <c r="AE536" s="127"/>
      <c r="AF536" s="127"/>
      <c r="AG536" s="127"/>
      <c r="AH536" s="127"/>
      <c r="AI536" s="127"/>
      <c r="AJ536" s="127"/>
      <c r="AK536" s="127"/>
      <c r="AL536" s="127"/>
      <c r="AM536" s="127"/>
      <c r="AN536" s="127"/>
      <c r="AO536" s="127"/>
      <c r="AP536" s="127"/>
    </row>
    <row r="537" spans="1:42">
      <c r="A537" s="118">
        <v>535</v>
      </c>
      <c r="B537" s="120" t="s">
        <v>5718</v>
      </c>
      <c r="C537" s="121" t="s">
        <v>5692</v>
      </c>
      <c r="D537" s="118" t="s">
        <v>5434</v>
      </c>
      <c r="E537" s="122">
        <v>33.33</v>
      </c>
      <c r="F537" s="123">
        <v>19998.3</v>
      </c>
      <c r="G537" s="124">
        <v>18331.830000000002</v>
      </c>
      <c r="H537" s="123">
        <v>555.51</v>
      </c>
      <c r="I537" s="124">
        <v>18887.34</v>
      </c>
      <c r="J537" s="125">
        <v>1110.96</v>
      </c>
      <c r="K537" s="118">
        <v>2555</v>
      </c>
      <c r="L537" s="118">
        <v>10</v>
      </c>
      <c r="M537" s="118">
        <f t="shared" si="287"/>
        <v>2</v>
      </c>
      <c r="N537" s="118">
        <f t="shared" si="286"/>
        <v>12</v>
      </c>
      <c r="O537" s="126"/>
      <c r="P537" s="127"/>
      <c r="Q537" s="127">
        <f t="shared" si="299"/>
        <v>5555.083333333333</v>
      </c>
      <c r="R537" s="127">
        <f>$F$537/3</f>
        <v>6666.0999999999995</v>
      </c>
      <c r="S537" s="127">
        <f>$F$537/3</f>
        <v>6666.0999999999995</v>
      </c>
      <c r="T537" s="127">
        <f t="shared" si="300"/>
        <v>1110.0166666666667</v>
      </c>
      <c r="U537" s="127"/>
      <c r="V537" s="127"/>
      <c r="W537" s="127"/>
      <c r="X537" s="127"/>
      <c r="Y537" s="127"/>
      <c r="Z537" s="127"/>
      <c r="AA537" s="127"/>
      <c r="AB537" s="127"/>
      <c r="AC537" s="127"/>
      <c r="AD537" s="127"/>
      <c r="AE537" s="127"/>
      <c r="AF537" s="127"/>
      <c r="AG537" s="127"/>
      <c r="AH537" s="127"/>
      <c r="AI537" s="127"/>
      <c r="AJ537" s="127"/>
      <c r="AK537" s="127"/>
      <c r="AL537" s="127"/>
      <c r="AM537" s="127"/>
      <c r="AN537" s="127"/>
      <c r="AO537" s="127"/>
      <c r="AP537" s="127"/>
    </row>
    <row r="538" spans="1:42">
      <c r="A538" s="118">
        <v>536</v>
      </c>
      <c r="B538" s="120" t="s">
        <v>5718</v>
      </c>
      <c r="C538" s="121" t="s">
        <v>5692</v>
      </c>
      <c r="D538" s="118" t="s">
        <v>5434</v>
      </c>
      <c r="E538" s="122">
        <v>33.33</v>
      </c>
      <c r="F538" s="123">
        <v>19998.3</v>
      </c>
      <c r="G538" s="124">
        <v>18331.830000000002</v>
      </c>
      <c r="H538" s="123">
        <v>555.51</v>
      </c>
      <c r="I538" s="124">
        <v>18887.34</v>
      </c>
      <c r="J538" s="125">
        <v>1110.96</v>
      </c>
      <c r="K538" s="118">
        <v>2555</v>
      </c>
      <c r="L538" s="118">
        <v>10</v>
      </c>
      <c r="M538" s="118">
        <f t="shared" si="287"/>
        <v>2</v>
      </c>
      <c r="N538" s="118">
        <f t="shared" si="286"/>
        <v>12</v>
      </c>
      <c r="O538" s="126"/>
      <c r="P538" s="127"/>
      <c r="Q538" s="127">
        <f t="shared" si="299"/>
        <v>5555.083333333333</v>
      </c>
      <c r="R538" s="127">
        <f>$F$538/3</f>
        <v>6666.0999999999995</v>
      </c>
      <c r="S538" s="127">
        <f>$F$538/3</f>
        <v>6666.0999999999995</v>
      </c>
      <c r="T538" s="127">
        <f t="shared" si="300"/>
        <v>1110.0166666666667</v>
      </c>
      <c r="U538" s="127"/>
      <c r="V538" s="127"/>
      <c r="W538" s="127"/>
      <c r="X538" s="127"/>
      <c r="Y538" s="127"/>
      <c r="Z538" s="127"/>
      <c r="AA538" s="127"/>
      <c r="AB538" s="127"/>
      <c r="AC538" s="127"/>
      <c r="AD538" s="127"/>
      <c r="AE538" s="127"/>
      <c r="AF538" s="127"/>
      <c r="AG538" s="127"/>
      <c r="AH538" s="127"/>
      <c r="AI538" s="127"/>
      <c r="AJ538" s="127"/>
      <c r="AK538" s="127"/>
      <c r="AL538" s="127"/>
      <c r="AM538" s="127"/>
      <c r="AN538" s="127"/>
      <c r="AO538" s="127"/>
      <c r="AP538" s="127"/>
    </row>
    <row r="539" spans="1:42">
      <c r="A539" s="118">
        <v>537</v>
      </c>
      <c r="B539" s="120" t="s">
        <v>5718</v>
      </c>
      <c r="C539" s="121" t="s">
        <v>5692</v>
      </c>
      <c r="D539" s="118" t="s">
        <v>5434</v>
      </c>
      <c r="E539" s="122">
        <v>33.33</v>
      </c>
      <c r="F539" s="123">
        <v>19998.3</v>
      </c>
      <c r="G539" s="124">
        <v>18331.830000000002</v>
      </c>
      <c r="H539" s="123">
        <v>555.51</v>
      </c>
      <c r="I539" s="124">
        <v>18887.34</v>
      </c>
      <c r="J539" s="125">
        <v>1110.96</v>
      </c>
      <c r="K539" s="118">
        <v>2555</v>
      </c>
      <c r="L539" s="118">
        <v>10</v>
      </c>
      <c r="M539" s="118">
        <f t="shared" si="287"/>
        <v>2</v>
      </c>
      <c r="N539" s="118">
        <f t="shared" si="286"/>
        <v>12</v>
      </c>
      <c r="O539" s="126"/>
      <c r="P539" s="127"/>
      <c r="Q539" s="127">
        <f t="shared" si="299"/>
        <v>5555.083333333333</v>
      </c>
      <c r="R539" s="127">
        <f>$F$539/3</f>
        <v>6666.0999999999995</v>
      </c>
      <c r="S539" s="127">
        <f>$F$539/3</f>
        <v>6666.0999999999995</v>
      </c>
      <c r="T539" s="127">
        <f t="shared" si="300"/>
        <v>1110.0166666666667</v>
      </c>
      <c r="U539" s="127"/>
      <c r="V539" s="127"/>
      <c r="W539" s="127"/>
      <c r="X539" s="127"/>
      <c r="Y539" s="127"/>
      <c r="Z539" s="127"/>
      <c r="AA539" s="127"/>
      <c r="AB539" s="127"/>
      <c r="AC539" s="127"/>
      <c r="AD539" s="127"/>
      <c r="AE539" s="127"/>
      <c r="AF539" s="127"/>
      <c r="AG539" s="127"/>
      <c r="AH539" s="127"/>
      <c r="AI539" s="127"/>
      <c r="AJ539" s="127"/>
      <c r="AK539" s="127"/>
      <c r="AL539" s="127"/>
      <c r="AM539" s="127"/>
      <c r="AN539" s="127"/>
      <c r="AO539" s="127"/>
      <c r="AP539" s="127"/>
    </row>
    <row r="540" spans="1:42">
      <c r="A540" s="118">
        <v>538</v>
      </c>
      <c r="B540" s="120" t="s">
        <v>5719</v>
      </c>
      <c r="C540" s="121" t="s">
        <v>5720</v>
      </c>
      <c r="D540" s="118" t="s">
        <v>5434</v>
      </c>
      <c r="E540" s="122">
        <v>33.33</v>
      </c>
      <c r="F540" s="123">
        <v>30923</v>
      </c>
      <c r="G540" s="124">
        <v>28346.01</v>
      </c>
      <c r="H540" s="123">
        <v>858.97</v>
      </c>
      <c r="I540" s="124">
        <v>29204.98</v>
      </c>
      <c r="J540" s="125">
        <v>1718.02</v>
      </c>
      <c r="K540" s="118">
        <v>2555</v>
      </c>
      <c r="L540" s="118">
        <v>10</v>
      </c>
      <c r="M540" s="118">
        <f t="shared" si="287"/>
        <v>2</v>
      </c>
      <c r="N540" s="118">
        <f t="shared" si="286"/>
        <v>12</v>
      </c>
      <c r="O540" s="126"/>
      <c r="P540" s="127"/>
      <c r="Q540" s="127">
        <f t="shared" si="299"/>
        <v>8589.7222222222208</v>
      </c>
      <c r="R540" s="127">
        <f>$F$540/3</f>
        <v>10307.666666666666</v>
      </c>
      <c r="S540" s="127">
        <f>$F$540/3</f>
        <v>10307.666666666666</v>
      </c>
      <c r="T540" s="127">
        <f t="shared" si="300"/>
        <v>1716.9444444444443</v>
      </c>
      <c r="U540" s="127"/>
      <c r="V540" s="127"/>
      <c r="W540" s="127"/>
      <c r="X540" s="127"/>
      <c r="Y540" s="127"/>
      <c r="Z540" s="127"/>
      <c r="AA540" s="127"/>
      <c r="AB540" s="127"/>
      <c r="AC540" s="127"/>
      <c r="AD540" s="127"/>
      <c r="AE540" s="127"/>
      <c r="AF540" s="127"/>
      <c r="AG540" s="127"/>
      <c r="AH540" s="127"/>
      <c r="AI540" s="127"/>
      <c r="AJ540" s="127"/>
      <c r="AK540" s="127"/>
      <c r="AL540" s="127"/>
      <c r="AM540" s="127"/>
      <c r="AN540" s="127"/>
      <c r="AO540" s="127"/>
      <c r="AP540" s="127"/>
    </row>
    <row r="541" spans="1:42">
      <c r="A541" s="118">
        <v>539</v>
      </c>
      <c r="B541" s="120" t="s">
        <v>5719</v>
      </c>
      <c r="C541" s="121" t="s">
        <v>5720</v>
      </c>
      <c r="D541" s="118" t="s">
        <v>5434</v>
      </c>
      <c r="E541" s="122">
        <v>33.33</v>
      </c>
      <c r="F541" s="123">
        <v>30923</v>
      </c>
      <c r="G541" s="124">
        <v>28346.01</v>
      </c>
      <c r="H541" s="123">
        <v>858.97</v>
      </c>
      <c r="I541" s="124">
        <v>29204.98</v>
      </c>
      <c r="J541" s="125">
        <v>1718.02</v>
      </c>
      <c r="K541" s="118">
        <v>2555</v>
      </c>
      <c r="L541" s="118">
        <v>10</v>
      </c>
      <c r="M541" s="118">
        <f t="shared" si="287"/>
        <v>2</v>
      </c>
      <c r="N541" s="118">
        <f t="shared" si="286"/>
        <v>12</v>
      </c>
      <c r="O541" s="126"/>
      <c r="P541" s="127"/>
      <c r="Q541" s="127">
        <f t="shared" si="299"/>
        <v>8589.7222222222208</v>
      </c>
      <c r="R541" s="127">
        <f>$F$541/3</f>
        <v>10307.666666666666</v>
      </c>
      <c r="S541" s="127">
        <f>$F$541/3</f>
        <v>10307.666666666666</v>
      </c>
      <c r="T541" s="127">
        <f t="shared" si="300"/>
        <v>1716.9444444444443</v>
      </c>
      <c r="U541" s="127"/>
      <c r="V541" s="127"/>
      <c r="W541" s="127"/>
      <c r="X541" s="127"/>
      <c r="Y541" s="127"/>
      <c r="Z541" s="127"/>
      <c r="AA541" s="127"/>
      <c r="AB541" s="127"/>
      <c r="AC541" s="127"/>
      <c r="AD541" s="127"/>
      <c r="AE541" s="127"/>
      <c r="AF541" s="127"/>
      <c r="AG541" s="127"/>
      <c r="AH541" s="127"/>
      <c r="AI541" s="127"/>
      <c r="AJ541" s="127"/>
      <c r="AK541" s="127"/>
      <c r="AL541" s="127"/>
      <c r="AM541" s="127"/>
      <c r="AN541" s="127"/>
      <c r="AO541" s="127"/>
      <c r="AP541" s="127"/>
    </row>
    <row r="542" spans="1:42">
      <c r="A542" s="118">
        <v>540</v>
      </c>
      <c r="B542" s="120" t="s">
        <v>5719</v>
      </c>
      <c r="C542" s="121" t="s">
        <v>5720</v>
      </c>
      <c r="D542" s="118" t="s">
        <v>5434</v>
      </c>
      <c r="E542" s="122">
        <v>33.33</v>
      </c>
      <c r="F542" s="123">
        <v>30923</v>
      </c>
      <c r="G542" s="124">
        <v>28346.01</v>
      </c>
      <c r="H542" s="123">
        <v>858.97</v>
      </c>
      <c r="I542" s="124">
        <v>29204.98</v>
      </c>
      <c r="J542" s="125">
        <v>1718.02</v>
      </c>
      <c r="K542" s="118">
        <v>2555</v>
      </c>
      <c r="L542" s="118">
        <v>10</v>
      </c>
      <c r="M542" s="118">
        <f t="shared" si="287"/>
        <v>2</v>
      </c>
      <c r="N542" s="118">
        <f t="shared" si="286"/>
        <v>12</v>
      </c>
      <c r="O542" s="126"/>
      <c r="P542" s="127"/>
      <c r="Q542" s="127">
        <f t="shared" si="299"/>
        <v>8589.7222222222208</v>
      </c>
      <c r="R542" s="127">
        <f>$F$542/3</f>
        <v>10307.666666666666</v>
      </c>
      <c r="S542" s="127">
        <f>$F$542/3</f>
        <v>10307.666666666666</v>
      </c>
      <c r="T542" s="127">
        <f t="shared" si="300"/>
        <v>1716.9444444444443</v>
      </c>
      <c r="U542" s="127"/>
      <c r="V542" s="127"/>
      <c r="W542" s="127"/>
      <c r="X542" s="127"/>
      <c r="Y542" s="127"/>
      <c r="Z542" s="127"/>
      <c r="AA542" s="127"/>
      <c r="AB542" s="127"/>
      <c r="AC542" s="127"/>
      <c r="AD542" s="127"/>
      <c r="AE542" s="127"/>
      <c r="AF542" s="127"/>
      <c r="AG542" s="127"/>
      <c r="AH542" s="127"/>
      <c r="AI542" s="127"/>
      <c r="AJ542" s="127"/>
      <c r="AK542" s="127"/>
      <c r="AL542" s="127"/>
      <c r="AM542" s="127"/>
      <c r="AN542" s="127"/>
      <c r="AO542" s="127"/>
      <c r="AP542" s="127"/>
    </row>
    <row r="543" spans="1:42">
      <c r="A543" s="118">
        <v>541</v>
      </c>
      <c r="B543" s="120" t="s">
        <v>5719</v>
      </c>
      <c r="C543" s="121" t="s">
        <v>5720</v>
      </c>
      <c r="D543" s="118" t="s">
        <v>5434</v>
      </c>
      <c r="E543" s="122">
        <v>33.33</v>
      </c>
      <c r="F543" s="123">
        <v>30923</v>
      </c>
      <c r="G543" s="124">
        <v>28346.01</v>
      </c>
      <c r="H543" s="123">
        <v>858.97</v>
      </c>
      <c r="I543" s="124">
        <v>29204.98</v>
      </c>
      <c r="J543" s="125">
        <v>1718.02</v>
      </c>
      <c r="K543" s="118">
        <v>2555</v>
      </c>
      <c r="L543" s="118">
        <v>10</v>
      </c>
      <c r="M543" s="118">
        <f t="shared" si="287"/>
        <v>2</v>
      </c>
      <c r="N543" s="118">
        <f t="shared" si="286"/>
        <v>12</v>
      </c>
      <c r="O543" s="126"/>
      <c r="P543" s="127"/>
      <c r="Q543" s="127">
        <f t="shared" si="299"/>
        <v>8589.7222222222208</v>
      </c>
      <c r="R543" s="127">
        <f>$F$543/3</f>
        <v>10307.666666666666</v>
      </c>
      <c r="S543" s="127">
        <f>$F$543/3</f>
        <v>10307.666666666666</v>
      </c>
      <c r="T543" s="127">
        <f t="shared" si="300"/>
        <v>1716.9444444444443</v>
      </c>
      <c r="U543" s="127"/>
      <c r="V543" s="127"/>
      <c r="W543" s="127"/>
      <c r="X543" s="127"/>
      <c r="Y543" s="127"/>
      <c r="Z543" s="127"/>
      <c r="AA543" s="127"/>
      <c r="AB543" s="127"/>
      <c r="AC543" s="127"/>
      <c r="AD543" s="127"/>
      <c r="AE543" s="127"/>
      <c r="AF543" s="127"/>
      <c r="AG543" s="127"/>
      <c r="AH543" s="127"/>
      <c r="AI543" s="127"/>
      <c r="AJ543" s="127"/>
      <c r="AK543" s="127"/>
      <c r="AL543" s="127"/>
      <c r="AM543" s="127"/>
      <c r="AN543" s="127"/>
      <c r="AO543" s="127"/>
      <c r="AP543" s="127"/>
    </row>
    <row r="544" spans="1:42">
      <c r="A544" s="118">
        <v>542</v>
      </c>
      <c r="B544" s="120" t="s">
        <v>5719</v>
      </c>
      <c r="C544" s="121" t="s">
        <v>5720</v>
      </c>
      <c r="D544" s="118" t="s">
        <v>5434</v>
      </c>
      <c r="E544" s="122">
        <v>33.33</v>
      </c>
      <c r="F544" s="123">
        <v>30923</v>
      </c>
      <c r="G544" s="124">
        <v>28346.01</v>
      </c>
      <c r="H544" s="123">
        <v>858.97</v>
      </c>
      <c r="I544" s="124">
        <v>29204.98</v>
      </c>
      <c r="J544" s="125">
        <v>1718.02</v>
      </c>
      <c r="K544" s="118">
        <v>2555</v>
      </c>
      <c r="L544" s="118">
        <v>10</v>
      </c>
      <c r="M544" s="118">
        <f t="shared" si="287"/>
        <v>2</v>
      </c>
      <c r="N544" s="118">
        <f t="shared" si="286"/>
        <v>12</v>
      </c>
      <c r="O544" s="126"/>
      <c r="P544" s="127"/>
      <c r="Q544" s="127">
        <f t="shared" si="299"/>
        <v>8589.7222222222208</v>
      </c>
      <c r="R544" s="127">
        <f>$F$544/3</f>
        <v>10307.666666666666</v>
      </c>
      <c r="S544" s="127">
        <f>$F$544/3</f>
        <v>10307.666666666666</v>
      </c>
      <c r="T544" s="127">
        <f t="shared" si="300"/>
        <v>1716.9444444444443</v>
      </c>
      <c r="U544" s="127"/>
      <c r="V544" s="127"/>
      <c r="W544" s="127"/>
      <c r="X544" s="127"/>
      <c r="Y544" s="127"/>
      <c r="Z544" s="127"/>
      <c r="AA544" s="127"/>
      <c r="AB544" s="127"/>
      <c r="AC544" s="127"/>
      <c r="AD544" s="127"/>
      <c r="AE544" s="127"/>
      <c r="AF544" s="127"/>
      <c r="AG544" s="127"/>
      <c r="AH544" s="127"/>
      <c r="AI544" s="127"/>
      <c r="AJ544" s="127"/>
      <c r="AK544" s="127"/>
      <c r="AL544" s="127"/>
      <c r="AM544" s="127"/>
      <c r="AN544" s="127"/>
      <c r="AO544" s="127"/>
      <c r="AP544" s="127"/>
    </row>
    <row r="545" spans="1:42">
      <c r="A545" s="118">
        <v>543</v>
      </c>
      <c r="B545" s="120" t="s">
        <v>5721</v>
      </c>
      <c r="C545" s="121" t="s">
        <v>5722</v>
      </c>
      <c r="D545" s="118" t="s">
        <v>5434</v>
      </c>
      <c r="E545" s="122">
        <v>33.33</v>
      </c>
      <c r="F545" s="123">
        <v>30997.9</v>
      </c>
      <c r="G545" s="124">
        <v>27553.599999999999</v>
      </c>
      <c r="H545" s="123">
        <v>861.05</v>
      </c>
      <c r="I545" s="124">
        <v>28414.65</v>
      </c>
      <c r="J545" s="125">
        <v>2583.25</v>
      </c>
      <c r="K545" s="118">
        <v>2555</v>
      </c>
      <c r="L545" s="118">
        <v>9</v>
      </c>
      <c r="M545" s="118">
        <f t="shared" si="287"/>
        <v>3</v>
      </c>
      <c r="N545" s="118">
        <f t="shared" si="286"/>
        <v>12</v>
      </c>
      <c r="O545" s="126"/>
      <c r="P545" s="127"/>
      <c r="Q545" s="127">
        <f t="shared" si="299"/>
        <v>7749.4749999999995</v>
      </c>
      <c r="R545" s="127">
        <f>$F$545/3</f>
        <v>10332.633333333333</v>
      </c>
      <c r="S545" s="127">
        <f>$F$545/3</f>
        <v>10332.633333333333</v>
      </c>
      <c r="T545" s="127">
        <f t="shared" si="300"/>
        <v>2582.1583333333333</v>
      </c>
      <c r="U545" s="127"/>
      <c r="V545" s="127"/>
      <c r="W545" s="127"/>
      <c r="X545" s="127"/>
      <c r="Y545" s="127"/>
      <c r="Z545" s="127"/>
      <c r="AA545" s="127"/>
      <c r="AB545" s="127"/>
      <c r="AC545" s="127"/>
      <c r="AD545" s="127"/>
      <c r="AE545" s="127"/>
      <c r="AF545" s="127"/>
      <c r="AG545" s="127"/>
      <c r="AH545" s="127"/>
      <c r="AI545" s="127"/>
      <c r="AJ545" s="127"/>
      <c r="AK545" s="127"/>
      <c r="AL545" s="127"/>
      <c r="AM545" s="127"/>
      <c r="AN545" s="127"/>
      <c r="AO545" s="127"/>
      <c r="AP545" s="127"/>
    </row>
    <row r="546" spans="1:42">
      <c r="A546" s="118">
        <v>544</v>
      </c>
      <c r="B546" s="120" t="s">
        <v>5721</v>
      </c>
      <c r="C546" s="121" t="s">
        <v>5722</v>
      </c>
      <c r="D546" s="118" t="s">
        <v>5434</v>
      </c>
      <c r="E546" s="122">
        <v>33.33</v>
      </c>
      <c r="F546" s="123">
        <v>30997.9</v>
      </c>
      <c r="G546" s="124">
        <v>27553.599999999999</v>
      </c>
      <c r="H546" s="123">
        <v>861.05</v>
      </c>
      <c r="I546" s="124">
        <v>28414.65</v>
      </c>
      <c r="J546" s="125">
        <v>2583.25</v>
      </c>
      <c r="K546" s="118">
        <v>2555</v>
      </c>
      <c r="L546" s="118">
        <v>9</v>
      </c>
      <c r="M546" s="118">
        <f t="shared" si="287"/>
        <v>3</v>
      </c>
      <c r="N546" s="118">
        <f t="shared" si="286"/>
        <v>12</v>
      </c>
      <c r="O546" s="126"/>
      <c r="P546" s="127"/>
      <c r="Q546" s="127">
        <f t="shared" si="299"/>
        <v>7749.4749999999995</v>
      </c>
      <c r="R546" s="127">
        <f>$F$546/3</f>
        <v>10332.633333333333</v>
      </c>
      <c r="S546" s="127">
        <f>$F$546/3</f>
        <v>10332.633333333333</v>
      </c>
      <c r="T546" s="127">
        <f t="shared" si="300"/>
        <v>2582.1583333333333</v>
      </c>
      <c r="U546" s="127"/>
      <c r="V546" s="127"/>
      <c r="W546" s="127"/>
      <c r="X546" s="127"/>
      <c r="Y546" s="127"/>
      <c r="Z546" s="127"/>
      <c r="AA546" s="127"/>
      <c r="AB546" s="127"/>
      <c r="AC546" s="127"/>
      <c r="AD546" s="127"/>
      <c r="AE546" s="127"/>
      <c r="AF546" s="127"/>
      <c r="AG546" s="127"/>
      <c r="AH546" s="127"/>
      <c r="AI546" s="127"/>
      <c r="AJ546" s="127"/>
      <c r="AK546" s="127"/>
      <c r="AL546" s="127"/>
      <c r="AM546" s="127"/>
      <c r="AN546" s="127"/>
      <c r="AO546" s="127"/>
      <c r="AP546" s="127"/>
    </row>
    <row r="547" spans="1:42">
      <c r="A547" s="118">
        <v>545</v>
      </c>
      <c r="B547" s="120" t="s">
        <v>5721</v>
      </c>
      <c r="C547" s="121" t="s">
        <v>5722</v>
      </c>
      <c r="D547" s="118" t="s">
        <v>5434</v>
      </c>
      <c r="E547" s="122">
        <v>33.33</v>
      </c>
      <c r="F547" s="123">
        <v>30997.9</v>
      </c>
      <c r="G547" s="124">
        <v>27553.599999999999</v>
      </c>
      <c r="H547" s="123">
        <v>861.05</v>
      </c>
      <c r="I547" s="124">
        <v>28414.65</v>
      </c>
      <c r="J547" s="125">
        <v>2583.25</v>
      </c>
      <c r="K547" s="118">
        <v>2555</v>
      </c>
      <c r="L547" s="118">
        <v>9</v>
      </c>
      <c r="M547" s="118">
        <f t="shared" si="287"/>
        <v>3</v>
      </c>
      <c r="N547" s="118">
        <f t="shared" si="286"/>
        <v>12</v>
      </c>
      <c r="O547" s="126"/>
      <c r="P547" s="127"/>
      <c r="Q547" s="127">
        <f t="shared" si="299"/>
        <v>7749.4749999999995</v>
      </c>
      <c r="R547" s="127">
        <f>$F$547/3</f>
        <v>10332.633333333333</v>
      </c>
      <c r="S547" s="127">
        <f>$F$547/3</f>
        <v>10332.633333333333</v>
      </c>
      <c r="T547" s="127">
        <f t="shared" si="300"/>
        <v>2582.1583333333333</v>
      </c>
      <c r="U547" s="127"/>
      <c r="V547" s="127"/>
      <c r="W547" s="127"/>
      <c r="X547" s="127"/>
      <c r="Y547" s="127"/>
      <c r="Z547" s="127"/>
      <c r="AA547" s="127"/>
      <c r="AB547" s="127"/>
      <c r="AC547" s="127"/>
      <c r="AD547" s="127"/>
      <c r="AE547" s="127"/>
      <c r="AF547" s="127"/>
      <c r="AG547" s="127"/>
      <c r="AH547" s="127"/>
      <c r="AI547" s="127"/>
      <c r="AJ547" s="127"/>
      <c r="AK547" s="127"/>
      <c r="AL547" s="127"/>
      <c r="AM547" s="127"/>
      <c r="AN547" s="127"/>
      <c r="AO547" s="127"/>
      <c r="AP547" s="127"/>
    </row>
    <row r="548" spans="1:42">
      <c r="A548" s="118">
        <v>546</v>
      </c>
      <c r="B548" s="120" t="s">
        <v>5723</v>
      </c>
      <c r="C548" s="121" t="s">
        <v>5724</v>
      </c>
      <c r="D548" s="118" t="s">
        <v>5434</v>
      </c>
      <c r="E548" s="122">
        <v>33.33</v>
      </c>
      <c r="F548" s="123">
        <v>119947</v>
      </c>
      <c r="G548" s="124">
        <v>106619.52</v>
      </c>
      <c r="H548" s="123">
        <v>3331.86</v>
      </c>
      <c r="I548" s="124">
        <v>109951.38</v>
      </c>
      <c r="J548" s="125">
        <v>9995.6200000000008</v>
      </c>
      <c r="K548" s="118">
        <v>2555</v>
      </c>
      <c r="L548" s="118">
        <v>9</v>
      </c>
      <c r="M548" s="118">
        <f t="shared" si="287"/>
        <v>3</v>
      </c>
      <c r="N548" s="118">
        <f t="shared" si="286"/>
        <v>12</v>
      </c>
      <c r="O548" s="126"/>
      <c r="P548" s="127"/>
      <c r="Q548" s="127">
        <f t="shared" si="299"/>
        <v>29986.75</v>
      </c>
      <c r="R548" s="127">
        <f>$F$548/3</f>
        <v>39982.333333333336</v>
      </c>
      <c r="S548" s="127">
        <f>$F$548/3</f>
        <v>39982.333333333336</v>
      </c>
      <c r="T548" s="127">
        <f t="shared" si="300"/>
        <v>9994.5833333333339</v>
      </c>
      <c r="U548" s="127"/>
      <c r="V548" s="127"/>
      <c r="W548" s="127"/>
      <c r="X548" s="127"/>
      <c r="Y548" s="127"/>
      <c r="Z548" s="127"/>
      <c r="AA548" s="127"/>
      <c r="AB548" s="127"/>
      <c r="AC548" s="127"/>
      <c r="AD548" s="127"/>
      <c r="AE548" s="127"/>
      <c r="AF548" s="127"/>
      <c r="AG548" s="127"/>
      <c r="AH548" s="127"/>
      <c r="AI548" s="127"/>
      <c r="AJ548" s="127"/>
      <c r="AK548" s="127"/>
      <c r="AL548" s="127"/>
      <c r="AM548" s="127"/>
      <c r="AN548" s="127"/>
      <c r="AO548" s="127"/>
      <c r="AP548" s="127"/>
    </row>
    <row r="549" spans="1:42">
      <c r="A549" s="118">
        <v>547</v>
      </c>
      <c r="B549" s="120" t="s">
        <v>5725</v>
      </c>
      <c r="C549" s="121" t="s">
        <v>5726</v>
      </c>
      <c r="D549" s="118" t="s">
        <v>5434</v>
      </c>
      <c r="E549" s="122">
        <v>33.33</v>
      </c>
      <c r="F549" s="123">
        <v>8500</v>
      </c>
      <c r="G549" s="124">
        <v>7319.41</v>
      </c>
      <c r="H549" s="123">
        <v>236.11</v>
      </c>
      <c r="I549" s="124">
        <v>7555.52</v>
      </c>
      <c r="J549" s="125">
        <v>944.48</v>
      </c>
      <c r="K549" s="118">
        <v>2555</v>
      </c>
      <c r="L549" s="118">
        <v>8</v>
      </c>
      <c r="M549" s="118">
        <f t="shared" si="287"/>
        <v>4</v>
      </c>
      <c r="N549" s="118">
        <f t="shared" si="286"/>
        <v>12</v>
      </c>
      <c r="O549" s="126"/>
      <c r="P549" s="127"/>
      <c r="Q549" s="127">
        <f t="shared" si="299"/>
        <v>1888.8888888888889</v>
      </c>
      <c r="R549" s="127">
        <f>$F$549/3</f>
        <v>2833.3333333333335</v>
      </c>
      <c r="S549" s="127">
        <f>$F$549/3</f>
        <v>2833.3333333333335</v>
      </c>
      <c r="T549" s="127">
        <f t="shared" si="300"/>
        <v>943.44444444444446</v>
      </c>
      <c r="U549" s="127"/>
      <c r="V549" s="127"/>
      <c r="W549" s="127"/>
      <c r="X549" s="127"/>
      <c r="Y549" s="127"/>
      <c r="Z549" s="127"/>
      <c r="AA549" s="127"/>
      <c r="AB549" s="127"/>
      <c r="AC549" s="127"/>
      <c r="AD549" s="127"/>
      <c r="AE549" s="127"/>
      <c r="AF549" s="127"/>
      <c r="AG549" s="127"/>
      <c r="AH549" s="127"/>
      <c r="AI549" s="127"/>
      <c r="AJ549" s="127"/>
      <c r="AK549" s="127"/>
      <c r="AL549" s="127"/>
      <c r="AM549" s="127"/>
      <c r="AN549" s="127"/>
      <c r="AO549" s="127"/>
      <c r="AP549" s="127"/>
    </row>
    <row r="550" spans="1:42" ht="36">
      <c r="A550" s="118">
        <v>548</v>
      </c>
      <c r="B550" s="120" t="s">
        <v>5727</v>
      </c>
      <c r="C550" s="121" t="s">
        <v>5728</v>
      </c>
      <c r="D550" s="118" t="s">
        <v>5434</v>
      </c>
      <c r="E550" s="122">
        <v>33.33</v>
      </c>
      <c r="F550" s="123">
        <v>5500</v>
      </c>
      <c r="G550" s="124">
        <v>4430.62</v>
      </c>
      <c r="H550" s="123">
        <v>152.78</v>
      </c>
      <c r="I550" s="124">
        <v>4583.3999999999996</v>
      </c>
      <c r="J550" s="125">
        <v>916.6</v>
      </c>
      <c r="K550" s="118">
        <v>2555</v>
      </c>
      <c r="L550" s="118">
        <v>6</v>
      </c>
      <c r="M550" s="118">
        <f t="shared" si="287"/>
        <v>6</v>
      </c>
      <c r="N550" s="118">
        <f t="shared" si="286"/>
        <v>12</v>
      </c>
      <c r="O550" s="126"/>
      <c r="P550" s="127"/>
      <c r="Q550" s="127">
        <f t="shared" si="299"/>
        <v>916.66666666666663</v>
      </c>
      <c r="R550" s="127">
        <f>$F$550/3</f>
        <v>1833.3333333333333</v>
      </c>
      <c r="S550" s="127">
        <f>$F$550/3</f>
        <v>1833.3333333333333</v>
      </c>
      <c r="T550" s="127">
        <f t="shared" si="300"/>
        <v>915.66666666666663</v>
      </c>
      <c r="U550" s="127"/>
      <c r="V550" s="127"/>
      <c r="W550" s="127"/>
      <c r="X550" s="127"/>
      <c r="Y550" s="127"/>
      <c r="Z550" s="127"/>
      <c r="AA550" s="127"/>
      <c r="AB550" s="127"/>
      <c r="AC550" s="127"/>
      <c r="AD550" s="127"/>
      <c r="AE550" s="127"/>
      <c r="AF550" s="127"/>
      <c r="AG550" s="127"/>
      <c r="AH550" s="127"/>
      <c r="AI550" s="127"/>
      <c r="AJ550" s="127"/>
      <c r="AK550" s="127"/>
      <c r="AL550" s="127"/>
      <c r="AM550" s="127"/>
      <c r="AN550" s="127"/>
      <c r="AO550" s="127"/>
      <c r="AP550" s="127"/>
    </row>
    <row r="551" spans="1:42">
      <c r="A551" s="118">
        <v>549</v>
      </c>
      <c r="B551" s="120" t="s">
        <v>5729</v>
      </c>
      <c r="C551" s="121" t="s">
        <v>5430</v>
      </c>
      <c r="D551" s="118" t="s">
        <v>5434</v>
      </c>
      <c r="E551" s="122">
        <v>33.33</v>
      </c>
      <c r="F551" s="123">
        <v>5900</v>
      </c>
      <c r="G551" s="124">
        <v>4752.8100000000004</v>
      </c>
      <c r="H551" s="123">
        <v>163.89</v>
      </c>
      <c r="I551" s="124">
        <v>4916.7</v>
      </c>
      <c r="J551" s="125">
        <v>983.3</v>
      </c>
      <c r="K551" s="118">
        <v>2555</v>
      </c>
      <c r="L551" s="118">
        <v>6</v>
      </c>
      <c r="M551" s="118">
        <f t="shared" si="287"/>
        <v>6</v>
      </c>
      <c r="N551" s="118">
        <f t="shared" si="286"/>
        <v>12</v>
      </c>
      <c r="O551" s="126"/>
      <c r="P551" s="127"/>
      <c r="Q551" s="127">
        <f t="shared" si="299"/>
        <v>983.33333333333337</v>
      </c>
      <c r="R551" s="127">
        <f>$F$551/3</f>
        <v>1966.6666666666667</v>
      </c>
      <c r="S551" s="127">
        <f>$F$551/3</f>
        <v>1966.6666666666667</v>
      </c>
      <c r="T551" s="127">
        <f t="shared" si="300"/>
        <v>982.33333333333337</v>
      </c>
      <c r="U551" s="127"/>
      <c r="V551" s="127"/>
      <c r="W551" s="127"/>
      <c r="X551" s="127"/>
      <c r="Y551" s="127"/>
      <c r="Z551" s="127"/>
      <c r="AA551" s="127"/>
      <c r="AB551" s="127"/>
      <c r="AC551" s="127"/>
      <c r="AD551" s="127"/>
      <c r="AE551" s="127"/>
      <c r="AF551" s="127"/>
      <c r="AG551" s="127"/>
      <c r="AH551" s="127"/>
      <c r="AI551" s="127"/>
      <c r="AJ551" s="127"/>
      <c r="AK551" s="127"/>
      <c r="AL551" s="127"/>
      <c r="AM551" s="127"/>
      <c r="AN551" s="127"/>
      <c r="AO551" s="127"/>
      <c r="AP551" s="127"/>
    </row>
    <row r="552" spans="1:42">
      <c r="A552" s="118">
        <v>550</v>
      </c>
      <c r="B552" s="120" t="s">
        <v>5729</v>
      </c>
      <c r="C552" s="121" t="s">
        <v>5430</v>
      </c>
      <c r="D552" s="118" t="s">
        <v>5434</v>
      </c>
      <c r="E552" s="122">
        <v>33.33</v>
      </c>
      <c r="F552" s="123">
        <v>5900</v>
      </c>
      <c r="G552" s="124">
        <v>4752.8100000000004</v>
      </c>
      <c r="H552" s="123">
        <v>163.89</v>
      </c>
      <c r="I552" s="124">
        <v>4916.7</v>
      </c>
      <c r="J552" s="125">
        <v>983.3</v>
      </c>
      <c r="K552" s="118">
        <v>2555</v>
      </c>
      <c r="L552" s="118">
        <v>6</v>
      </c>
      <c r="M552" s="118">
        <f t="shared" si="287"/>
        <v>6</v>
      </c>
      <c r="N552" s="118">
        <f t="shared" si="286"/>
        <v>12</v>
      </c>
      <c r="O552" s="126"/>
      <c r="P552" s="127"/>
      <c r="Q552" s="127">
        <f t="shared" si="299"/>
        <v>983.33333333333337</v>
      </c>
      <c r="R552" s="127">
        <f>$F$552/3</f>
        <v>1966.6666666666667</v>
      </c>
      <c r="S552" s="127">
        <f>$F$552/3</f>
        <v>1966.6666666666667</v>
      </c>
      <c r="T552" s="127">
        <f t="shared" si="300"/>
        <v>982.33333333333337</v>
      </c>
      <c r="U552" s="127"/>
      <c r="V552" s="127"/>
      <c r="W552" s="127"/>
      <c r="X552" s="127"/>
      <c r="Y552" s="127"/>
      <c r="Z552" s="127"/>
      <c r="AA552" s="127"/>
      <c r="AB552" s="127"/>
      <c r="AC552" s="127"/>
      <c r="AD552" s="127"/>
      <c r="AE552" s="127"/>
      <c r="AF552" s="127"/>
      <c r="AG552" s="127"/>
      <c r="AH552" s="127"/>
      <c r="AI552" s="127"/>
      <c r="AJ552" s="127"/>
      <c r="AK552" s="127"/>
      <c r="AL552" s="127"/>
      <c r="AM552" s="127"/>
      <c r="AN552" s="127"/>
      <c r="AO552" s="127"/>
      <c r="AP552" s="127"/>
    </row>
    <row r="553" spans="1:42">
      <c r="A553" s="118">
        <v>551</v>
      </c>
      <c r="B553" s="120" t="s">
        <v>5729</v>
      </c>
      <c r="C553" s="121" t="s">
        <v>5430</v>
      </c>
      <c r="D553" s="118" t="s">
        <v>5434</v>
      </c>
      <c r="E553" s="122">
        <v>33.33</v>
      </c>
      <c r="F553" s="123">
        <v>5900</v>
      </c>
      <c r="G553" s="124">
        <v>4752.8100000000004</v>
      </c>
      <c r="H553" s="123">
        <v>163.89</v>
      </c>
      <c r="I553" s="124">
        <v>4916.7</v>
      </c>
      <c r="J553" s="125">
        <v>983.3</v>
      </c>
      <c r="K553" s="118">
        <v>2555</v>
      </c>
      <c r="L553" s="118">
        <v>6</v>
      </c>
      <c r="M553" s="118">
        <f t="shared" si="287"/>
        <v>6</v>
      </c>
      <c r="N553" s="118">
        <f t="shared" si="286"/>
        <v>12</v>
      </c>
      <c r="O553" s="126"/>
      <c r="P553" s="127"/>
      <c r="Q553" s="127">
        <f t="shared" si="299"/>
        <v>983.33333333333337</v>
      </c>
      <c r="R553" s="127">
        <f>$F$553/3</f>
        <v>1966.6666666666667</v>
      </c>
      <c r="S553" s="127">
        <f>$F$553/3</f>
        <v>1966.6666666666667</v>
      </c>
      <c r="T553" s="127">
        <f t="shared" si="300"/>
        <v>982.33333333333337</v>
      </c>
      <c r="U553" s="127"/>
      <c r="V553" s="127"/>
      <c r="W553" s="127"/>
      <c r="X553" s="127"/>
      <c r="Y553" s="127"/>
      <c r="Z553" s="127"/>
      <c r="AA553" s="127"/>
      <c r="AB553" s="127"/>
      <c r="AC553" s="127"/>
      <c r="AD553" s="127"/>
      <c r="AE553" s="127"/>
      <c r="AF553" s="127"/>
      <c r="AG553" s="127"/>
      <c r="AH553" s="127"/>
      <c r="AI553" s="127"/>
      <c r="AJ553" s="127"/>
      <c r="AK553" s="127"/>
      <c r="AL553" s="127"/>
      <c r="AM553" s="127"/>
      <c r="AN553" s="127"/>
      <c r="AO553" s="127"/>
      <c r="AP553" s="127"/>
    </row>
    <row r="554" spans="1:42" ht="36">
      <c r="A554" s="118">
        <v>552</v>
      </c>
      <c r="B554" s="120" t="s">
        <v>5730</v>
      </c>
      <c r="C554" s="121" t="s">
        <v>5731</v>
      </c>
      <c r="D554" s="118" t="s">
        <v>5434</v>
      </c>
      <c r="E554" s="122">
        <v>33.33</v>
      </c>
      <c r="F554" s="123">
        <v>33850</v>
      </c>
      <c r="G554" s="124">
        <v>27268.12</v>
      </c>
      <c r="H554" s="123">
        <v>940.28</v>
      </c>
      <c r="I554" s="124">
        <v>28208.400000000001</v>
      </c>
      <c r="J554" s="125">
        <v>5641.6</v>
      </c>
      <c r="K554" s="118">
        <v>2555</v>
      </c>
      <c r="L554" s="118">
        <v>6</v>
      </c>
      <c r="M554" s="118">
        <f t="shared" si="287"/>
        <v>6</v>
      </c>
      <c r="N554" s="118">
        <f t="shared" si="286"/>
        <v>12</v>
      </c>
      <c r="O554" s="126"/>
      <c r="P554" s="127"/>
      <c r="Q554" s="127">
        <f t="shared" si="299"/>
        <v>5641.666666666667</v>
      </c>
      <c r="R554" s="127">
        <f>$F$554/3</f>
        <v>11283.333333333334</v>
      </c>
      <c r="S554" s="127">
        <f>$F$554/3</f>
        <v>11283.333333333334</v>
      </c>
      <c r="T554" s="127">
        <f t="shared" si="300"/>
        <v>5640.666666666667</v>
      </c>
      <c r="U554" s="127"/>
      <c r="V554" s="127"/>
      <c r="W554" s="127"/>
      <c r="X554" s="127"/>
      <c r="Y554" s="127"/>
      <c r="Z554" s="127"/>
      <c r="AA554" s="127"/>
      <c r="AB554" s="127"/>
      <c r="AC554" s="127"/>
      <c r="AD554" s="127"/>
      <c r="AE554" s="127"/>
      <c r="AF554" s="127"/>
      <c r="AG554" s="127"/>
      <c r="AH554" s="127"/>
      <c r="AI554" s="127"/>
      <c r="AJ554" s="127"/>
      <c r="AK554" s="127"/>
      <c r="AL554" s="127"/>
      <c r="AM554" s="127"/>
      <c r="AN554" s="127"/>
      <c r="AO554" s="127"/>
      <c r="AP554" s="127"/>
    </row>
    <row r="555" spans="1:42" ht="36">
      <c r="A555" s="118">
        <v>553</v>
      </c>
      <c r="B555" s="120" t="s">
        <v>5730</v>
      </c>
      <c r="C555" s="121" t="s">
        <v>5731</v>
      </c>
      <c r="D555" s="118" t="s">
        <v>5434</v>
      </c>
      <c r="E555" s="122">
        <v>33.33</v>
      </c>
      <c r="F555" s="123">
        <v>33850</v>
      </c>
      <c r="G555" s="124">
        <v>27268.12</v>
      </c>
      <c r="H555" s="123">
        <v>940.28</v>
      </c>
      <c r="I555" s="124">
        <v>28208.400000000001</v>
      </c>
      <c r="J555" s="125">
        <v>5641.6</v>
      </c>
      <c r="K555" s="118">
        <v>2555</v>
      </c>
      <c r="L555" s="118">
        <v>6</v>
      </c>
      <c r="M555" s="118">
        <f t="shared" si="287"/>
        <v>6</v>
      </c>
      <c r="N555" s="118">
        <f t="shared" si="286"/>
        <v>12</v>
      </c>
      <c r="O555" s="126"/>
      <c r="P555" s="127"/>
      <c r="Q555" s="127">
        <f t="shared" si="299"/>
        <v>5641.666666666667</v>
      </c>
      <c r="R555" s="127">
        <f>$F$555/3</f>
        <v>11283.333333333334</v>
      </c>
      <c r="S555" s="127">
        <f>$F$555/3</f>
        <v>11283.333333333334</v>
      </c>
      <c r="T555" s="127">
        <f t="shared" si="300"/>
        <v>5640.666666666667</v>
      </c>
      <c r="U555" s="127"/>
      <c r="V555" s="127"/>
      <c r="W555" s="127"/>
      <c r="X555" s="127"/>
      <c r="Y555" s="127"/>
      <c r="Z555" s="127"/>
      <c r="AA555" s="127"/>
      <c r="AB555" s="127"/>
      <c r="AC555" s="127"/>
      <c r="AD555" s="127"/>
      <c r="AE555" s="127"/>
      <c r="AF555" s="127"/>
      <c r="AG555" s="127"/>
      <c r="AH555" s="127"/>
      <c r="AI555" s="127"/>
      <c r="AJ555" s="127"/>
      <c r="AK555" s="127"/>
      <c r="AL555" s="127"/>
      <c r="AM555" s="127"/>
      <c r="AN555" s="127"/>
      <c r="AO555" s="127"/>
      <c r="AP555" s="127"/>
    </row>
    <row r="556" spans="1:42">
      <c r="A556" s="118">
        <v>554</v>
      </c>
      <c r="B556" s="120" t="s">
        <v>5732</v>
      </c>
      <c r="C556" s="121" t="s">
        <v>5731</v>
      </c>
      <c r="D556" s="118" t="s">
        <v>5434</v>
      </c>
      <c r="E556" s="122">
        <v>33.33</v>
      </c>
      <c r="F556" s="123">
        <v>120000</v>
      </c>
      <c r="G556" s="124">
        <v>96666.57</v>
      </c>
      <c r="H556" s="123">
        <v>3333.33</v>
      </c>
      <c r="I556" s="124">
        <v>99999.9</v>
      </c>
      <c r="J556" s="125">
        <v>20000.099999999999</v>
      </c>
      <c r="K556" s="118">
        <v>2555</v>
      </c>
      <c r="L556" s="118">
        <v>6</v>
      </c>
      <c r="M556" s="118">
        <f t="shared" si="287"/>
        <v>6</v>
      </c>
      <c r="N556" s="118">
        <f t="shared" si="286"/>
        <v>12</v>
      </c>
      <c r="O556" s="126"/>
      <c r="P556" s="127"/>
      <c r="Q556" s="127">
        <f t="shared" si="299"/>
        <v>20000</v>
      </c>
      <c r="R556" s="127">
        <f>$F$556/3</f>
        <v>40000</v>
      </c>
      <c r="S556" s="127">
        <f>$F$556/3</f>
        <v>40000</v>
      </c>
      <c r="T556" s="127">
        <f t="shared" si="300"/>
        <v>19999</v>
      </c>
      <c r="U556" s="127"/>
      <c r="V556" s="127"/>
      <c r="W556" s="127"/>
      <c r="X556" s="127"/>
      <c r="Y556" s="127"/>
      <c r="Z556" s="127"/>
      <c r="AA556" s="127"/>
      <c r="AB556" s="127"/>
      <c r="AC556" s="127"/>
      <c r="AD556" s="127"/>
      <c r="AE556" s="127"/>
      <c r="AF556" s="127"/>
      <c r="AG556" s="127"/>
      <c r="AH556" s="127"/>
      <c r="AI556" s="127"/>
      <c r="AJ556" s="127"/>
      <c r="AK556" s="127"/>
      <c r="AL556" s="127"/>
      <c r="AM556" s="127"/>
      <c r="AN556" s="127"/>
      <c r="AO556" s="127"/>
      <c r="AP556" s="127"/>
    </row>
    <row r="557" spans="1:42">
      <c r="A557" s="118">
        <v>555</v>
      </c>
      <c r="B557" s="120" t="s">
        <v>5732</v>
      </c>
      <c r="C557" s="121" t="s">
        <v>5731</v>
      </c>
      <c r="D557" s="118" t="s">
        <v>5434</v>
      </c>
      <c r="E557" s="122">
        <v>33.33</v>
      </c>
      <c r="F557" s="123">
        <v>120000</v>
      </c>
      <c r="G557" s="124">
        <v>96666.57</v>
      </c>
      <c r="H557" s="123">
        <v>3333.33</v>
      </c>
      <c r="I557" s="124">
        <v>99999.9</v>
      </c>
      <c r="J557" s="125">
        <v>20000.099999999999</v>
      </c>
      <c r="K557" s="118">
        <v>2555</v>
      </c>
      <c r="L557" s="118">
        <v>6</v>
      </c>
      <c r="M557" s="118">
        <f t="shared" si="287"/>
        <v>6</v>
      </c>
      <c r="N557" s="118">
        <f t="shared" si="286"/>
        <v>12</v>
      </c>
      <c r="O557" s="126"/>
      <c r="P557" s="127"/>
      <c r="Q557" s="127">
        <f t="shared" si="299"/>
        <v>20000</v>
      </c>
      <c r="R557" s="127">
        <f>$F$557/3</f>
        <v>40000</v>
      </c>
      <c r="S557" s="127">
        <f>$F$557/3</f>
        <v>40000</v>
      </c>
      <c r="T557" s="127">
        <f t="shared" si="300"/>
        <v>19999</v>
      </c>
      <c r="U557" s="127"/>
      <c r="V557" s="127"/>
      <c r="W557" s="127"/>
      <c r="X557" s="127"/>
      <c r="Y557" s="127"/>
      <c r="Z557" s="127"/>
      <c r="AA557" s="127"/>
      <c r="AB557" s="127"/>
      <c r="AC557" s="127"/>
      <c r="AD557" s="127"/>
      <c r="AE557" s="127"/>
      <c r="AF557" s="127"/>
      <c r="AG557" s="127"/>
      <c r="AH557" s="127"/>
      <c r="AI557" s="127"/>
      <c r="AJ557" s="127"/>
      <c r="AK557" s="127"/>
      <c r="AL557" s="127"/>
      <c r="AM557" s="127"/>
      <c r="AN557" s="127"/>
      <c r="AO557" s="127"/>
      <c r="AP557" s="127"/>
    </row>
    <row r="558" spans="1:42">
      <c r="A558" s="118">
        <v>556</v>
      </c>
      <c r="B558" s="120" t="s">
        <v>5733</v>
      </c>
      <c r="C558" s="121" t="s">
        <v>5734</v>
      </c>
      <c r="D558" s="118" t="s">
        <v>5434</v>
      </c>
      <c r="E558" s="122">
        <v>33.33</v>
      </c>
      <c r="F558" s="123">
        <v>38200</v>
      </c>
      <c r="G558" s="124">
        <v>30772.19</v>
      </c>
      <c r="H558" s="123">
        <v>1061.1099999999999</v>
      </c>
      <c r="I558" s="124">
        <v>31833.3</v>
      </c>
      <c r="J558" s="125">
        <v>6366.7</v>
      </c>
      <c r="K558" s="118">
        <v>2555</v>
      </c>
      <c r="L558" s="118">
        <v>6</v>
      </c>
      <c r="M558" s="118">
        <f t="shared" si="287"/>
        <v>6</v>
      </c>
      <c r="N558" s="118">
        <f t="shared" si="286"/>
        <v>12</v>
      </c>
      <c r="O558" s="126"/>
      <c r="P558" s="127"/>
      <c r="Q558" s="127">
        <f t="shared" si="299"/>
        <v>6366.666666666667</v>
      </c>
      <c r="R558" s="127">
        <f>$F$558/3</f>
        <v>12733.333333333334</v>
      </c>
      <c r="S558" s="127">
        <f>$F$558/3</f>
        <v>12733.333333333334</v>
      </c>
      <c r="T558" s="127">
        <f t="shared" si="300"/>
        <v>6365.666666666667</v>
      </c>
      <c r="U558" s="127"/>
      <c r="V558" s="127"/>
      <c r="W558" s="127"/>
      <c r="X558" s="127"/>
      <c r="Y558" s="127"/>
      <c r="Z558" s="127"/>
      <c r="AA558" s="127"/>
      <c r="AB558" s="127"/>
      <c r="AC558" s="127"/>
      <c r="AD558" s="127"/>
      <c r="AE558" s="127"/>
      <c r="AF558" s="127"/>
      <c r="AG558" s="127"/>
      <c r="AH558" s="127"/>
      <c r="AI558" s="127"/>
      <c r="AJ558" s="127"/>
      <c r="AK558" s="127"/>
      <c r="AL558" s="127"/>
      <c r="AM558" s="127"/>
      <c r="AN558" s="127"/>
      <c r="AO558" s="127"/>
      <c r="AP558" s="127"/>
    </row>
    <row r="559" spans="1:42">
      <c r="A559" s="118">
        <v>557</v>
      </c>
      <c r="B559" s="120" t="s">
        <v>5735</v>
      </c>
      <c r="C559" s="121" t="s">
        <v>5734</v>
      </c>
      <c r="D559" s="118" t="s">
        <v>5434</v>
      </c>
      <c r="E559" s="122">
        <v>33.33</v>
      </c>
      <c r="F559" s="123">
        <v>26200</v>
      </c>
      <c r="G559" s="124">
        <v>21105.62</v>
      </c>
      <c r="H559" s="123">
        <v>727.78</v>
      </c>
      <c r="I559" s="124">
        <v>21833.4</v>
      </c>
      <c r="J559" s="125">
        <v>4366.6000000000004</v>
      </c>
      <c r="K559" s="118">
        <v>2555</v>
      </c>
      <c r="L559" s="118">
        <v>6</v>
      </c>
      <c r="M559" s="118">
        <f t="shared" si="287"/>
        <v>6</v>
      </c>
      <c r="N559" s="118">
        <f t="shared" si="286"/>
        <v>12</v>
      </c>
      <c r="O559" s="126"/>
      <c r="P559" s="127"/>
      <c r="Q559" s="127">
        <f t="shared" si="299"/>
        <v>4366.666666666667</v>
      </c>
      <c r="R559" s="127">
        <f>$F$559/3</f>
        <v>8733.3333333333339</v>
      </c>
      <c r="S559" s="127">
        <f>$F$559/3</f>
        <v>8733.3333333333339</v>
      </c>
      <c r="T559" s="127">
        <f t="shared" si="300"/>
        <v>4365.666666666667</v>
      </c>
      <c r="U559" s="127"/>
      <c r="V559" s="127"/>
      <c r="W559" s="127"/>
      <c r="X559" s="127"/>
      <c r="Y559" s="127"/>
      <c r="Z559" s="127"/>
      <c r="AA559" s="127"/>
      <c r="AB559" s="127"/>
      <c r="AC559" s="127"/>
      <c r="AD559" s="127"/>
      <c r="AE559" s="127"/>
      <c r="AF559" s="127"/>
      <c r="AG559" s="127"/>
      <c r="AH559" s="127"/>
      <c r="AI559" s="127"/>
      <c r="AJ559" s="127"/>
      <c r="AK559" s="127"/>
      <c r="AL559" s="127"/>
      <c r="AM559" s="127"/>
      <c r="AN559" s="127"/>
      <c r="AO559" s="127"/>
      <c r="AP559" s="127"/>
    </row>
    <row r="560" spans="1:42">
      <c r="A560" s="118">
        <v>558</v>
      </c>
      <c r="B560" s="120" t="s">
        <v>5735</v>
      </c>
      <c r="C560" s="121" t="s">
        <v>5734</v>
      </c>
      <c r="D560" s="118" t="s">
        <v>5434</v>
      </c>
      <c r="E560" s="122">
        <v>33.33</v>
      </c>
      <c r="F560" s="123">
        <v>26200</v>
      </c>
      <c r="G560" s="124">
        <v>21105.62</v>
      </c>
      <c r="H560" s="123">
        <v>727.78</v>
      </c>
      <c r="I560" s="124">
        <v>21833.4</v>
      </c>
      <c r="J560" s="125">
        <v>4366.6000000000004</v>
      </c>
      <c r="K560" s="118">
        <v>2555</v>
      </c>
      <c r="L560" s="118">
        <v>6</v>
      </c>
      <c r="M560" s="118">
        <f t="shared" si="287"/>
        <v>6</v>
      </c>
      <c r="N560" s="118">
        <f t="shared" si="286"/>
        <v>12</v>
      </c>
      <c r="O560" s="126"/>
      <c r="P560" s="127"/>
      <c r="Q560" s="127">
        <f t="shared" si="299"/>
        <v>4366.666666666667</v>
      </c>
      <c r="R560" s="127">
        <f>$F$560/3</f>
        <v>8733.3333333333339</v>
      </c>
      <c r="S560" s="127">
        <f>$F$560/3</f>
        <v>8733.3333333333339</v>
      </c>
      <c r="T560" s="127">
        <f t="shared" si="300"/>
        <v>4365.666666666667</v>
      </c>
      <c r="U560" s="127"/>
      <c r="V560" s="127"/>
      <c r="W560" s="127"/>
      <c r="X560" s="127"/>
      <c r="Y560" s="127"/>
      <c r="Z560" s="127"/>
      <c r="AA560" s="127"/>
      <c r="AB560" s="127"/>
      <c r="AC560" s="127"/>
      <c r="AD560" s="127"/>
      <c r="AE560" s="127"/>
      <c r="AF560" s="127"/>
      <c r="AG560" s="127"/>
      <c r="AH560" s="127"/>
      <c r="AI560" s="127"/>
      <c r="AJ560" s="127"/>
      <c r="AK560" s="127"/>
      <c r="AL560" s="127"/>
      <c r="AM560" s="127"/>
      <c r="AN560" s="127"/>
      <c r="AO560" s="127"/>
      <c r="AP560" s="127"/>
    </row>
    <row r="561" spans="1:42">
      <c r="A561" s="118">
        <v>559</v>
      </c>
      <c r="B561" s="120" t="s">
        <v>5735</v>
      </c>
      <c r="C561" s="121" t="s">
        <v>5734</v>
      </c>
      <c r="D561" s="118" t="s">
        <v>5434</v>
      </c>
      <c r="E561" s="122">
        <v>33.33</v>
      </c>
      <c r="F561" s="123">
        <v>26200</v>
      </c>
      <c r="G561" s="124">
        <v>21105.62</v>
      </c>
      <c r="H561" s="123">
        <v>727.78</v>
      </c>
      <c r="I561" s="124">
        <v>21833.4</v>
      </c>
      <c r="J561" s="125">
        <v>4366.6000000000004</v>
      </c>
      <c r="K561" s="118">
        <v>2555</v>
      </c>
      <c r="L561" s="118">
        <v>6</v>
      </c>
      <c r="M561" s="118">
        <f t="shared" si="287"/>
        <v>6</v>
      </c>
      <c r="N561" s="118">
        <f t="shared" si="286"/>
        <v>12</v>
      </c>
      <c r="O561" s="126"/>
      <c r="P561" s="127"/>
      <c r="Q561" s="127">
        <f t="shared" si="299"/>
        <v>4366.666666666667</v>
      </c>
      <c r="R561" s="127">
        <f>$F$561/3</f>
        <v>8733.3333333333339</v>
      </c>
      <c r="S561" s="127">
        <f>$F$561/3</f>
        <v>8733.3333333333339</v>
      </c>
      <c r="T561" s="127">
        <f t="shared" si="300"/>
        <v>4365.666666666667</v>
      </c>
      <c r="U561" s="127"/>
      <c r="V561" s="127"/>
      <c r="W561" s="127"/>
      <c r="X561" s="127"/>
      <c r="Y561" s="127"/>
      <c r="Z561" s="127"/>
      <c r="AA561" s="127"/>
      <c r="AB561" s="127"/>
      <c r="AC561" s="127"/>
      <c r="AD561" s="127"/>
      <c r="AE561" s="127"/>
      <c r="AF561" s="127"/>
      <c r="AG561" s="127"/>
      <c r="AH561" s="127"/>
      <c r="AI561" s="127"/>
      <c r="AJ561" s="127"/>
      <c r="AK561" s="127"/>
      <c r="AL561" s="127"/>
      <c r="AM561" s="127"/>
      <c r="AN561" s="127"/>
      <c r="AO561" s="127"/>
      <c r="AP561" s="127"/>
    </row>
    <row r="562" spans="1:42">
      <c r="A562" s="118">
        <v>560</v>
      </c>
      <c r="B562" s="120" t="s">
        <v>5735</v>
      </c>
      <c r="C562" s="121" t="s">
        <v>5734</v>
      </c>
      <c r="D562" s="118" t="s">
        <v>5434</v>
      </c>
      <c r="E562" s="122">
        <v>33.33</v>
      </c>
      <c r="F562" s="123">
        <v>26200</v>
      </c>
      <c r="G562" s="124">
        <v>21105.62</v>
      </c>
      <c r="H562" s="123">
        <v>727.78</v>
      </c>
      <c r="I562" s="124">
        <v>21833.4</v>
      </c>
      <c r="J562" s="125">
        <v>4366.6000000000004</v>
      </c>
      <c r="K562" s="118">
        <v>2555</v>
      </c>
      <c r="L562" s="118">
        <v>6</v>
      </c>
      <c r="M562" s="118">
        <f t="shared" si="287"/>
        <v>6</v>
      </c>
      <c r="N562" s="118">
        <f t="shared" si="286"/>
        <v>12</v>
      </c>
      <c r="O562" s="126"/>
      <c r="P562" s="127"/>
      <c r="Q562" s="127">
        <f t="shared" si="299"/>
        <v>4366.666666666667</v>
      </c>
      <c r="R562" s="127">
        <f>$F$562/3</f>
        <v>8733.3333333333339</v>
      </c>
      <c r="S562" s="127">
        <f>$F$562/3</f>
        <v>8733.3333333333339</v>
      </c>
      <c r="T562" s="127">
        <f t="shared" si="300"/>
        <v>4365.666666666667</v>
      </c>
      <c r="U562" s="127"/>
      <c r="V562" s="127"/>
      <c r="W562" s="127"/>
      <c r="X562" s="127"/>
      <c r="Y562" s="127"/>
      <c r="Z562" s="127"/>
      <c r="AA562" s="127"/>
      <c r="AB562" s="127"/>
      <c r="AC562" s="127"/>
      <c r="AD562" s="127"/>
      <c r="AE562" s="127"/>
      <c r="AF562" s="127"/>
      <c r="AG562" s="127"/>
      <c r="AH562" s="127"/>
      <c r="AI562" s="127"/>
      <c r="AJ562" s="127"/>
      <c r="AK562" s="127"/>
      <c r="AL562" s="127"/>
      <c r="AM562" s="127"/>
      <c r="AN562" s="127"/>
      <c r="AO562" s="127"/>
      <c r="AP562" s="127"/>
    </row>
    <row r="563" spans="1:42">
      <c r="A563" s="118">
        <v>561</v>
      </c>
      <c r="B563" s="120" t="s">
        <v>5735</v>
      </c>
      <c r="C563" s="121" t="s">
        <v>5734</v>
      </c>
      <c r="D563" s="118" t="s">
        <v>5434</v>
      </c>
      <c r="E563" s="122">
        <v>33.33</v>
      </c>
      <c r="F563" s="123">
        <v>26200</v>
      </c>
      <c r="G563" s="124">
        <v>21105.62</v>
      </c>
      <c r="H563" s="123">
        <v>727.78</v>
      </c>
      <c r="I563" s="124">
        <v>21833.4</v>
      </c>
      <c r="J563" s="125">
        <v>4366.6000000000004</v>
      </c>
      <c r="K563" s="118">
        <v>2555</v>
      </c>
      <c r="L563" s="118">
        <v>6</v>
      </c>
      <c r="M563" s="118">
        <f t="shared" si="287"/>
        <v>6</v>
      </c>
      <c r="N563" s="118">
        <f t="shared" si="286"/>
        <v>12</v>
      </c>
      <c r="O563" s="126"/>
      <c r="P563" s="127"/>
      <c r="Q563" s="127">
        <f t="shared" si="299"/>
        <v>4366.666666666667</v>
      </c>
      <c r="R563" s="127">
        <f>$F$563/3</f>
        <v>8733.3333333333339</v>
      </c>
      <c r="S563" s="127">
        <f>$F$563/3</f>
        <v>8733.3333333333339</v>
      </c>
      <c r="T563" s="127">
        <f t="shared" si="300"/>
        <v>4365.666666666667</v>
      </c>
      <c r="U563" s="127"/>
      <c r="V563" s="127"/>
      <c r="W563" s="127"/>
      <c r="X563" s="127"/>
      <c r="Y563" s="127"/>
      <c r="Z563" s="127"/>
      <c r="AA563" s="127"/>
      <c r="AB563" s="127"/>
      <c r="AC563" s="127"/>
      <c r="AD563" s="127"/>
      <c r="AE563" s="127"/>
      <c r="AF563" s="127"/>
      <c r="AG563" s="127"/>
      <c r="AH563" s="127"/>
      <c r="AI563" s="127"/>
      <c r="AJ563" s="127"/>
      <c r="AK563" s="127"/>
      <c r="AL563" s="127"/>
      <c r="AM563" s="127"/>
      <c r="AN563" s="127"/>
      <c r="AO563" s="127"/>
      <c r="AP563" s="127"/>
    </row>
    <row r="564" spans="1:42">
      <c r="A564" s="118">
        <v>562</v>
      </c>
      <c r="B564" s="120" t="s">
        <v>5736</v>
      </c>
      <c r="C564" s="121" t="s">
        <v>5734</v>
      </c>
      <c r="D564" s="118" t="s">
        <v>5434</v>
      </c>
      <c r="E564" s="122">
        <v>33.33</v>
      </c>
      <c r="F564" s="123">
        <v>6450</v>
      </c>
      <c r="G564" s="124">
        <v>5195.93</v>
      </c>
      <c r="H564" s="123">
        <v>179.17</v>
      </c>
      <c r="I564" s="124">
        <v>5375.1</v>
      </c>
      <c r="J564" s="125">
        <v>1074.9000000000001</v>
      </c>
      <c r="K564" s="118">
        <v>2555</v>
      </c>
      <c r="L564" s="118">
        <v>6</v>
      </c>
      <c r="M564" s="118">
        <f t="shared" si="287"/>
        <v>6</v>
      </c>
      <c r="N564" s="118">
        <f t="shared" si="286"/>
        <v>12</v>
      </c>
      <c r="O564" s="126"/>
      <c r="P564" s="127"/>
      <c r="Q564" s="127">
        <f t="shared" si="299"/>
        <v>1075</v>
      </c>
      <c r="R564" s="127">
        <f>$F$564/3</f>
        <v>2150</v>
      </c>
      <c r="S564" s="127">
        <f>$F$564/3</f>
        <v>2150</v>
      </c>
      <c r="T564" s="127">
        <f t="shared" si="300"/>
        <v>1074</v>
      </c>
      <c r="U564" s="127"/>
      <c r="V564" s="127"/>
      <c r="W564" s="127"/>
      <c r="X564" s="127"/>
      <c r="Y564" s="127"/>
      <c r="Z564" s="127"/>
      <c r="AA564" s="127"/>
      <c r="AB564" s="127"/>
      <c r="AC564" s="127"/>
      <c r="AD564" s="127"/>
      <c r="AE564" s="127"/>
      <c r="AF564" s="127"/>
      <c r="AG564" s="127"/>
      <c r="AH564" s="127"/>
      <c r="AI564" s="127"/>
      <c r="AJ564" s="127"/>
      <c r="AK564" s="127"/>
      <c r="AL564" s="127"/>
      <c r="AM564" s="127"/>
      <c r="AN564" s="127"/>
      <c r="AO564" s="127"/>
      <c r="AP564" s="127"/>
    </row>
    <row r="565" spans="1:42">
      <c r="A565" s="118">
        <v>563</v>
      </c>
      <c r="B565" s="120" t="s">
        <v>5736</v>
      </c>
      <c r="C565" s="121" t="s">
        <v>5734</v>
      </c>
      <c r="D565" s="118" t="s">
        <v>5434</v>
      </c>
      <c r="E565" s="122">
        <v>33.33</v>
      </c>
      <c r="F565" s="123">
        <v>6450</v>
      </c>
      <c r="G565" s="124">
        <v>5195.93</v>
      </c>
      <c r="H565" s="123">
        <v>179.17</v>
      </c>
      <c r="I565" s="124">
        <v>5375.1</v>
      </c>
      <c r="J565" s="125">
        <v>1074.9000000000001</v>
      </c>
      <c r="K565" s="118">
        <v>2555</v>
      </c>
      <c r="L565" s="118">
        <v>6</v>
      </c>
      <c r="M565" s="118">
        <f t="shared" si="287"/>
        <v>6</v>
      </c>
      <c r="N565" s="118">
        <f t="shared" si="286"/>
        <v>12</v>
      </c>
      <c r="O565" s="126"/>
      <c r="P565" s="127"/>
      <c r="Q565" s="127">
        <f t="shared" si="299"/>
        <v>1075</v>
      </c>
      <c r="R565" s="127">
        <f>$F$565/3</f>
        <v>2150</v>
      </c>
      <c r="S565" s="127">
        <f>$F$565/3</f>
        <v>2150</v>
      </c>
      <c r="T565" s="127">
        <f t="shared" si="300"/>
        <v>1074</v>
      </c>
      <c r="U565" s="127"/>
      <c r="V565" s="127"/>
      <c r="W565" s="127"/>
      <c r="X565" s="127"/>
      <c r="Y565" s="127"/>
      <c r="Z565" s="127"/>
      <c r="AA565" s="127"/>
      <c r="AB565" s="127"/>
      <c r="AC565" s="127"/>
      <c r="AD565" s="127"/>
      <c r="AE565" s="127"/>
      <c r="AF565" s="127"/>
      <c r="AG565" s="127"/>
      <c r="AH565" s="127"/>
      <c r="AI565" s="127"/>
      <c r="AJ565" s="127"/>
      <c r="AK565" s="127"/>
      <c r="AL565" s="127"/>
      <c r="AM565" s="127"/>
      <c r="AN565" s="127"/>
      <c r="AO565" s="127"/>
      <c r="AP565" s="127"/>
    </row>
    <row r="566" spans="1:42" ht="36">
      <c r="A566" s="118">
        <v>564</v>
      </c>
      <c r="B566" s="120" t="s">
        <v>5737</v>
      </c>
      <c r="C566" s="121" t="s">
        <v>5573</v>
      </c>
      <c r="D566" s="118" t="s">
        <v>5434</v>
      </c>
      <c r="E566" s="122">
        <v>33.33</v>
      </c>
      <c r="F566" s="123">
        <v>12305</v>
      </c>
      <c r="G566" s="124">
        <v>8887.06</v>
      </c>
      <c r="H566" s="123">
        <v>341.81</v>
      </c>
      <c r="I566" s="124">
        <v>9228.8700000000008</v>
      </c>
      <c r="J566" s="125">
        <v>3076.13</v>
      </c>
      <c r="K566" s="118">
        <v>2555</v>
      </c>
      <c r="L566" s="118">
        <v>3</v>
      </c>
      <c r="M566" s="118">
        <f t="shared" si="287"/>
        <v>9</v>
      </c>
      <c r="N566" s="118">
        <f t="shared" si="286"/>
        <v>12</v>
      </c>
      <c r="O566" s="126"/>
      <c r="P566" s="127"/>
      <c r="Q566" s="127">
        <f t="shared" si="299"/>
        <v>1025.4166666666667</v>
      </c>
      <c r="R566" s="127">
        <f>$F$566/3</f>
        <v>4101.666666666667</v>
      </c>
      <c r="S566" s="127">
        <f>$F$566/3</f>
        <v>4101.666666666667</v>
      </c>
      <c r="T566" s="127">
        <f t="shared" si="300"/>
        <v>3075.25</v>
      </c>
      <c r="U566" s="127"/>
      <c r="V566" s="127"/>
      <c r="W566" s="127"/>
      <c r="X566" s="127"/>
      <c r="Y566" s="127"/>
      <c r="Z566" s="127"/>
      <c r="AA566" s="127"/>
      <c r="AB566" s="127"/>
      <c r="AC566" s="127"/>
      <c r="AD566" s="127"/>
      <c r="AE566" s="127"/>
      <c r="AF566" s="127"/>
      <c r="AG566" s="127"/>
      <c r="AH566" s="127"/>
      <c r="AI566" s="127"/>
      <c r="AJ566" s="127"/>
      <c r="AK566" s="127"/>
      <c r="AL566" s="127"/>
      <c r="AM566" s="127"/>
      <c r="AN566" s="127"/>
      <c r="AO566" s="127"/>
      <c r="AP566" s="127"/>
    </row>
    <row r="567" spans="1:42" ht="36">
      <c r="A567" s="118">
        <v>565</v>
      </c>
      <c r="B567" s="120" t="s">
        <v>5737</v>
      </c>
      <c r="C567" s="121" t="s">
        <v>5573</v>
      </c>
      <c r="D567" s="118" t="s">
        <v>5434</v>
      </c>
      <c r="E567" s="122">
        <v>33.33</v>
      </c>
      <c r="F567" s="123">
        <v>12305</v>
      </c>
      <c r="G567" s="124">
        <v>8887.06</v>
      </c>
      <c r="H567" s="123">
        <v>341.81</v>
      </c>
      <c r="I567" s="124">
        <v>9228.8700000000008</v>
      </c>
      <c r="J567" s="125">
        <v>3076.13</v>
      </c>
      <c r="K567" s="118">
        <v>2555</v>
      </c>
      <c r="L567" s="118">
        <v>3</v>
      </c>
      <c r="M567" s="118">
        <f t="shared" si="287"/>
        <v>9</v>
      </c>
      <c r="N567" s="118">
        <f t="shared" si="286"/>
        <v>12</v>
      </c>
      <c r="O567" s="126"/>
      <c r="P567" s="127"/>
      <c r="Q567" s="127">
        <f t="shared" si="299"/>
        <v>1025.4166666666667</v>
      </c>
      <c r="R567" s="127">
        <f>$F$567/3</f>
        <v>4101.666666666667</v>
      </c>
      <c r="S567" s="127">
        <f>$F$567/3</f>
        <v>4101.666666666667</v>
      </c>
      <c r="T567" s="127">
        <f t="shared" si="300"/>
        <v>3075.25</v>
      </c>
      <c r="U567" s="127"/>
      <c r="V567" s="127"/>
      <c r="W567" s="127"/>
      <c r="X567" s="127"/>
      <c r="Y567" s="127"/>
      <c r="Z567" s="127"/>
      <c r="AA567" s="127"/>
      <c r="AB567" s="127"/>
      <c r="AC567" s="127"/>
      <c r="AD567" s="127"/>
      <c r="AE567" s="127"/>
      <c r="AF567" s="127"/>
      <c r="AG567" s="127"/>
      <c r="AH567" s="127"/>
      <c r="AI567" s="127"/>
      <c r="AJ567" s="127"/>
      <c r="AK567" s="127"/>
      <c r="AL567" s="127"/>
      <c r="AM567" s="127"/>
      <c r="AN567" s="127"/>
      <c r="AO567" s="127"/>
      <c r="AP567" s="127"/>
    </row>
    <row r="568" spans="1:42">
      <c r="A568" s="118">
        <v>566</v>
      </c>
      <c r="B568" s="120" t="s">
        <v>5738</v>
      </c>
      <c r="C568" s="121" t="s">
        <v>5519</v>
      </c>
      <c r="D568" s="118" t="s">
        <v>5434</v>
      </c>
      <c r="E568" s="122">
        <v>33.33</v>
      </c>
      <c r="F568" s="123">
        <v>15408</v>
      </c>
      <c r="G568" s="124">
        <v>9844</v>
      </c>
      <c r="H568" s="123">
        <v>428</v>
      </c>
      <c r="I568" s="124">
        <v>10272</v>
      </c>
      <c r="J568" s="125">
        <v>5136</v>
      </c>
      <c r="K568" s="118">
        <v>2556</v>
      </c>
      <c r="L568" s="118">
        <v>0</v>
      </c>
      <c r="M568" s="118">
        <f t="shared" si="287"/>
        <v>12</v>
      </c>
      <c r="N568" s="118">
        <f t="shared" si="286"/>
        <v>12</v>
      </c>
      <c r="O568" s="126"/>
      <c r="P568" s="127"/>
      <c r="Q568" s="127"/>
      <c r="R568" s="127">
        <f t="shared" ref="R568:R631" si="301">(F568/3)*L568/N568</f>
        <v>0</v>
      </c>
      <c r="S568" s="127">
        <f t="shared" ref="S568:S631" si="302">F568/3</f>
        <v>5136</v>
      </c>
      <c r="T568" s="127">
        <f t="shared" ref="T568:T631" si="303">F568/3</f>
        <v>5136</v>
      </c>
      <c r="U568" s="127">
        <f t="shared" ref="U568:U631" si="304">(F568/3)*M568/N568-1</f>
        <v>5135</v>
      </c>
      <c r="V568" s="127"/>
      <c r="W568" s="127"/>
      <c r="X568" s="127"/>
      <c r="Y568" s="127"/>
      <c r="Z568" s="127"/>
      <c r="AA568" s="127"/>
      <c r="AB568" s="127"/>
      <c r="AC568" s="127"/>
      <c r="AD568" s="127"/>
      <c r="AE568" s="127"/>
      <c r="AF568" s="127"/>
      <c r="AG568" s="127"/>
      <c r="AH568" s="127"/>
      <c r="AI568" s="127"/>
      <c r="AJ568" s="127"/>
      <c r="AK568" s="127"/>
      <c r="AL568" s="127"/>
      <c r="AM568" s="127"/>
      <c r="AN568" s="127"/>
      <c r="AO568" s="127"/>
      <c r="AP568" s="127"/>
    </row>
    <row r="569" spans="1:42">
      <c r="A569" s="118">
        <v>567</v>
      </c>
      <c r="B569" s="120" t="s">
        <v>5739</v>
      </c>
      <c r="C569" s="121" t="s">
        <v>5658</v>
      </c>
      <c r="D569" s="118" t="s">
        <v>5434</v>
      </c>
      <c r="E569" s="122">
        <v>33.33</v>
      </c>
      <c r="F569" s="123">
        <v>28000</v>
      </c>
      <c r="G569" s="124">
        <v>15555.6</v>
      </c>
      <c r="H569" s="123">
        <v>777.78</v>
      </c>
      <c r="I569" s="124">
        <v>16333.38</v>
      </c>
      <c r="J569" s="125">
        <v>11666.62</v>
      </c>
      <c r="K569" s="118">
        <v>2556</v>
      </c>
      <c r="L569" s="118">
        <v>9</v>
      </c>
      <c r="M569" s="118">
        <f t="shared" si="287"/>
        <v>3</v>
      </c>
      <c r="N569" s="118">
        <f t="shared" si="286"/>
        <v>12</v>
      </c>
      <c r="O569" s="126"/>
      <c r="P569" s="127"/>
      <c r="Q569" s="127"/>
      <c r="R569" s="127">
        <f t="shared" si="301"/>
        <v>7000</v>
      </c>
      <c r="S569" s="127">
        <f t="shared" si="302"/>
        <v>9333.3333333333339</v>
      </c>
      <c r="T569" s="127">
        <f t="shared" si="303"/>
        <v>9333.3333333333339</v>
      </c>
      <c r="U569" s="127">
        <f t="shared" si="304"/>
        <v>2332.3333333333335</v>
      </c>
      <c r="V569" s="127"/>
      <c r="W569" s="127"/>
      <c r="X569" s="127"/>
      <c r="Y569" s="127"/>
      <c r="Z569" s="127"/>
      <c r="AA569" s="127"/>
      <c r="AB569" s="127"/>
      <c r="AC569" s="127"/>
      <c r="AD569" s="127"/>
      <c r="AE569" s="127"/>
      <c r="AF569" s="127"/>
      <c r="AG569" s="127"/>
      <c r="AH569" s="127"/>
      <c r="AI569" s="127"/>
      <c r="AJ569" s="127"/>
      <c r="AK569" s="127"/>
      <c r="AL569" s="127"/>
      <c r="AM569" s="127"/>
      <c r="AN569" s="127"/>
      <c r="AO569" s="127"/>
      <c r="AP569" s="127"/>
    </row>
    <row r="570" spans="1:42">
      <c r="A570" s="118">
        <v>568</v>
      </c>
      <c r="B570" s="120" t="s">
        <v>5740</v>
      </c>
      <c r="C570" s="121" t="s">
        <v>5660</v>
      </c>
      <c r="D570" s="118" t="s">
        <v>5434</v>
      </c>
      <c r="E570" s="122">
        <v>33.33</v>
      </c>
      <c r="F570" s="123">
        <v>34079.5</v>
      </c>
      <c r="G570" s="124">
        <v>18933</v>
      </c>
      <c r="H570" s="123">
        <v>946.65</v>
      </c>
      <c r="I570" s="124">
        <v>19879.650000000001</v>
      </c>
      <c r="J570" s="125">
        <v>14199.85</v>
      </c>
      <c r="K570" s="118">
        <v>2556</v>
      </c>
      <c r="L570" s="118">
        <v>9</v>
      </c>
      <c r="M570" s="118">
        <f t="shared" si="287"/>
        <v>3</v>
      </c>
      <c r="N570" s="118">
        <f t="shared" si="286"/>
        <v>12</v>
      </c>
      <c r="O570" s="126"/>
      <c r="P570" s="127"/>
      <c r="Q570" s="127"/>
      <c r="R570" s="127">
        <f t="shared" si="301"/>
        <v>8519.875</v>
      </c>
      <c r="S570" s="127">
        <f t="shared" si="302"/>
        <v>11359.833333333334</v>
      </c>
      <c r="T570" s="127">
        <f t="shared" si="303"/>
        <v>11359.833333333334</v>
      </c>
      <c r="U570" s="127">
        <f t="shared" si="304"/>
        <v>2838.9583333333335</v>
      </c>
      <c r="V570" s="127"/>
      <c r="W570" s="127"/>
      <c r="X570" s="127"/>
      <c r="Y570" s="127"/>
      <c r="Z570" s="127"/>
      <c r="AA570" s="127"/>
      <c r="AB570" s="127"/>
      <c r="AC570" s="127"/>
      <c r="AD570" s="127"/>
      <c r="AE570" s="127"/>
      <c r="AF570" s="127"/>
      <c r="AG570" s="127"/>
      <c r="AH570" s="127"/>
      <c r="AI570" s="127"/>
      <c r="AJ570" s="127"/>
      <c r="AK570" s="127"/>
      <c r="AL570" s="127"/>
      <c r="AM570" s="127"/>
      <c r="AN570" s="127"/>
      <c r="AO570" s="127"/>
      <c r="AP570" s="127"/>
    </row>
    <row r="571" spans="1:42">
      <c r="A571" s="118">
        <v>569</v>
      </c>
      <c r="B571" s="120" t="s">
        <v>5602</v>
      </c>
      <c r="C571" s="121" t="s">
        <v>5580</v>
      </c>
      <c r="D571" s="118" t="s">
        <v>5434</v>
      </c>
      <c r="E571" s="122">
        <v>33.33</v>
      </c>
      <c r="F571" s="123">
        <v>19100</v>
      </c>
      <c r="G571" s="124">
        <v>10080.64</v>
      </c>
      <c r="H571" s="123">
        <v>530.55999999999995</v>
      </c>
      <c r="I571" s="124">
        <v>10611.2</v>
      </c>
      <c r="J571" s="125">
        <v>8488.7999999999993</v>
      </c>
      <c r="K571" s="118">
        <v>2556</v>
      </c>
      <c r="L571" s="118">
        <v>8</v>
      </c>
      <c r="M571" s="118">
        <f t="shared" si="287"/>
        <v>4</v>
      </c>
      <c r="N571" s="118">
        <f t="shared" si="286"/>
        <v>12</v>
      </c>
      <c r="O571" s="126"/>
      <c r="P571" s="127"/>
      <c r="Q571" s="127"/>
      <c r="R571" s="127">
        <f t="shared" si="301"/>
        <v>4244.4444444444443</v>
      </c>
      <c r="S571" s="127">
        <f t="shared" si="302"/>
        <v>6366.666666666667</v>
      </c>
      <c r="T571" s="127">
        <f t="shared" si="303"/>
        <v>6366.666666666667</v>
      </c>
      <c r="U571" s="127">
        <f t="shared" si="304"/>
        <v>2121.2222222222222</v>
      </c>
      <c r="V571" s="127"/>
      <c r="W571" s="127"/>
      <c r="X571" s="127"/>
      <c r="Y571" s="127"/>
      <c r="Z571" s="127"/>
      <c r="AA571" s="127"/>
      <c r="AB571" s="127"/>
      <c r="AC571" s="127"/>
      <c r="AD571" s="127"/>
      <c r="AE571" s="127"/>
      <c r="AF571" s="127"/>
      <c r="AG571" s="127"/>
      <c r="AH571" s="127"/>
      <c r="AI571" s="127"/>
      <c r="AJ571" s="127"/>
      <c r="AK571" s="127"/>
      <c r="AL571" s="127"/>
      <c r="AM571" s="127"/>
      <c r="AN571" s="127"/>
      <c r="AO571" s="127"/>
      <c r="AP571" s="127"/>
    </row>
    <row r="572" spans="1:42">
      <c r="A572" s="118">
        <v>570</v>
      </c>
      <c r="B572" s="120" t="s">
        <v>5602</v>
      </c>
      <c r="C572" s="121" t="s">
        <v>5580</v>
      </c>
      <c r="D572" s="118" t="s">
        <v>5434</v>
      </c>
      <c r="E572" s="122">
        <v>33.33</v>
      </c>
      <c r="F572" s="123">
        <v>19100</v>
      </c>
      <c r="G572" s="124">
        <v>10080.64</v>
      </c>
      <c r="H572" s="123">
        <v>530.55999999999995</v>
      </c>
      <c r="I572" s="124">
        <v>10611.2</v>
      </c>
      <c r="J572" s="125">
        <v>8488.7999999999993</v>
      </c>
      <c r="K572" s="118">
        <v>2556</v>
      </c>
      <c r="L572" s="118">
        <v>8</v>
      </c>
      <c r="M572" s="118">
        <f t="shared" si="287"/>
        <v>4</v>
      </c>
      <c r="N572" s="118">
        <f t="shared" si="286"/>
        <v>12</v>
      </c>
      <c r="O572" s="126"/>
      <c r="P572" s="127"/>
      <c r="Q572" s="127"/>
      <c r="R572" s="127">
        <f t="shared" si="301"/>
        <v>4244.4444444444443</v>
      </c>
      <c r="S572" s="127">
        <f t="shared" si="302"/>
        <v>6366.666666666667</v>
      </c>
      <c r="T572" s="127">
        <f t="shared" si="303"/>
        <v>6366.666666666667</v>
      </c>
      <c r="U572" s="127">
        <f t="shared" si="304"/>
        <v>2121.2222222222222</v>
      </c>
      <c r="V572" s="127"/>
      <c r="W572" s="127"/>
      <c r="X572" s="127"/>
      <c r="Y572" s="127"/>
      <c r="Z572" s="127"/>
      <c r="AA572" s="127"/>
      <c r="AB572" s="127"/>
      <c r="AC572" s="127"/>
      <c r="AD572" s="127"/>
      <c r="AE572" s="127"/>
      <c r="AF572" s="127"/>
      <c r="AG572" s="127"/>
      <c r="AH572" s="127"/>
      <c r="AI572" s="127"/>
      <c r="AJ572" s="127"/>
      <c r="AK572" s="127"/>
      <c r="AL572" s="127"/>
      <c r="AM572" s="127"/>
      <c r="AN572" s="127"/>
      <c r="AO572" s="127"/>
      <c r="AP572" s="127"/>
    </row>
    <row r="573" spans="1:42">
      <c r="A573" s="118">
        <v>571</v>
      </c>
      <c r="B573" s="120" t="s">
        <v>5602</v>
      </c>
      <c r="C573" s="121" t="s">
        <v>5580</v>
      </c>
      <c r="D573" s="118" t="s">
        <v>5434</v>
      </c>
      <c r="E573" s="122">
        <v>33.33</v>
      </c>
      <c r="F573" s="123">
        <v>19100</v>
      </c>
      <c r="G573" s="124">
        <v>10080.64</v>
      </c>
      <c r="H573" s="123">
        <v>530.55999999999995</v>
      </c>
      <c r="I573" s="124">
        <v>10611.2</v>
      </c>
      <c r="J573" s="125">
        <v>8488.7999999999993</v>
      </c>
      <c r="K573" s="118">
        <v>2556</v>
      </c>
      <c r="L573" s="118">
        <v>8</v>
      </c>
      <c r="M573" s="118">
        <f t="shared" si="287"/>
        <v>4</v>
      </c>
      <c r="N573" s="118">
        <f t="shared" si="286"/>
        <v>12</v>
      </c>
      <c r="O573" s="126"/>
      <c r="P573" s="127"/>
      <c r="Q573" s="127"/>
      <c r="R573" s="127">
        <f t="shared" si="301"/>
        <v>4244.4444444444443</v>
      </c>
      <c r="S573" s="127">
        <f t="shared" si="302"/>
        <v>6366.666666666667</v>
      </c>
      <c r="T573" s="127">
        <f t="shared" si="303"/>
        <v>6366.666666666667</v>
      </c>
      <c r="U573" s="127">
        <f t="shared" si="304"/>
        <v>2121.2222222222222</v>
      </c>
      <c r="V573" s="127"/>
      <c r="W573" s="127"/>
      <c r="X573" s="127"/>
      <c r="Y573" s="127"/>
      <c r="Z573" s="127"/>
      <c r="AA573" s="127"/>
      <c r="AB573" s="127"/>
      <c r="AC573" s="127"/>
      <c r="AD573" s="127"/>
      <c r="AE573" s="127"/>
      <c r="AF573" s="127"/>
      <c r="AG573" s="127"/>
      <c r="AH573" s="127"/>
      <c r="AI573" s="127"/>
      <c r="AJ573" s="127"/>
      <c r="AK573" s="127"/>
      <c r="AL573" s="127"/>
      <c r="AM573" s="127"/>
      <c r="AN573" s="127"/>
      <c r="AO573" s="127"/>
      <c r="AP573" s="127"/>
    </row>
    <row r="574" spans="1:42">
      <c r="A574" s="118">
        <v>572</v>
      </c>
      <c r="B574" s="120" t="s">
        <v>5602</v>
      </c>
      <c r="C574" s="121" t="s">
        <v>5580</v>
      </c>
      <c r="D574" s="118" t="s">
        <v>5434</v>
      </c>
      <c r="E574" s="122">
        <v>33.33</v>
      </c>
      <c r="F574" s="123">
        <v>19100</v>
      </c>
      <c r="G574" s="124">
        <v>10080.64</v>
      </c>
      <c r="H574" s="123">
        <v>530.55999999999995</v>
      </c>
      <c r="I574" s="124">
        <v>10611.2</v>
      </c>
      <c r="J574" s="125">
        <v>8488.7999999999993</v>
      </c>
      <c r="K574" s="118">
        <v>2556</v>
      </c>
      <c r="L574" s="118">
        <v>8</v>
      </c>
      <c r="M574" s="118">
        <f t="shared" si="287"/>
        <v>4</v>
      </c>
      <c r="N574" s="118">
        <f t="shared" si="286"/>
        <v>12</v>
      </c>
      <c r="O574" s="126"/>
      <c r="P574" s="127"/>
      <c r="Q574" s="127"/>
      <c r="R574" s="127">
        <f t="shared" si="301"/>
        <v>4244.4444444444443</v>
      </c>
      <c r="S574" s="127">
        <f t="shared" si="302"/>
        <v>6366.666666666667</v>
      </c>
      <c r="T574" s="127">
        <f t="shared" si="303"/>
        <v>6366.666666666667</v>
      </c>
      <c r="U574" s="127">
        <f t="shared" si="304"/>
        <v>2121.2222222222222</v>
      </c>
      <c r="V574" s="127"/>
      <c r="W574" s="127"/>
      <c r="X574" s="127"/>
      <c r="Y574" s="127"/>
      <c r="Z574" s="127"/>
      <c r="AA574" s="127"/>
      <c r="AB574" s="127"/>
      <c r="AC574" s="127"/>
      <c r="AD574" s="127"/>
      <c r="AE574" s="127"/>
      <c r="AF574" s="127"/>
      <c r="AG574" s="127"/>
      <c r="AH574" s="127"/>
      <c r="AI574" s="127"/>
      <c r="AJ574" s="127"/>
      <c r="AK574" s="127"/>
      <c r="AL574" s="127"/>
      <c r="AM574" s="127"/>
      <c r="AN574" s="127"/>
      <c r="AO574" s="127"/>
      <c r="AP574" s="127"/>
    </row>
    <row r="575" spans="1:42">
      <c r="A575" s="118">
        <v>573</v>
      </c>
      <c r="B575" s="120" t="s">
        <v>5602</v>
      </c>
      <c r="C575" s="121" t="s">
        <v>5580</v>
      </c>
      <c r="D575" s="118" t="s">
        <v>5434</v>
      </c>
      <c r="E575" s="122">
        <v>33.33</v>
      </c>
      <c r="F575" s="123">
        <v>19100</v>
      </c>
      <c r="G575" s="124">
        <v>10080.64</v>
      </c>
      <c r="H575" s="123">
        <v>530.55999999999995</v>
      </c>
      <c r="I575" s="124">
        <v>10611.2</v>
      </c>
      <c r="J575" s="125">
        <v>8488.7999999999993</v>
      </c>
      <c r="K575" s="118">
        <v>2556</v>
      </c>
      <c r="L575" s="118">
        <v>8</v>
      </c>
      <c r="M575" s="118">
        <f t="shared" si="287"/>
        <v>4</v>
      </c>
      <c r="N575" s="118">
        <f t="shared" si="286"/>
        <v>12</v>
      </c>
      <c r="O575" s="126"/>
      <c r="P575" s="127"/>
      <c r="Q575" s="127"/>
      <c r="R575" s="127">
        <f t="shared" si="301"/>
        <v>4244.4444444444443</v>
      </c>
      <c r="S575" s="127">
        <f t="shared" si="302"/>
        <v>6366.666666666667</v>
      </c>
      <c r="T575" s="127">
        <f t="shared" si="303"/>
        <v>6366.666666666667</v>
      </c>
      <c r="U575" s="127">
        <f t="shared" si="304"/>
        <v>2121.2222222222222</v>
      </c>
      <c r="V575" s="127"/>
      <c r="W575" s="127"/>
      <c r="X575" s="127"/>
      <c r="Y575" s="127"/>
      <c r="Z575" s="127"/>
      <c r="AA575" s="127"/>
      <c r="AB575" s="127"/>
      <c r="AC575" s="127"/>
      <c r="AD575" s="127"/>
      <c r="AE575" s="127"/>
      <c r="AF575" s="127"/>
      <c r="AG575" s="127"/>
      <c r="AH575" s="127"/>
      <c r="AI575" s="127"/>
      <c r="AJ575" s="127"/>
      <c r="AK575" s="127"/>
      <c r="AL575" s="127"/>
      <c r="AM575" s="127"/>
      <c r="AN575" s="127"/>
      <c r="AO575" s="127"/>
      <c r="AP575" s="127"/>
    </row>
    <row r="576" spans="1:42">
      <c r="A576" s="118">
        <v>574</v>
      </c>
      <c r="B576" s="120" t="s">
        <v>5602</v>
      </c>
      <c r="C576" s="121" t="s">
        <v>5580</v>
      </c>
      <c r="D576" s="118" t="s">
        <v>5434</v>
      </c>
      <c r="E576" s="122">
        <v>33.33</v>
      </c>
      <c r="F576" s="123">
        <v>19100</v>
      </c>
      <c r="G576" s="124">
        <v>10080.64</v>
      </c>
      <c r="H576" s="123">
        <v>530.55999999999995</v>
      </c>
      <c r="I576" s="124">
        <v>10611.2</v>
      </c>
      <c r="J576" s="125">
        <v>8488.7999999999993</v>
      </c>
      <c r="K576" s="118">
        <v>2556</v>
      </c>
      <c r="L576" s="118">
        <v>8</v>
      </c>
      <c r="M576" s="118">
        <f t="shared" si="287"/>
        <v>4</v>
      </c>
      <c r="N576" s="118">
        <f t="shared" si="286"/>
        <v>12</v>
      </c>
      <c r="O576" s="126"/>
      <c r="P576" s="127"/>
      <c r="Q576" s="127"/>
      <c r="R576" s="127">
        <f t="shared" si="301"/>
        <v>4244.4444444444443</v>
      </c>
      <c r="S576" s="127">
        <f t="shared" si="302"/>
        <v>6366.666666666667</v>
      </c>
      <c r="T576" s="127">
        <f t="shared" si="303"/>
        <v>6366.666666666667</v>
      </c>
      <c r="U576" s="127">
        <f t="shared" si="304"/>
        <v>2121.2222222222222</v>
      </c>
      <c r="V576" s="127"/>
      <c r="W576" s="127"/>
      <c r="X576" s="127"/>
      <c r="Y576" s="127"/>
      <c r="Z576" s="127"/>
      <c r="AA576" s="127"/>
      <c r="AB576" s="127"/>
      <c r="AC576" s="127"/>
      <c r="AD576" s="127"/>
      <c r="AE576" s="127"/>
      <c r="AF576" s="127"/>
      <c r="AG576" s="127"/>
      <c r="AH576" s="127"/>
      <c r="AI576" s="127"/>
      <c r="AJ576" s="127"/>
      <c r="AK576" s="127"/>
      <c r="AL576" s="127"/>
      <c r="AM576" s="127"/>
      <c r="AN576" s="127"/>
      <c r="AO576" s="127"/>
      <c r="AP576" s="127"/>
    </row>
    <row r="577" spans="1:42">
      <c r="A577" s="118">
        <v>575</v>
      </c>
      <c r="B577" s="120" t="s">
        <v>5602</v>
      </c>
      <c r="C577" s="121" t="s">
        <v>5580</v>
      </c>
      <c r="D577" s="118" t="s">
        <v>5434</v>
      </c>
      <c r="E577" s="122">
        <v>33.33</v>
      </c>
      <c r="F577" s="123">
        <v>19100</v>
      </c>
      <c r="G577" s="124">
        <v>10080.64</v>
      </c>
      <c r="H577" s="123">
        <v>530.55999999999995</v>
      </c>
      <c r="I577" s="124">
        <v>10611.2</v>
      </c>
      <c r="J577" s="125">
        <v>8488.7999999999993</v>
      </c>
      <c r="K577" s="118">
        <v>2556</v>
      </c>
      <c r="L577" s="118">
        <v>8</v>
      </c>
      <c r="M577" s="118">
        <f t="shared" si="287"/>
        <v>4</v>
      </c>
      <c r="N577" s="118">
        <f t="shared" si="286"/>
        <v>12</v>
      </c>
      <c r="O577" s="126"/>
      <c r="P577" s="127"/>
      <c r="Q577" s="127"/>
      <c r="R577" s="127">
        <f t="shared" si="301"/>
        <v>4244.4444444444443</v>
      </c>
      <c r="S577" s="127">
        <f t="shared" si="302"/>
        <v>6366.666666666667</v>
      </c>
      <c r="T577" s="127">
        <f t="shared" si="303"/>
        <v>6366.666666666667</v>
      </c>
      <c r="U577" s="127">
        <f t="shared" si="304"/>
        <v>2121.2222222222222</v>
      </c>
      <c r="V577" s="127"/>
      <c r="W577" s="127"/>
      <c r="X577" s="127"/>
      <c r="Y577" s="127"/>
      <c r="Z577" s="127"/>
      <c r="AA577" s="127"/>
      <c r="AB577" s="127"/>
      <c r="AC577" s="127"/>
      <c r="AD577" s="127"/>
      <c r="AE577" s="127"/>
      <c r="AF577" s="127"/>
      <c r="AG577" s="127"/>
      <c r="AH577" s="127"/>
      <c r="AI577" s="127"/>
      <c r="AJ577" s="127"/>
      <c r="AK577" s="127"/>
      <c r="AL577" s="127"/>
      <c r="AM577" s="127"/>
      <c r="AN577" s="127"/>
      <c r="AO577" s="127"/>
      <c r="AP577" s="127"/>
    </row>
    <row r="578" spans="1:42">
      <c r="A578" s="118">
        <v>576</v>
      </c>
      <c r="B578" s="120" t="s">
        <v>5602</v>
      </c>
      <c r="C578" s="121" t="s">
        <v>5580</v>
      </c>
      <c r="D578" s="118" t="s">
        <v>5434</v>
      </c>
      <c r="E578" s="122">
        <v>33.33</v>
      </c>
      <c r="F578" s="123">
        <v>19100</v>
      </c>
      <c r="G578" s="124">
        <v>10080.64</v>
      </c>
      <c r="H578" s="123">
        <v>530.55999999999995</v>
      </c>
      <c r="I578" s="124">
        <v>10611.2</v>
      </c>
      <c r="J578" s="125">
        <v>8488.7999999999993</v>
      </c>
      <c r="K578" s="118">
        <v>2556</v>
      </c>
      <c r="L578" s="118">
        <v>8</v>
      </c>
      <c r="M578" s="118">
        <f t="shared" si="287"/>
        <v>4</v>
      </c>
      <c r="N578" s="118">
        <f t="shared" si="286"/>
        <v>12</v>
      </c>
      <c r="O578" s="126"/>
      <c r="P578" s="127"/>
      <c r="Q578" s="127"/>
      <c r="R578" s="127">
        <f t="shared" si="301"/>
        <v>4244.4444444444443</v>
      </c>
      <c r="S578" s="127">
        <f t="shared" si="302"/>
        <v>6366.666666666667</v>
      </c>
      <c r="T578" s="127">
        <f t="shared" si="303"/>
        <v>6366.666666666667</v>
      </c>
      <c r="U578" s="127">
        <f t="shared" si="304"/>
        <v>2121.2222222222222</v>
      </c>
      <c r="V578" s="127"/>
      <c r="W578" s="127"/>
      <c r="X578" s="127"/>
      <c r="Y578" s="127"/>
      <c r="Z578" s="127"/>
      <c r="AA578" s="127"/>
      <c r="AB578" s="127"/>
      <c r="AC578" s="127"/>
      <c r="AD578" s="127"/>
      <c r="AE578" s="127"/>
      <c r="AF578" s="127"/>
      <c r="AG578" s="127"/>
      <c r="AH578" s="127"/>
      <c r="AI578" s="127"/>
      <c r="AJ578" s="127"/>
      <c r="AK578" s="127"/>
      <c r="AL578" s="127"/>
      <c r="AM578" s="127"/>
      <c r="AN578" s="127"/>
      <c r="AO578" s="127"/>
      <c r="AP578" s="127"/>
    </row>
    <row r="579" spans="1:42">
      <c r="A579" s="118">
        <v>577</v>
      </c>
      <c r="B579" s="120" t="s">
        <v>5602</v>
      </c>
      <c r="C579" s="121" t="s">
        <v>5580</v>
      </c>
      <c r="D579" s="118" t="s">
        <v>5434</v>
      </c>
      <c r="E579" s="122">
        <v>33.33</v>
      </c>
      <c r="F579" s="123">
        <v>19100</v>
      </c>
      <c r="G579" s="124">
        <v>10080.64</v>
      </c>
      <c r="H579" s="123">
        <v>530.55999999999995</v>
      </c>
      <c r="I579" s="124">
        <v>10611.2</v>
      </c>
      <c r="J579" s="125">
        <v>8488.7999999999993</v>
      </c>
      <c r="K579" s="118">
        <v>2556</v>
      </c>
      <c r="L579" s="118">
        <v>8</v>
      </c>
      <c r="M579" s="118">
        <f t="shared" si="287"/>
        <v>4</v>
      </c>
      <c r="N579" s="118">
        <f t="shared" si="286"/>
        <v>12</v>
      </c>
      <c r="O579" s="126"/>
      <c r="P579" s="127"/>
      <c r="Q579" s="127"/>
      <c r="R579" s="127">
        <f t="shared" si="301"/>
        <v>4244.4444444444443</v>
      </c>
      <c r="S579" s="127">
        <f t="shared" si="302"/>
        <v>6366.666666666667</v>
      </c>
      <c r="T579" s="127">
        <f t="shared" si="303"/>
        <v>6366.666666666667</v>
      </c>
      <c r="U579" s="127">
        <f t="shared" si="304"/>
        <v>2121.2222222222222</v>
      </c>
      <c r="V579" s="127"/>
      <c r="W579" s="127"/>
      <c r="X579" s="127"/>
      <c r="Y579" s="127"/>
      <c r="Z579" s="127"/>
      <c r="AA579" s="127"/>
      <c r="AB579" s="127"/>
      <c r="AC579" s="127"/>
      <c r="AD579" s="127"/>
      <c r="AE579" s="127"/>
      <c r="AF579" s="127"/>
      <c r="AG579" s="127"/>
      <c r="AH579" s="127"/>
      <c r="AI579" s="127"/>
      <c r="AJ579" s="127"/>
      <c r="AK579" s="127"/>
      <c r="AL579" s="127"/>
      <c r="AM579" s="127"/>
      <c r="AN579" s="127"/>
      <c r="AO579" s="127"/>
      <c r="AP579" s="127"/>
    </row>
    <row r="580" spans="1:42">
      <c r="A580" s="118">
        <v>578</v>
      </c>
      <c r="B580" s="120" t="s">
        <v>5602</v>
      </c>
      <c r="C580" s="121" t="s">
        <v>5580</v>
      </c>
      <c r="D580" s="118" t="s">
        <v>5434</v>
      </c>
      <c r="E580" s="122">
        <v>33.33</v>
      </c>
      <c r="F580" s="123">
        <v>19100</v>
      </c>
      <c r="G580" s="124">
        <v>10080.64</v>
      </c>
      <c r="H580" s="123">
        <v>530.55999999999995</v>
      </c>
      <c r="I580" s="124">
        <v>10611.2</v>
      </c>
      <c r="J580" s="125">
        <v>8488.7999999999993</v>
      </c>
      <c r="K580" s="118">
        <v>2556</v>
      </c>
      <c r="L580" s="118">
        <v>8</v>
      </c>
      <c r="M580" s="118">
        <f t="shared" si="287"/>
        <v>4</v>
      </c>
      <c r="N580" s="118">
        <f t="shared" ref="N580:N643" si="305">L580+M580</f>
        <v>12</v>
      </c>
      <c r="O580" s="126"/>
      <c r="P580" s="127"/>
      <c r="Q580" s="127"/>
      <c r="R580" s="127">
        <f t="shared" si="301"/>
        <v>4244.4444444444443</v>
      </c>
      <c r="S580" s="127">
        <f t="shared" si="302"/>
        <v>6366.666666666667</v>
      </c>
      <c r="T580" s="127">
        <f t="shared" si="303"/>
        <v>6366.666666666667</v>
      </c>
      <c r="U580" s="127">
        <f t="shared" si="304"/>
        <v>2121.2222222222222</v>
      </c>
      <c r="V580" s="127"/>
      <c r="W580" s="127"/>
      <c r="X580" s="127"/>
      <c r="Y580" s="127"/>
      <c r="Z580" s="127"/>
      <c r="AA580" s="127"/>
      <c r="AB580" s="127"/>
      <c r="AC580" s="127"/>
      <c r="AD580" s="127"/>
      <c r="AE580" s="127"/>
      <c r="AF580" s="127"/>
      <c r="AG580" s="127"/>
      <c r="AH580" s="127"/>
      <c r="AI580" s="127"/>
      <c r="AJ580" s="127"/>
      <c r="AK580" s="127"/>
      <c r="AL580" s="127"/>
      <c r="AM580" s="127"/>
      <c r="AN580" s="127"/>
      <c r="AO580" s="127"/>
      <c r="AP580" s="127"/>
    </row>
    <row r="581" spans="1:42">
      <c r="A581" s="118">
        <v>579</v>
      </c>
      <c r="B581" s="120" t="s">
        <v>5602</v>
      </c>
      <c r="C581" s="121" t="s">
        <v>5580</v>
      </c>
      <c r="D581" s="118" t="s">
        <v>5434</v>
      </c>
      <c r="E581" s="122">
        <v>33.33</v>
      </c>
      <c r="F581" s="123">
        <v>19100</v>
      </c>
      <c r="G581" s="124">
        <v>10080.64</v>
      </c>
      <c r="H581" s="123">
        <v>530.55999999999995</v>
      </c>
      <c r="I581" s="124">
        <v>10611.2</v>
      </c>
      <c r="J581" s="125">
        <v>8488.7999999999993</v>
      </c>
      <c r="K581" s="118">
        <v>2556</v>
      </c>
      <c r="L581" s="118">
        <v>8</v>
      </c>
      <c r="M581" s="118">
        <f t="shared" ref="M581:M644" si="306">12-L581</f>
        <v>4</v>
      </c>
      <c r="N581" s="118">
        <f t="shared" si="305"/>
        <v>12</v>
      </c>
      <c r="O581" s="126"/>
      <c r="P581" s="127"/>
      <c r="Q581" s="127"/>
      <c r="R581" s="127">
        <f t="shared" si="301"/>
        <v>4244.4444444444443</v>
      </c>
      <c r="S581" s="127">
        <f t="shared" si="302"/>
        <v>6366.666666666667</v>
      </c>
      <c r="T581" s="127">
        <f t="shared" si="303"/>
        <v>6366.666666666667</v>
      </c>
      <c r="U581" s="127">
        <f t="shared" si="304"/>
        <v>2121.2222222222222</v>
      </c>
      <c r="V581" s="127"/>
      <c r="W581" s="127"/>
      <c r="X581" s="127"/>
      <c r="Y581" s="127"/>
      <c r="Z581" s="127"/>
      <c r="AA581" s="127"/>
      <c r="AB581" s="127"/>
      <c r="AC581" s="127"/>
      <c r="AD581" s="127"/>
      <c r="AE581" s="127"/>
      <c r="AF581" s="127"/>
      <c r="AG581" s="127"/>
      <c r="AH581" s="127"/>
      <c r="AI581" s="127"/>
      <c r="AJ581" s="127"/>
      <c r="AK581" s="127"/>
      <c r="AL581" s="127"/>
      <c r="AM581" s="127"/>
      <c r="AN581" s="127"/>
      <c r="AO581" s="127"/>
      <c r="AP581" s="127"/>
    </row>
    <row r="582" spans="1:42">
      <c r="A582" s="118">
        <v>580</v>
      </c>
      <c r="B582" s="120" t="s">
        <v>5602</v>
      </c>
      <c r="C582" s="121" t="s">
        <v>5580</v>
      </c>
      <c r="D582" s="118" t="s">
        <v>5434</v>
      </c>
      <c r="E582" s="122">
        <v>33.33</v>
      </c>
      <c r="F582" s="123">
        <v>19100</v>
      </c>
      <c r="G582" s="124">
        <v>10080.64</v>
      </c>
      <c r="H582" s="123">
        <v>530.55999999999995</v>
      </c>
      <c r="I582" s="124">
        <v>10611.2</v>
      </c>
      <c r="J582" s="125">
        <v>8488.7999999999993</v>
      </c>
      <c r="K582" s="118">
        <v>2556</v>
      </c>
      <c r="L582" s="118">
        <v>8</v>
      </c>
      <c r="M582" s="118">
        <f t="shared" si="306"/>
        <v>4</v>
      </c>
      <c r="N582" s="118">
        <f t="shared" si="305"/>
        <v>12</v>
      </c>
      <c r="O582" s="126"/>
      <c r="P582" s="127"/>
      <c r="Q582" s="127"/>
      <c r="R582" s="127">
        <f t="shared" si="301"/>
        <v>4244.4444444444443</v>
      </c>
      <c r="S582" s="127">
        <f t="shared" si="302"/>
        <v>6366.666666666667</v>
      </c>
      <c r="T582" s="127">
        <f t="shared" si="303"/>
        <v>6366.666666666667</v>
      </c>
      <c r="U582" s="127">
        <f t="shared" si="304"/>
        <v>2121.2222222222222</v>
      </c>
      <c r="V582" s="127"/>
      <c r="W582" s="127"/>
      <c r="X582" s="127"/>
      <c r="Y582" s="127"/>
      <c r="Z582" s="127"/>
      <c r="AA582" s="127"/>
      <c r="AB582" s="127"/>
      <c r="AC582" s="127"/>
      <c r="AD582" s="127"/>
      <c r="AE582" s="127"/>
      <c r="AF582" s="127"/>
      <c r="AG582" s="127"/>
      <c r="AH582" s="127"/>
      <c r="AI582" s="127"/>
      <c r="AJ582" s="127"/>
      <c r="AK582" s="127"/>
      <c r="AL582" s="127"/>
      <c r="AM582" s="127"/>
      <c r="AN582" s="127"/>
      <c r="AO582" s="127"/>
      <c r="AP582" s="127"/>
    </row>
    <row r="583" spans="1:42">
      <c r="A583" s="118">
        <v>581</v>
      </c>
      <c r="B583" s="120" t="s">
        <v>5602</v>
      </c>
      <c r="C583" s="121" t="s">
        <v>5580</v>
      </c>
      <c r="D583" s="118" t="s">
        <v>5434</v>
      </c>
      <c r="E583" s="122">
        <v>33.33</v>
      </c>
      <c r="F583" s="123">
        <v>19100</v>
      </c>
      <c r="G583" s="124">
        <v>10080.64</v>
      </c>
      <c r="H583" s="123">
        <v>530.55999999999995</v>
      </c>
      <c r="I583" s="124">
        <v>10611.2</v>
      </c>
      <c r="J583" s="125">
        <v>8488.7999999999993</v>
      </c>
      <c r="K583" s="118">
        <v>2556</v>
      </c>
      <c r="L583" s="118">
        <v>8</v>
      </c>
      <c r="M583" s="118">
        <f t="shared" si="306"/>
        <v>4</v>
      </c>
      <c r="N583" s="118">
        <f t="shared" si="305"/>
        <v>12</v>
      </c>
      <c r="O583" s="126"/>
      <c r="P583" s="127"/>
      <c r="Q583" s="127"/>
      <c r="R583" s="127">
        <f t="shared" si="301"/>
        <v>4244.4444444444443</v>
      </c>
      <c r="S583" s="127">
        <f t="shared" si="302"/>
        <v>6366.666666666667</v>
      </c>
      <c r="T583" s="127">
        <f t="shared" si="303"/>
        <v>6366.666666666667</v>
      </c>
      <c r="U583" s="127">
        <f t="shared" si="304"/>
        <v>2121.2222222222222</v>
      </c>
      <c r="V583" s="127"/>
      <c r="W583" s="127"/>
      <c r="X583" s="127"/>
      <c r="Y583" s="127"/>
      <c r="Z583" s="127"/>
      <c r="AA583" s="127"/>
      <c r="AB583" s="127"/>
      <c r="AC583" s="127"/>
      <c r="AD583" s="127"/>
      <c r="AE583" s="127"/>
      <c r="AF583" s="127"/>
      <c r="AG583" s="127"/>
      <c r="AH583" s="127"/>
      <c r="AI583" s="127"/>
      <c r="AJ583" s="127"/>
      <c r="AK583" s="127"/>
      <c r="AL583" s="127"/>
      <c r="AM583" s="127"/>
      <c r="AN583" s="127"/>
      <c r="AO583" s="127"/>
      <c r="AP583" s="127"/>
    </row>
    <row r="584" spans="1:42">
      <c r="A584" s="118">
        <v>582</v>
      </c>
      <c r="B584" s="120" t="s">
        <v>5602</v>
      </c>
      <c r="C584" s="121" t="s">
        <v>5580</v>
      </c>
      <c r="D584" s="118" t="s">
        <v>5434</v>
      </c>
      <c r="E584" s="122">
        <v>33.33</v>
      </c>
      <c r="F584" s="123">
        <v>19100</v>
      </c>
      <c r="G584" s="124">
        <v>10080.64</v>
      </c>
      <c r="H584" s="123">
        <v>530.55999999999995</v>
      </c>
      <c r="I584" s="124">
        <v>10611.2</v>
      </c>
      <c r="J584" s="125">
        <v>8488.7999999999993</v>
      </c>
      <c r="K584" s="118">
        <v>2556</v>
      </c>
      <c r="L584" s="118">
        <v>8</v>
      </c>
      <c r="M584" s="118">
        <f t="shared" si="306"/>
        <v>4</v>
      </c>
      <c r="N584" s="118">
        <f t="shared" si="305"/>
        <v>12</v>
      </c>
      <c r="O584" s="126"/>
      <c r="P584" s="127"/>
      <c r="Q584" s="127"/>
      <c r="R584" s="127">
        <f t="shared" si="301"/>
        <v>4244.4444444444443</v>
      </c>
      <c r="S584" s="127">
        <f t="shared" si="302"/>
        <v>6366.666666666667</v>
      </c>
      <c r="T584" s="127">
        <f t="shared" si="303"/>
        <v>6366.666666666667</v>
      </c>
      <c r="U584" s="127">
        <f t="shared" si="304"/>
        <v>2121.2222222222222</v>
      </c>
      <c r="V584" s="127"/>
      <c r="W584" s="127"/>
      <c r="X584" s="127"/>
      <c r="Y584" s="127"/>
      <c r="Z584" s="127"/>
      <c r="AA584" s="127"/>
      <c r="AB584" s="127"/>
      <c r="AC584" s="127"/>
      <c r="AD584" s="127"/>
      <c r="AE584" s="127"/>
      <c r="AF584" s="127"/>
      <c r="AG584" s="127"/>
      <c r="AH584" s="127"/>
      <c r="AI584" s="127"/>
      <c r="AJ584" s="127"/>
      <c r="AK584" s="127"/>
      <c r="AL584" s="127"/>
      <c r="AM584" s="127"/>
      <c r="AN584" s="127"/>
      <c r="AO584" s="127"/>
      <c r="AP584" s="127"/>
    </row>
    <row r="585" spans="1:42">
      <c r="A585" s="118">
        <v>583</v>
      </c>
      <c r="B585" s="120" t="s">
        <v>5602</v>
      </c>
      <c r="C585" s="121" t="s">
        <v>5580</v>
      </c>
      <c r="D585" s="118" t="s">
        <v>5434</v>
      </c>
      <c r="E585" s="122">
        <v>33.33</v>
      </c>
      <c r="F585" s="123">
        <v>19100</v>
      </c>
      <c r="G585" s="124">
        <v>10080.64</v>
      </c>
      <c r="H585" s="123">
        <v>530.55999999999995</v>
      </c>
      <c r="I585" s="124">
        <v>10611.2</v>
      </c>
      <c r="J585" s="125">
        <v>8488.7999999999993</v>
      </c>
      <c r="K585" s="118">
        <v>2556</v>
      </c>
      <c r="L585" s="118">
        <v>8</v>
      </c>
      <c r="M585" s="118">
        <f t="shared" si="306"/>
        <v>4</v>
      </c>
      <c r="N585" s="118">
        <f t="shared" si="305"/>
        <v>12</v>
      </c>
      <c r="O585" s="126"/>
      <c r="P585" s="127"/>
      <c r="Q585" s="127"/>
      <c r="R585" s="127">
        <f t="shared" si="301"/>
        <v>4244.4444444444443</v>
      </c>
      <c r="S585" s="127">
        <f t="shared" si="302"/>
        <v>6366.666666666667</v>
      </c>
      <c r="T585" s="127">
        <f t="shared" si="303"/>
        <v>6366.666666666667</v>
      </c>
      <c r="U585" s="127">
        <f t="shared" si="304"/>
        <v>2121.2222222222222</v>
      </c>
      <c r="V585" s="127"/>
      <c r="W585" s="127"/>
      <c r="X585" s="127"/>
      <c r="Y585" s="127"/>
      <c r="Z585" s="127"/>
      <c r="AA585" s="127"/>
      <c r="AB585" s="127"/>
      <c r="AC585" s="127"/>
      <c r="AD585" s="127"/>
      <c r="AE585" s="127"/>
      <c r="AF585" s="127"/>
      <c r="AG585" s="127"/>
      <c r="AH585" s="127"/>
      <c r="AI585" s="127"/>
      <c r="AJ585" s="127"/>
      <c r="AK585" s="127"/>
      <c r="AL585" s="127"/>
      <c r="AM585" s="127"/>
      <c r="AN585" s="127"/>
      <c r="AO585" s="127"/>
      <c r="AP585" s="127"/>
    </row>
    <row r="586" spans="1:42">
      <c r="A586" s="118">
        <v>584</v>
      </c>
      <c r="B586" s="120" t="s">
        <v>5602</v>
      </c>
      <c r="C586" s="121" t="s">
        <v>5580</v>
      </c>
      <c r="D586" s="118" t="s">
        <v>5434</v>
      </c>
      <c r="E586" s="122">
        <v>33.33</v>
      </c>
      <c r="F586" s="123">
        <v>19100</v>
      </c>
      <c r="G586" s="124">
        <v>10080.64</v>
      </c>
      <c r="H586" s="123">
        <v>530.55999999999995</v>
      </c>
      <c r="I586" s="124">
        <v>10611.2</v>
      </c>
      <c r="J586" s="125">
        <v>8488.7999999999993</v>
      </c>
      <c r="K586" s="118">
        <v>2556</v>
      </c>
      <c r="L586" s="118">
        <v>8</v>
      </c>
      <c r="M586" s="118">
        <f t="shared" si="306"/>
        <v>4</v>
      </c>
      <c r="N586" s="118">
        <f t="shared" si="305"/>
        <v>12</v>
      </c>
      <c r="O586" s="126"/>
      <c r="P586" s="127"/>
      <c r="Q586" s="127"/>
      <c r="R586" s="127">
        <f t="shared" si="301"/>
        <v>4244.4444444444443</v>
      </c>
      <c r="S586" s="127">
        <f t="shared" si="302"/>
        <v>6366.666666666667</v>
      </c>
      <c r="T586" s="127">
        <f t="shared" si="303"/>
        <v>6366.666666666667</v>
      </c>
      <c r="U586" s="127">
        <f t="shared" si="304"/>
        <v>2121.2222222222222</v>
      </c>
      <c r="V586" s="127"/>
      <c r="W586" s="127"/>
      <c r="X586" s="127"/>
      <c r="Y586" s="127"/>
      <c r="Z586" s="127"/>
      <c r="AA586" s="127"/>
      <c r="AB586" s="127"/>
      <c r="AC586" s="127"/>
      <c r="AD586" s="127"/>
      <c r="AE586" s="127"/>
      <c r="AF586" s="127"/>
      <c r="AG586" s="127"/>
      <c r="AH586" s="127"/>
      <c r="AI586" s="127"/>
      <c r="AJ586" s="127"/>
      <c r="AK586" s="127"/>
      <c r="AL586" s="127"/>
      <c r="AM586" s="127"/>
      <c r="AN586" s="127"/>
      <c r="AO586" s="127"/>
      <c r="AP586" s="127"/>
    </row>
    <row r="587" spans="1:42">
      <c r="A587" s="118">
        <v>585</v>
      </c>
      <c r="B587" s="120" t="s">
        <v>5602</v>
      </c>
      <c r="C587" s="121" t="s">
        <v>5580</v>
      </c>
      <c r="D587" s="118" t="s">
        <v>5434</v>
      </c>
      <c r="E587" s="122">
        <v>33.33</v>
      </c>
      <c r="F587" s="123">
        <v>19100</v>
      </c>
      <c r="G587" s="124">
        <v>10080.64</v>
      </c>
      <c r="H587" s="123">
        <v>530.55999999999995</v>
      </c>
      <c r="I587" s="124">
        <v>10611.2</v>
      </c>
      <c r="J587" s="125">
        <v>8488.7999999999993</v>
      </c>
      <c r="K587" s="118">
        <v>2556</v>
      </c>
      <c r="L587" s="118">
        <v>8</v>
      </c>
      <c r="M587" s="118">
        <f t="shared" si="306"/>
        <v>4</v>
      </c>
      <c r="N587" s="118">
        <f t="shared" si="305"/>
        <v>12</v>
      </c>
      <c r="O587" s="126"/>
      <c r="P587" s="127"/>
      <c r="Q587" s="127"/>
      <c r="R587" s="127">
        <f t="shared" si="301"/>
        <v>4244.4444444444443</v>
      </c>
      <c r="S587" s="127">
        <f t="shared" si="302"/>
        <v>6366.666666666667</v>
      </c>
      <c r="T587" s="127">
        <f t="shared" si="303"/>
        <v>6366.666666666667</v>
      </c>
      <c r="U587" s="127">
        <f t="shared" si="304"/>
        <v>2121.2222222222222</v>
      </c>
      <c r="V587" s="127"/>
      <c r="W587" s="127"/>
      <c r="X587" s="127"/>
      <c r="Y587" s="127"/>
      <c r="Z587" s="127"/>
      <c r="AA587" s="127"/>
      <c r="AB587" s="127"/>
      <c r="AC587" s="127"/>
      <c r="AD587" s="127"/>
      <c r="AE587" s="127"/>
      <c r="AF587" s="127"/>
      <c r="AG587" s="127"/>
      <c r="AH587" s="127"/>
      <c r="AI587" s="127"/>
      <c r="AJ587" s="127"/>
      <c r="AK587" s="127"/>
      <c r="AL587" s="127"/>
      <c r="AM587" s="127"/>
      <c r="AN587" s="127"/>
      <c r="AO587" s="127"/>
      <c r="AP587" s="127"/>
    </row>
    <row r="588" spans="1:42">
      <c r="A588" s="118">
        <v>586</v>
      </c>
      <c r="B588" s="120" t="s">
        <v>5602</v>
      </c>
      <c r="C588" s="121" t="s">
        <v>5580</v>
      </c>
      <c r="D588" s="118" t="s">
        <v>5434</v>
      </c>
      <c r="E588" s="122">
        <v>33.33</v>
      </c>
      <c r="F588" s="123">
        <v>19100</v>
      </c>
      <c r="G588" s="124">
        <v>10080.64</v>
      </c>
      <c r="H588" s="123">
        <v>530.55999999999995</v>
      </c>
      <c r="I588" s="124">
        <v>10611.2</v>
      </c>
      <c r="J588" s="125">
        <v>8488.7999999999993</v>
      </c>
      <c r="K588" s="118">
        <v>2556</v>
      </c>
      <c r="L588" s="118">
        <v>8</v>
      </c>
      <c r="M588" s="118">
        <f t="shared" si="306"/>
        <v>4</v>
      </c>
      <c r="N588" s="118">
        <f t="shared" si="305"/>
        <v>12</v>
      </c>
      <c r="O588" s="126"/>
      <c r="P588" s="127"/>
      <c r="Q588" s="127"/>
      <c r="R588" s="127">
        <f t="shared" si="301"/>
        <v>4244.4444444444443</v>
      </c>
      <c r="S588" s="127">
        <f t="shared" si="302"/>
        <v>6366.666666666667</v>
      </c>
      <c r="T588" s="127">
        <f t="shared" si="303"/>
        <v>6366.666666666667</v>
      </c>
      <c r="U588" s="127">
        <f t="shared" si="304"/>
        <v>2121.2222222222222</v>
      </c>
      <c r="V588" s="127"/>
      <c r="W588" s="127"/>
      <c r="X588" s="127"/>
      <c r="Y588" s="127"/>
      <c r="Z588" s="127"/>
      <c r="AA588" s="127"/>
      <c r="AB588" s="127"/>
      <c r="AC588" s="127"/>
      <c r="AD588" s="127"/>
      <c r="AE588" s="127"/>
      <c r="AF588" s="127"/>
      <c r="AG588" s="127"/>
      <c r="AH588" s="127"/>
      <c r="AI588" s="127"/>
      <c r="AJ588" s="127"/>
      <c r="AK588" s="127"/>
      <c r="AL588" s="127"/>
      <c r="AM588" s="127"/>
      <c r="AN588" s="127"/>
      <c r="AO588" s="127"/>
      <c r="AP588" s="127"/>
    </row>
    <row r="589" spans="1:42">
      <c r="A589" s="118">
        <v>587</v>
      </c>
      <c r="B589" s="120" t="s">
        <v>5602</v>
      </c>
      <c r="C589" s="121" t="s">
        <v>5580</v>
      </c>
      <c r="D589" s="118" t="s">
        <v>5434</v>
      </c>
      <c r="E589" s="122">
        <v>33.33</v>
      </c>
      <c r="F589" s="123">
        <v>19100</v>
      </c>
      <c r="G589" s="124">
        <v>10080.64</v>
      </c>
      <c r="H589" s="123">
        <v>530.55999999999995</v>
      </c>
      <c r="I589" s="124">
        <v>10611.2</v>
      </c>
      <c r="J589" s="125">
        <v>8488.7999999999993</v>
      </c>
      <c r="K589" s="118">
        <v>2556</v>
      </c>
      <c r="L589" s="118">
        <v>8</v>
      </c>
      <c r="M589" s="118">
        <f t="shared" si="306"/>
        <v>4</v>
      </c>
      <c r="N589" s="118">
        <f t="shared" si="305"/>
        <v>12</v>
      </c>
      <c r="O589" s="126"/>
      <c r="P589" s="127"/>
      <c r="Q589" s="127"/>
      <c r="R589" s="127">
        <f t="shared" si="301"/>
        <v>4244.4444444444443</v>
      </c>
      <c r="S589" s="127">
        <f t="shared" si="302"/>
        <v>6366.666666666667</v>
      </c>
      <c r="T589" s="127">
        <f t="shared" si="303"/>
        <v>6366.666666666667</v>
      </c>
      <c r="U589" s="127">
        <f t="shared" si="304"/>
        <v>2121.2222222222222</v>
      </c>
      <c r="V589" s="127"/>
      <c r="W589" s="127"/>
      <c r="X589" s="127"/>
      <c r="Y589" s="127"/>
      <c r="Z589" s="127"/>
      <c r="AA589" s="127"/>
      <c r="AB589" s="127"/>
      <c r="AC589" s="127"/>
      <c r="AD589" s="127"/>
      <c r="AE589" s="127"/>
      <c r="AF589" s="127"/>
      <c r="AG589" s="127"/>
      <c r="AH589" s="127"/>
      <c r="AI589" s="127"/>
      <c r="AJ589" s="127"/>
      <c r="AK589" s="127"/>
      <c r="AL589" s="127"/>
      <c r="AM589" s="127"/>
      <c r="AN589" s="127"/>
      <c r="AO589" s="127"/>
      <c r="AP589" s="127"/>
    </row>
    <row r="590" spans="1:42">
      <c r="A590" s="118">
        <v>588</v>
      </c>
      <c r="B590" s="120" t="s">
        <v>5602</v>
      </c>
      <c r="C590" s="121" t="s">
        <v>5580</v>
      </c>
      <c r="D590" s="118" t="s">
        <v>5434</v>
      </c>
      <c r="E590" s="122">
        <v>33.33</v>
      </c>
      <c r="F590" s="123">
        <v>19100</v>
      </c>
      <c r="G590" s="124">
        <v>10080.64</v>
      </c>
      <c r="H590" s="123">
        <v>530.55999999999995</v>
      </c>
      <c r="I590" s="124">
        <v>10611.2</v>
      </c>
      <c r="J590" s="125">
        <v>8488.7999999999993</v>
      </c>
      <c r="K590" s="118">
        <v>2556</v>
      </c>
      <c r="L590" s="118">
        <v>8</v>
      </c>
      <c r="M590" s="118">
        <f t="shared" si="306"/>
        <v>4</v>
      </c>
      <c r="N590" s="118">
        <f t="shared" si="305"/>
        <v>12</v>
      </c>
      <c r="O590" s="126"/>
      <c r="P590" s="127"/>
      <c r="Q590" s="127"/>
      <c r="R590" s="127">
        <f t="shared" si="301"/>
        <v>4244.4444444444443</v>
      </c>
      <c r="S590" s="127">
        <f t="shared" si="302"/>
        <v>6366.666666666667</v>
      </c>
      <c r="T590" s="127">
        <f t="shared" si="303"/>
        <v>6366.666666666667</v>
      </c>
      <c r="U590" s="127">
        <f t="shared" si="304"/>
        <v>2121.2222222222222</v>
      </c>
      <c r="V590" s="127"/>
      <c r="W590" s="127"/>
      <c r="X590" s="127"/>
      <c r="Y590" s="127"/>
      <c r="Z590" s="127"/>
      <c r="AA590" s="127"/>
      <c r="AB590" s="127"/>
      <c r="AC590" s="127"/>
      <c r="AD590" s="127"/>
      <c r="AE590" s="127"/>
      <c r="AF590" s="127"/>
      <c r="AG590" s="127"/>
      <c r="AH590" s="127"/>
      <c r="AI590" s="127"/>
      <c r="AJ590" s="127"/>
      <c r="AK590" s="127"/>
      <c r="AL590" s="127"/>
      <c r="AM590" s="127"/>
      <c r="AN590" s="127"/>
      <c r="AO590" s="127"/>
      <c r="AP590" s="127"/>
    </row>
    <row r="591" spans="1:42">
      <c r="A591" s="118">
        <v>589</v>
      </c>
      <c r="B591" s="120" t="s">
        <v>5602</v>
      </c>
      <c r="C591" s="121" t="s">
        <v>5580</v>
      </c>
      <c r="D591" s="118" t="s">
        <v>5434</v>
      </c>
      <c r="E591" s="122">
        <v>33.33</v>
      </c>
      <c r="F591" s="123">
        <v>19100</v>
      </c>
      <c r="G591" s="124">
        <v>10080.64</v>
      </c>
      <c r="H591" s="123">
        <v>530.55999999999995</v>
      </c>
      <c r="I591" s="124">
        <v>10611.2</v>
      </c>
      <c r="J591" s="125">
        <v>8488.7999999999993</v>
      </c>
      <c r="K591" s="118">
        <v>2556</v>
      </c>
      <c r="L591" s="118">
        <v>8</v>
      </c>
      <c r="M591" s="118">
        <f t="shared" si="306"/>
        <v>4</v>
      </c>
      <c r="N591" s="118">
        <f t="shared" si="305"/>
        <v>12</v>
      </c>
      <c r="O591" s="126"/>
      <c r="P591" s="127"/>
      <c r="Q591" s="127"/>
      <c r="R591" s="127">
        <f t="shared" si="301"/>
        <v>4244.4444444444443</v>
      </c>
      <c r="S591" s="127">
        <f t="shared" si="302"/>
        <v>6366.666666666667</v>
      </c>
      <c r="T591" s="127">
        <f t="shared" si="303"/>
        <v>6366.666666666667</v>
      </c>
      <c r="U591" s="127">
        <f t="shared" si="304"/>
        <v>2121.2222222222222</v>
      </c>
      <c r="V591" s="127"/>
      <c r="W591" s="127"/>
      <c r="X591" s="127"/>
      <c r="Y591" s="127"/>
      <c r="Z591" s="127"/>
      <c r="AA591" s="127"/>
      <c r="AB591" s="127"/>
      <c r="AC591" s="127"/>
      <c r="AD591" s="127"/>
      <c r="AE591" s="127"/>
      <c r="AF591" s="127"/>
      <c r="AG591" s="127"/>
      <c r="AH591" s="127"/>
      <c r="AI591" s="127"/>
      <c r="AJ591" s="127"/>
      <c r="AK591" s="127"/>
      <c r="AL591" s="127"/>
      <c r="AM591" s="127"/>
      <c r="AN591" s="127"/>
      <c r="AO591" s="127"/>
      <c r="AP591" s="127"/>
    </row>
    <row r="592" spans="1:42">
      <c r="A592" s="118">
        <v>590</v>
      </c>
      <c r="B592" s="120" t="s">
        <v>5602</v>
      </c>
      <c r="C592" s="121" t="s">
        <v>5580</v>
      </c>
      <c r="D592" s="118" t="s">
        <v>5434</v>
      </c>
      <c r="E592" s="122">
        <v>33.33</v>
      </c>
      <c r="F592" s="123">
        <v>19100</v>
      </c>
      <c r="G592" s="124">
        <v>10080.64</v>
      </c>
      <c r="H592" s="123">
        <v>530.55999999999995</v>
      </c>
      <c r="I592" s="124">
        <v>10611.2</v>
      </c>
      <c r="J592" s="125">
        <v>8488.7999999999993</v>
      </c>
      <c r="K592" s="118">
        <v>2556</v>
      </c>
      <c r="L592" s="118">
        <v>8</v>
      </c>
      <c r="M592" s="118">
        <f t="shared" si="306"/>
        <v>4</v>
      </c>
      <c r="N592" s="118">
        <f t="shared" si="305"/>
        <v>12</v>
      </c>
      <c r="O592" s="126"/>
      <c r="P592" s="127"/>
      <c r="Q592" s="127"/>
      <c r="R592" s="127">
        <f t="shared" si="301"/>
        <v>4244.4444444444443</v>
      </c>
      <c r="S592" s="127">
        <f t="shared" si="302"/>
        <v>6366.666666666667</v>
      </c>
      <c r="T592" s="127">
        <f t="shared" si="303"/>
        <v>6366.666666666667</v>
      </c>
      <c r="U592" s="127">
        <f t="shared" si="304"/>
        <v>2121.2222222222222</v>
      </c>
      <c r="V592" s="127"/>
      <c r="W592" s="127"/>
      <c r="X592" s="127"/>
      <c r="Y592" s="127"/>
      <c r="Z592" s="127"/>
      <c r="AA592" s="127"/>
      <c r="AB592" s="127"/>
      <c r="AC592" s="127"/>
      <c r="AD592" s="127"/>
      <c r="AE592" s="127"/>
      <c r="AF592" s="127"/>
      <c r="AG592" s="127"/>
      <c r="AH592" s="127"/>
      <c r="AI592" s="127"/>
      <c r="AJ592" s="127"/>
      <c r="AK592" s="127"/>
      <c r="AL592" s="127"/>
      <c r="AM592" s="127"/>
      <c r="AN592" s="127"/>
      <c r="AO592" s="127"/>
      <c r="AP592" s="127"/>
    </row>
    <row r="593" spans="1:42">
      <c r="A593" s="118">
        <v>591</v>
      </c>
      <c r="B593" s="120" t="s">
        <v>5602</v>
      </c>
      <c r="C593" s="121" t="s">
        <v>5580</v>
      </c>
      <c r="D593" s="118" t="s">
        <v>5434</v>
      </c>
      <c r="E593" s="122">
        <v>33.33</v>
      </c>
      <c r="F593" s="123">
        <v>19100</v>
      </c>
      <c r="G593" s="124">
        <v>10080.64</v>
      </c>
      <c r="H593" s="123">
        <v>530.55999999999995</v>
      </c>
      <c r="I593" s="124">
        <v>10611.2</v>
      </c>
      <c r="J593" s="125">
        <v>8488.7999999999993</v>
      </c>
      <c r="K593" s="118">
        <v>2556</v>
      </c>
      <c r="L593" s="118">
        <v>8</v>
      </c>
      <c r="M593" s="118">
        <f t="shared" si="306"/>
        <v>4</v>
      </c>
      <c r="N593" s="118">
        <f t="shared" si="305"/>
        <v>12</v>
      </c>
      <c r="O593" s="126"/>
      <c r="P593" s="127"/>
      <c r="Q593" s="127"/>
      <c r="R593" s="127">
        <f t="shared" si="301"/>
        <v>4244.4444444444443</v>
      </c>
      <c r="S593" s="127">
        <f t="shared" si="302"/>
        <v>6366.666666666667</v>
      </c>
      <c r="T593" s="127">
        <f t="shared" si="303"/>
        <v>6366.666666666667</v>
      </c>
      <c r="U593" s="127">
        <f t="shared" si="304"/>
        <v>2121.2222222222222</v>
      </c>
      <c r="V593" s="127"/>
      <c r="W593" s="127"/>
      <c r="X593" s="127"/>
      <c r="Y593" s="127"/>
      <c r="Z593" s="127"/>
      <c r="AA593" s="127"/>
      <c r="AB593" s="127"/>
      <c r="AC593" s="127"/>
      <c r="AD593" s="127"/>
      <c r="AE593" s="127"/>
      <c r="AF593" s="127"/>
      <c r="AG593" s="127"/>
      <c r="AH593" s="127"/>
      <c r="AI593" s="127"/>
      <c r="AJ593" s="127"/>
      <c r="AK593" s="127"/>
      <c r="AL593" s="127"/>
      <c r="AM593" s="127"/>
      <c r="AN593" s="127"/>
      <c r="AO593" s="127"/>
      <c r="AP593" s="127"/>
    </row>
    <row r="594" spans="1:42">
      <c r="A594" s="118">
        <v>592</v>
      </c>
      <c r="B594" s="120" t="s">
        <v>5602</v>
      </c>
      <c r="C594" s="121" t="s">
        <v>5580</v>
      </c>
      <c r="D594" s="118" t="s">
        <v>5434</v>
      </c>
      <c r="E594" s="122">
        <v>33.33</v>
      </c>
      <c r="F594" s="123">
        <v>19100</v>
      </c>
      <c r="G594" s="124">
        <v>10080.64</v>
      </c>
      <c r="H594" s="123">
        <v>530.55999999999995</v>
      </c>
      <c r="I594" s="124">
        <v>10611.2</v>
      </c>
      <c r="J594" s="125">
        <v>8488.7999999999993</v>
      </c>
      <c r="K594" s="118">
        <v>2556</v>
      </c>
      <c r="L594" s="118">
        <v>8</v>
      </c>
      <c r="M594" s="118">
        <f t="shared" si="306"/>
        <v>4</v>
      </c>
      <c r="N594" s="118">
        <f t="shared" si="305"/>
        <v>12</v>
      </c>
      <c r="O594" s="126"/>
      <c r="P594" s="127"/>
      <c r="Q594" s="127"/>
      <c r="R594" s="127">
        <f t="shared" si="301"/>
        <v>4244.4444444444443</v>
      </c>
      <c r="S594" s="127">
        <f t="shared" si="302"/>
        <v>6366.666666666667</v>
      </c>
      <c r="T594" s="127">
        <f t="shared" si="303"/>
        <v>6366.666666666667</v>
      </c>
      <c r="U594" s="127">
        <f t="shared" si="304"/>
        <v>2121.2222222222222</v>
      </c>
      <c r="V594" s="127"/>
      <c r="W594" s="127"/>
      <c r="X594" s="127"/>
      <c r="Y594" s="127"/>
      <c r="Z594" s="127"/>
      <c r="AA594" s="127"/>
      <c r="AB594" s="127"/>
      <c r="AC594" s="127"/>
      <c r="AD594" s="127"/>
      <c r="AE594" s="127"/>
      <c r="AF594" s="127"/>
      <c r="AG594" s="127"/>
      <c r="AH594" s="127"/>
      <c r="AI594" s="127"/>
      <c r="AJ594" s="127"/>
      <c r="AK594" s="127"/>
      <c r="AL594" s="127"/>
      <c r="AM594" s="127"/>
      <c r="AN594" s="127"/>
      <c r="AO594" s="127"/>
      <c r="AP594" s="127"/>
    </row>
    <row r="595" spans="1:42">
      <c r="A595" s="118">
        <v>593</v>
      </c>
      <c r="B595" s="120" t="s">
        <v>5602</v>
      </c>
      <c r="C595" s="121" t="s">
        <v>5580</v>
      </c>
      <c r="D595" s="118" t="s">
        <v>5434</v>
      </c>
      <c r="E595" s="122">
        <v>33.33</v>
      </c>
      <c r="F595" s="123">
        <v>19100</v>
      </c>
      <c r="G595" s="124">
        <v>10080.64</v>
      </c>
      <c r="H595" s="123">
        <v>530.55999999999995</v>
      </c>
      <c r="I595" s="124">
        <v>10611.2</v>
      </c>
      <c r="J595" s="125">
        <v>8488.7999999999993</v>
      </c>
      <c r="K595" s="118">
        <v>2556</v>
      </c>
      <c r="L595" s="118">
        <v>8</v>
      </c>
      <c r="M595" s="118">
        <f t="shared" si="306"/>
        <v>4</v>
      </c>
      <c r="N595" s="118">
        <f t="shared" si="305"/>
        <v>12</v>
      </c>
      <c r="O595" s="126"/>
      <c r="P595" s="127"/>
      <c r="Q595" s="127"/>
      <c r="R595" s="127">
        <f t="shared" si="301"/>
        <v>4244.4444444444443</v>
      </c>
      <c r="S595" s="127">
        <f t="shared" si="302"/>
        <v>6366.666666666667</v>
      </c>
      <c r="T595" s="127">
        <f t="shared" si="303"/>
        <v>6366.666666666667</v>
      </c>
      <c r="U595" s="127">
        <f t="shared" si="304"/>
        <v>2121.2222222222222</v>
      </c>
      <c r="V595" s="127"/>
      <c r="W595" s="127"/>
      <c r="X595" s="127"/>
      <c r="Y595" s="127"/>
      <c r="Z595" s="127"/>
      <c r="AA595" s="127"/>
      <c r="AB595" s="127"/>
      <c r="AC595" s="127"/>
      <c r="AD595" s="127"/>
      <c r="AE595" s="127"/>
      <c r="AF595" s="127"/>
      <c r="AG595" s="127"/>
      <c r="AH595" s="127"/>
      <c r="AI595" s="127"/>
      <c r="AJ595" s="127"/>
      <c r="AK595" s="127"/>
      <c r="AL595" s="127"/>
      <c r="AM595" s="127"/>
      <c r="AN595" s="127"/>
      <c r="AO595" s="127"/>
      <c r="AP595" s="127"/>
    </row>
    <row r="596" spans="1:42">
      <c r="A596" s="118">
        <v>594</v>
      </c>
      <c r="B596" s="120" t="s">
        <v>5602</v>
      </c>
      <c r="C596" s="121" t="s">
        <v>5580</v>
      </c>
      <c r="D596" s="118" t="s">
        <v>5434</v>
      </c>
      <c r="E596" s="122">
        <v>33.33</v>
      </c>
      <c r="F596" s="123">
        <v>19100</v>
      </c>
      <c r="G596" s="124">
        <v>10080.64</v>
      </c>
      <c r="H596" s="123">
        <v>530.55999999999995</v>
      </c>
      <c r="I596" s="124">
        <v>10611.2</v>
      </c>
      <c r="J596" s="125">
        <v>8488.7999999999993</v>
      </c>
      <c r="K596" s="118">
        <v>2556</v>
      </c>
      <c r="L596" s="118">
        <v>8</v>
      </c>
      <c r="M596" s="118">
        <f t="shared" si="306"/>
        <v>4</v>
      </c>
      <c r="N596" s="118">
        <f t="shared" si="305"/>
        <v>12</v>
      </c>
      <c r="O596" s="126"/>
      <c r="P596" s="127"/>
      <c r="Q596" s="127"/>
      <c r="R596" s="127">
        <f t="shared" si="301"/>
        <v>4244.4444444444443</v>
      </c>
      <c r="S596" s="127">
        <f t="shared" si="302"/>
        <v>6366.666666666667</v>
      </c>
      <c r="T596" s="127">
        <f t="shared" si="303"/>
        <v>6366.666666666667</v>
      </c>
      <c r="U596" s="127">
        <f t="shared" si="304"/>
        <v>2121.2222222222222</v>
      </c>
      <c r="V596" s="127"/>
      <c r="W596" s="127"/>
      <c r="X596" s="127"/>
      <c r="Y596" s="127"/>
      <c r="Z596" s="127"/>
      <c r="AA596" s="127"/>
      <c r="AB596" s="127"/>
      <c r="AC596" s="127"/>
      <c r="AD596" s="127"/>
      <c r="AE596" s="127"/>
      <c r="AF596" s="127"/>
      <c r="AG596" s="127"/>
      <c r="AH596" s="127"/>
      <c r="AI596" s="127"/>
      <c r="AJ596" s="127"/>
      <c r="AK596" s="127"/>
      <c r="AL596" s="127"/>
      <c r="AM596" s="127"/>
      <c r="AN596" s="127"/>
      <c r="AO596" s="127"/>
      <c r="AP596" s="127"/>
    </row>
    <row r="597" spans="1:42">
      <c r="A597" s="118">
        <v>595</v>
      </c>
      <c r="B597" s="120" t="s">
        <v>5602</v>
      </c>
      <c r="C597" s="121" t="s">
        <v>5580</v>
      </c>
      <c r="D597" s="118" t="s">
        <v>5434</v>
      </c>
      <c r="E597" s="122">
        <v>33.33</v>
      </c>
      <c r="F597" s="123">
        <v>19100</v>
      </c>
      <c r="G597" s="124">
        <v>10080.64</v>
      </c>
      <c r="H597" s="123">
        <v>530.55999999999995</v>
      </c>
      <c r="I597" s="124">
        <v>10611.2</v>
      </c>
      <c r="J597" s="125">
        <v>8488.7999999999993</v>
      </c>
      <c r="K597" s="118">
        <v>2556</v>
      </c>
      <c r="L597" s="118">
        <v>8</v>
      </c>
      <c r="M597" s="118">
        <f t="shared" si="306"/>
        <v>4</v>
      </c>
      <c r="N597" s="118">
        <f t="shared" si="305"/>
        <v>12</v>
      </c>
      <c r="O597" s="126"/>
      <c r="P597" s="127"/>
      <c r="Q597" s="127"/>
      <c r="R597" s="127">
        <f t="shared" si="301"/>
        <v>4244.4444444444443</v>
      </c>
      <c r="S597" s="127">
        <f t="shared" si="302"/>
        <v>6366.666666666667</v>
      </c>
      <c r="T597" s="127">
        <f t="shared" si="303"/>
        <v>6366.666666666667</v>
      </c>
      <c r="U597" s="127">
        <f t="shared" si="304"/>
        <v>2121.2222222222222</v>
      </c>
      <c r="V597" s="127"/>
      <c r="W597" s="127"/>
      <c r="X597" s="127"/>
      <c r="Y597" s="127"/>
      <c r="Z597" s="127"/>
      <c r="AA597" s="127"/>
      <c r="AB597" s="127"/>
      <c r="AC597" s="127"/>
      <c r="AD597" s="127"/>
      <c r="AE597" s="127"/>
      <c r="AF597" s="127"/>
      <c r="AG597" s="127"/>
      <c r="AH597" s="127"/>
      <c r="AI597" s="127"/>
      <c r="AJ597" s="127"/>
      <c r="AK597" s="127"/>
      <c r="AL597" s="127"/>
      <c r="AM597" s="127"/>
      <c r="AN597" s="127"/>
      <c r="AO597" s="127"/>
      <c r="AP597" s="127"/>
    </row>
    <row r="598" spans="1:42">
      <c r="A598" s="118">
        <v>596</v>
      </c>
      <c r="B598" s="120" t="s">
        <v>5602</v>
      </c>
      <c r="C598" s="121" t="s">
        <v>5580</v>
      </c>
      <c r="D598" s="118" t="s">
        <v>5434</v>
      </c>
      <c r="E598" s="122">
        <v>33.33</v>
      </c>
      <c r="F598" s="123">
        <v>19100</v>
      </c>
      <c r="G598" s="124">
        <v>10080.64</v>
      </c>
      <c r="H598" s="123">
        <v>530.55999999999995</v>
      </c>
      <c r="I598" s="124">
        <v>10611.2</v>
      </c>
      <c r="J598" s="125">
        <v>8488.7999999999993</v>
      </c>
      <c r="K598" s="118">
        <v>2556</v>
      </c>
      <c r="L598" s="118">
        <v>8</v>
      </c>
      <c r="M598" s="118">
        <f t="shared" si="306"/>
        <v>4</v>
      </c>
      <c r="N598" s="118">
        <f t="shared" si="305"/>
        <v>12</v>
      </c>
      <c r="O598" s="126"/>
      <c r="P598" s="127"/>
      <c r="Q598" s="127"/>
      <c r="R598" s="127">
        <f t="shared" si="301"/>
        <v>4244.4444444444443</v>
      </c>
      <c r="S598" s="127">
        <f t="shared" si="302"/>
        <v>6366.666666666667</v>
      </c>
      <c r="T598" s="127">
        <f t="shared" si="303"/>
        <v>6366.666666666667</v>
      </c>
      <c r="U598" s="127">
        <f t="shared" si="304"/>
        <v>2121.2222222222222</v>
      </c>
      <c r="V598" s="127"/>
      <c r="W598" s="127"/>
      <c r="X598" s="127"/>
      <c r="Y598" s="127"/>
      <c r="Z598" s="127"/>
      <c r="AA598" s="127"/>
      <c r="AB598" s="127"/>
      <c r="AC598" s="127"/>
      <c r="AD598" s="127"/>
      <c r="AE598" s="127"/>
      <c r="AF598" s="127"/>
      <c r="AG598" s="127"/>
      <c r="AH598" s="127"/>
      <c r="AI598" s="127"/>
      <c r="AJ598" s="127"/>
      <c r="AK598" s="127"/>
      <c r="AL598" s="127"/>
      <c r="AM598" s="127"/>
      <c r="AN598" s="127"/>
      <c r="AO598" s="127"/>
      <c r="AP598" s="127"/>
    </row>
    <row r="599" spans="1:42">
      <c r="A599" s="118">
        <v>597</v>
      </c>
      <c r="B599" s="120" t="s">
        <v>5602</v>
      </c>
      <c r="C599" s="121" t="s">
        <v>5580</v>
      </c>
      <c r="D599" s="118" t="s">
        <v>5434</v>
      </c>
      <c r="E599" s="122">
        <v>33.33</v>
      </c>
      <c r="F599" s="123">
        <v>19100</v>
      </c>
      <c r="G599" s="124">
        <v>10080.64</v>
      </c>
      <c r="H599" s="123">
        <v>530.55999999999995</v>
      </c>
      <c r="I599" s="124">
        <v>10611.2</v>
      </c>
      <c r="J599" s="125">
        <v>8488.7999999999993</v>
      </c>
      <c r="K599" s="118">
        <v>2556</v>
      </c>
      <c r="L599" s="118">
        <v>8</v>
      </c>
      <c r="M599" s="118">
        <f t="shared" si="306"/>
        <v>4</v>
      </c>
      <c r="N599" s="118">
        <f t="shared" si="305"/>
        <v>12</v>
      </c>
      <c r="O599" s="126"/>
      <c r="P599" s="127"/>
      <c r="Q599" s="127"/>
      <c r="R599" s="127">
        <f t="shared" si="301"/>
        <v>4244.4444444444443</v>
      </c>
      <c r="S599" s="127">
        <f t="shared" si="302"/>
        <v>6366.666666666667</v>
      </c>
      <c r="T599" s="127">
        <f t="shared" si="303"/>
        <v>6366.666666666667</v>
      </c>
      <c r="U599" s="127">
        <f t="shared" si="304"/>
        <v>2121.2222222222222</v>
      </c>
      <c r="V599" s="127"/>
      <c r="W599" s="127"/>
      <c r="X599" s="127"/>
      <c r="Y599" s="127"/>
      <c r="Z599" s="127"/>
      <c r="AA599" s="127"/>
      <c r="AB599" s="127"/>
      <c r="AC599" s="127"/>
      <c r="AD599" s="127"/>
      <c r="AE599" s="127"/>
      <c r="AF599" s="127"/>
      <c r="AG599" s="127"/>
      <c r="AH599" s="127"/>
      <c r="AI599" s="127"/>
      <c r="AJ599" s="127"/>
      <c r="AK599" s="127"/>
      <c r="AL599" s="127"/>
      <c r="AM599" s="127"/>
      <c r="AN599" s="127"/>
      <c r="AO599" s="127"/>
      <c r="AP599" s="127"/>
    </row>
    <row r="600" spans="1:42">
      <c r="A600" s="118">
        <v>598</v>
      </c>
      <c r="B600" s="120" t="s">
        <v>5602</v>
      </c>
      <c r="C600" s="121" t="s">
        <v>5580</v>
      </c>
      <c r="D600" s="118" t="s">
        <v>5434</v>
      </c>
      <c r="E600" s="122">
        <v>33.33</v>
      </c>
      <c r="F600" s="123">
        <v>19100</v>
      </c>
      <c r="G600" s="124">
        <v>10080.64</v>
      </c>
      <c r="H600" s="123">
        <v>530.55999999999995</v>
      </c>
      <c r="I600" s="124">
        <v>10611.2</v>
      </c>
      <c r="J600" s="125">
        <v>8488.7999999999993</v>
      </c>
      <c r="K600" s="118">
        <v>2556</v>
      </c>
      <c r="L600" s="118">
        <v>8</v>
      </c>
      <c r="M600" s="118">
        <f t="shared" si="306"/>
        <v>4</v>
      </c>
      <c r="N600" s="118">
        <f t="shared" si="305"/>
        <v>12</v>
      </c>
      <c r="O600" s="126"/>
      <c r="P600" s="127"/>
      <c r="Q600" s="127"/>
      <c r="R600" s="127">
        <f t="shared" si="301"/>
        <v>4244.4444444444443</v>
      </c>
      <c r="S600" s="127">
        <f t="shared" si="302"/>
        <v>6366.666666666667</v>
      </c>
      <c r="T600" s="127">
        <f t="shared" si="303"/>
        <v>6366.666666666667</v>
      </c>
      <c r="U600" s="127">
        <f t="shared" si="304"/>
        <v>2121.2222222222222</v>
      </c>
      <c r="V600" s="127"/>
      <c r="W600" s="127"/>
      <c r="X600" s="127"/>
      <c r="Y600" s="127"/>
      <c r="Z600" s="127"/>
      <c r="AA600" s="127"/>
      <c r="AB600" s="127"/>
      <c r="AC600" s="127"/>
      <c r="AD600" s="127"/>
      <c r="AE600" s="127"/>
      <c r="AF600" s="127"/>
      <c r="AG600" s="127"/>
      <c r="AH600" s="127"/>
      <c r="AI600" s="127"/>
      <c r="AJ600" s="127"/>
      <c r="AK600" s="127"/>
      <c r="AL600" s="127"/>
      <c r="AM600" s="127"/>
      <c r="AN600" s="127"/>
      <c r="AO600" s="127"/>
      <c r="AP600" s="127"/>
    </row>
    <row r="601" spans="1:42">
      <c r="A601" s="118">
        <v>599</v>
      </c>
      <c r="B601" s="120" t="s">
        <v>5602</v>
      </c>
      <c r="C601" s="121" t="s">
        <v>5580</v>
      </c>
      <c r="D601" s="118" t="s">
        <v>5434</v>
      </c>
      <c r="E601" s="122">
        <v>33.33</v>
      </c>
      <c r="F601" s="123">
        <v>19100</v>
      </c>
      <c r="G601" s="124">
        <v>10080.64</v>
      </c>
      <c r="H601" s="123">
        <v>530.55999999999995</v>
      </c>
      <c r="I601" s="124">
        <v>10611.2</v>
      </c>
      <c r="J601" s="125">
        <v>8488.7999999999993</v>
      </c>
      <c r="K601" s="118">
        <v>2556</v>
      </c>
      <c r="L601" s="118">
        <v>8</v>
      </c>
      <c r="M601" s="118">
        <f t="shared" si="306"/>
        <v>4</v>
      </c>
      <c r="N601" s="118">
        <f t="shared" si="305"/>
        <v>12</v>
      </c>
      <c r="O601" s="126"/>
      <c r="P601" s="127"/>
      <c r="Q601" s="127"/>
      <c r="R601" s="127">
        <f t="shared" si="301"/>
        <v>4244.4444444444443</v>
      </c>
      <c r="S601" s="127">
        <f t="shared" si="302"/>
        <v>6366.666666666667</v>
      </c>
      <c r="T601" s="127">
        <f t="shared" si="303"/>
        <v>6366.666666666667</v>
      </c>
      <c r="U601" s="127">
        <f t="shared" si="304"/>
        <v>2121.2222222222222</v>
      </c>
      <c r="V601" s="127"/>
      <c r="W601" s="127"/>
      <c r="X601" s="127"/>
      <c r="Y601" s="127"/>
      <c r="Z601" s="127"/>
      <c r="AA601" s="127"/>
      <c r="AB601" s="127"/>
      <c r="AC601" s="127"/>
      <c r="AD601" s="127"/>
      <c r="AE601" s="127"/>
      <c r="AF601" s="127"/>
      <c r="AG601" s="127"/>
      <c r="AH601" s="127"/>
      <c r="AI601" s="127"/>
      <c r="AJ601" s="127"/>
      <c r="AK601" s="127"/>
      <c r="AL601" s="127"/>
      <c r="AM601" s="127"/>
      <c r="AN601" s="127"/>
      <c r="AO601" s="127"/>
      <c r="AP601" s="127"/>
    </row>
    <row r="602" spans="1:42">
      <c r="A602" s="118">
        <v>600</v>
      </c>
      <c r="B602" s="120" t="s">
        <v>5602</v>
      </c>
      <c r="C602" s="121" t="s">
        <v>5580</v>
      </c>
      <c r="D602" s="118" t="s">
        <v>5434</v>
      </c>
      <c r="E602" s="122">
        <v>33.33</v>
      </c>
      <c r="F602" s="123">
        <v>19100</v>
      </c>
      <c r="G602" s="124">
        <v>10080.64</v>
      </c>
      <c r="H602" s="123">
        <v>530.55999999999995</v>
      </c>
      <c r="I602" s="124">
        <v>10611.2</v>
      </c>
      <c r="J602" s="125">
        <v>8488.7999999999993</v>
      </c>
      <c r="K602" s="118">
        <v>2556</v>
      </c>
      <c r="L602" s="118">
        <v>8</v>
      </c>
      <c r="M602" s="118">
        <f t="shared" si="306"/>
        <v>4</v>
      </c>
      <c r="N602" s="118">
        <f t="shared" si="305"/>
        <v>12</v>
      </c>
      <c r="O602" s="126"/>
      <c r="P602" s="127"/>
      <c r="Q602" s="127"/>
      <c r="R602" s="127">
        <f t="shared" si="301"/>
        <v>4244.4444444444443</v>
      </c>
      <c r="S602" s="127">
        <f t="shared" si="302"/>
        <v>6366.666666666667</v>
      </c>
      <c r="T602" s="127">
        <f t="shared" si="303"/>
        <v>6366.666666666667</v>
      </c>
      <c r="U602" s="127">
        <f t="shared" si="304"/>
        <v>2121.2222222222222</v>
      </c>
      <c r="V602" s="127"/>
      <c r="W602" s="127"/>
      <c r="X602" s="127"/>
      <c r="Y602" s="127"/>
      <c r="Z602" s="127"/>
      <c r="AA602" s="127"/>
      <c r="AB602" s="127"/>
      <c r="AC602" s="127"/>
      <c r="AD602" s="127"/>
      <c r="AE602" s="127"/>
      <c r="AF602" s="127"/>
      <c r="AG602" s="127"/>
      <c r="AH602" s="127"/>
      <c r="AI602" s="127"/>
      <c r="AJ602" s="127"/>
      <c r="AK602" s="127"/>
      <c r="AL602" s="127"/>
      <c r="AM602" s="127"/>
      <c r="AN602" s="127"/>
      <c r="AO602" s="127"/>
      <c r="AP602" s="127"/>
    </row>
    <row r="603" spans="1:42">
      <c r="A603" s="118">
        <v>601</v>
      </c>
      <c r="B603" s="120" t="s">
        <v>5602</v>
      </c>
      <c r="C603" s="121" t="s">
        <v>5580</v>
      </c>
      <c r="D603" s="118" t="s">
        <v>5434</v>
      </c>
      <c r="E603" s="122">
        <v>33.33</v>
      </c>
      <c r="F603" s="123">
        <v>19100</v>
      </c>
      <c r="G603" s="124">
        <v>10080.64</v>
      </c>
      <c r="H603" s="123">
        <v>530.55999999999995</v>
      </c>
      <c r="I603" s="124">
        <v>10611.2</v>
      </c>
      <c r="J603" s="125">
        <v>8488.7999999999993</v>
      </c>
      <c r="K603" s="118">
        <v>2556</v>
      </c>
      <c r="L603" s="118">
        <v>8</v>
      </c>
      <c r="M603" s="118">
        <f t="shared" si="306"/>
        <v>4</v>
      </c>
      <c r="N603" s="118">
        <f t="shared" si="305"/>
        <v>12</v>
      </c>
      <c r="O603" s="126"/>
      <c r="P603" s="127"/>
      <c r="Q603" s="127"/>
      <c r="R603" s="127">
        <f t="shared" si="301"/>
        <v>4244.4444444444443</v>
      </c>
      <c r="S603" s="127">
        <f t="shared" si="302"/>
        <v>6366.666666666667</v>
      </c>
      <c r="T603" s="127">
        <f t="shared" si="303"/>
        <v>6366.666666666667</v>
      </c>
      <c r="U603" s="127">
        <f t="shared" si="304"/>
        <v>2121.2222222222222</v>
      </c>
      <c r="V603" s="127"/>
      <c r="W603" s="127"/>
      <c r="X603" s="127"/>
      <c r="Y603" s="127"/>
      <c r="Z603" s="127"/>
      <c r="AA603" s="127"/>
      <c r="AB603" s="127"/>
      <c r="AC603" s="127"/>
      <c r="AD603" s="127"/>
      <c r="AE603" s="127"/>
      <c r="AF603" s="127"/>
      <c r="AG603" s="127"/>
      <c r="AH603" s="127"/>
      <c r="AI603" s="127"/>
      <c r="AJ603" s="127"/>
      <c r="AK603" s="127"/>
      <c r="AL603" s="127"/>
      <c r="AM603" s="127"/>
      <c r="AN603" s="127"/>
      <c r="AO603" s="127"/>
      <c r="AP603" s="127"/>
    </row>
    <row r="604" spans="1:42">
      <c r="A604" s="118">
        <v>602</v>
      </c>
      <c r="B604" s="120" t="s">
        <v>5602</v>
      </c>
      <c r="C604" s="121" t="s">
        <v>5580</v>
      </c>
      <c r="D604" s="118" t="s">
        <v>5434</v>
      </c>
      <c r="E604" s="122">
        <v>33.33</v>
      </c>
      <c r="F604" s="123">
        <v>19100</v>
      </c>
      <c r="G604" s="124">
        <v>10080.64</v>
      </c>
      <c r="H604" s="123">
        <v>530.55999999999995</v>
      </c>
      <c r="I604" s="124">
        <v>10611.2</v>
      </c>
      <c r="J604" s="125">
        <v>8488.7999999999993</v>
      </c>
      <c r="K604" s="118">
        <v>2556</v>
      </c>
      <c r="L604" s="118">
        <v>8</v>
      </c>
      <c r="M604" s="118">
        <f t="shared" si="306"/>
        <v>4</v>
      </c>
      <c r="N604" s="118">
        <f t="shared" si="305"/>
        <v>12</v>
      </c>
      <c r="O604" s="126"/>
      <c r="P604" s="127"/>
      <c r="Q604" s="127"/>
      <c r="R604" s="127">
        <f t="shared" si="301"/>
        <v>4244.4444444444443</v>
      </c>
      <c r="S604" s="127">
        <f t="shared" si="302"/>
        <v>6366.666666666667</v>
      </c>
      <c r="T604" s="127">
        <f t="shared" si="303"/>
        <v>6366.666666666667</v>
      </c>
      <c r="U604" s="127">
        <f t="shared" si="304"/>
        <v>2121.2222222222222</v>
      </c>
      <c r="V604" s="127"/>
      <c r="W604" s="127"/>
      <c r="X604" s="127"/>
      <c r="Y604" s="127"/>
      <c r="Z604" s="127"/>
      <c r="AA604" s="127"/>
      <c r="AB604" s="127"/>
      <c r="AC604" s="127"/>
      <c r="AD604" s="127"/>
      <c r="AE604" s="127"/>
      <c r="AF604" s="127"/>
      <c r="AG604" s="127"/>
      <c r="AH604" s="127"/>
      <c r="AI604" s="127"/>
      <c r="AJ604" s="127"/>
      <c r="AK604" s="127"/>
      <c r="AL604" s="127"/>
      <c r="AM604" s="127"/>
      <c r="AN604" s="127"/>
      <c r="AO604" s="127"/>
      <c r="AP604" s="127"/>
    </row>
    <row r="605" spans="1:42">
      <c r="A605" s="118">
        <v>603</v>
      </c>
      <c r="B605" s="120" t="s">
        <v>5602</v>
      </c>
      <c r="C605" s="121" t="s">
        <v>5580</v>
      </c>
      <c r="D605" s="118" t="s">
        <v>5434</v>
      </c>
      <c r="E605" s="122">
        <v>33.33</v>
      </c>
      <c r="F605" s="123">
        <v>19100</v>
      </c>
      <c r="G605" s="124">
        <v>10080.64</v>
      </c>
      <c r="H605" s="123">
        <v>530.55999999999995</v>
      </c>
      <c r="I605" s="124">
        <v>10611.2</v>
      </c>
      <c r="J605" s="125">
        <v>8488.7999999999993</v>
      </c>
      <c r="K605" s="118">
        <v>2556</v>
      </c>
      <c r="L605" s="118">
        <v>8</v>
      </c>
      <c r="M605" s="118">
        <f t="shared" si="306"/>
        <v>4</v>
      </c>
      <c r="N605" s="118">
        <f t="shared" si="305"/>
        <v>12</v>
      </c>
      <c r="O605" s="126"/>
      <c r="P605" s="127"/>
      <c r="Q605" s="127"/>
      <c r="R605" s="127">
        <f t="shared" si="301"/>
        <v>4244.4444444444443</v>
      </c>
      <c r="S605" s="127">
        <f t="shared" si="302"/>
        <v>6366.666666666667</v>
      </c>
      <c r="T605" s="127">
        <f t="shared" si="303"/>
        <v>6366.666666666667</v>
      </c>
      <c r="U605" s="127">
        <f t="shared" si="304"/>
        <v>2121.2222222222222</v>
      </c>
      <c r="V605" s="127"/>
      <c r="W605" s="127"/>
      <c r="X605" s="127"/>
      <c r="Y605" s="127"/>
      <c r="Z605" s="127"/>
      <c r="AA605" s="127"/>
      <c r="AB605" s="127"/>
      <c r="AC605" s="127"/>
      <c r="AD605" s="127"/>
      <c r="AE605" s="127"/>
      <c r="AF605" s="127"/>
      <c r="AG605" s="127"/>
      <c r="AH605" s="127"/>
      <c r="AI605" s="127"/>
      <c r="AJ605" s="127"/>
      <c r="AK605" s="127"/>
      <c r="AL605" s="127"/>
      <c r="AM605" s="127"/>
      <c r="AN605" s="127"/>
      <c r="AO605" s="127"/>
      <c r="AP605" s="127"/>
    </row>
    <row r="606" spans="1:42">
      <c r="A606" s="118">
        <v>604</v>
      </c>
      <c r="B606" s="120" t="s">
        <v>5602</v>
      </c>
      <c r="C606" s="121" t="s">
        <v>5580</v>
      </c>
      <c r="D606" s="118" t="s">
        <v>5434</v>
      </c>
      <c r="E606" s="122">
        <v>33.33</v>
      </c>
      <c r="F606" s="123">
        <v>19100</v>
      </c>
      <c r="G606" s="124">
        <v>10080.64</v>
      </c>
      <c r="H606" s="123">
        <v>530.55999999999995</v>
      </c>
      <c r="I606" s="124">
        <v>10611.2</v>
      </c>
      <c r="J606" s="125">
        <v>8488.7999999999993</v>
      </c>
      <c r="K606" s="118">
        <v>2556</v>
      </c>
      <c r="L606" s="118">
        <v>8</v>
      </c>
      <c r="M606" s="118">
        <f t="shared" si="306"/>
        <v>4</v>
      </c>
      <c r="N606" s="118">
        <f t="shared" si="305"/>
        <v>12</v>
      </c>
      <c r="O606" s="126"/>
      <c r="P606" s="127"/>
      <c r="Q606" s="127"/>
      <c r="R606" s="127">
        <f t="shared" si="301"/>
        <v>4244.4444444444443</v>
      </c>
      <c r="S606" s="127">
        <f t="shared" si="302"/>
        <v>6366.666666666667</v>
      </c>
      <c r="T606" s="127">
        <f t="shared" si="303"/>
        <v>6366.666666666667</v>
      </c>
      <c r="U606" s="127">
        <f t="shared" si="304"/>
        <v>2121.2222222222222</v>
      </c>
      <c r="V606" s="127"/>
      <c r="W606" s="127"/>
      <c r="X606" s="127"/>
      <c r="Y606" s="127"/>
      <c r="Z606" s="127"/>
      <c r="AA606" s="127"/>
      <c r="AB606" s="127"/>
      <c r="AC606" s="127"/>
      <c r="AD606" s="127"/>
      <c r="AE606" s="127"/>
      <c r="AF606" s="127"/>
      <c r="AG606" s="127"/>
      <c r="AH606" s="127"/>
      <c r="AI606" s="127"/>
      <c r="AJ606" s="127"/>
      <c r="AK606" s="127"/>
      <c r="AL606" s="127"/>
      <c r="AM606" s="127"/>
      <c r="AN606" s="127"/>
      <c r="AO606" s="127"/>
      <c r="AP606" s="127"/>
    </row>
    <row r="607" spans="1:42">
      <c r="A607" s="118">
        <v>605</v>
      </c>
      <c r="B607" s="120" t="s">
        <v>5602</v>
      </c>
      <c r="C607" s="121" t="s">
        <v>5580</v>
      </c>
      <c r="D607" s="118" t="s">
        <v>5434</v>
      </c>
      <c r="E607" s="122">
        <v>33.33</v>
      </c>
      <c r="F607" s="123">
        <v>19100</v>
      </c>
      <c r="G607" s="124">
        <v>10080.64</v>
      </c>
      <c r="H607" s="123">
        <v>530.55999999999995</v>
      </c>
      <c r="I607" s="124">
        <v>10611.2</v>
      </c>
      <c r="J607" s="125">
        <v>8488.7999999999993</v>
      </c>
      <c r="K607" s="118">
        <v>2556</v>
      </c>
      <c r="L607" s="118">
        <v>8</v>
      </c>
      <c r="M607" s="118">
        <f t="shared" si="306"/>
        <v>4</v>
      </c>
      <c r="N607" s="118">
        <f t="shared" si="305"/>
        <v>12</v>
      </c>
      <c r="O607" s="126"/>
      <c r="P607" s="127"/>
      <c r="Q607" s="127"/>
      <c r="R607" s="127">
        <f t="shared" si="301"/>
        <v>4244.4444444444443</v>
      </c>
      <c r="S607" s="127">
        <f t="shared" si="302"/>
        <v>6366.666666666667</v>
      </c>
      <c r="T607" s="127">
        <f t="shared" si="303"/>
        <v>6366.666666666667</v>
      </c>
      <c r="U607" s="127">
        <f t="shared" si="304"/>
        <v>2121.2222222222222</v>
      </c>
      <c r="V607" s="127"/>
      <c r="W607" s="127"/>
      <c r="X607" s="127"/>
      <c r="Y607" s="127"/>
      <c r="Z607" s="127"/>
      <c r="AA607" s="127"/>
      <c r="AB607" s="127"/>
      <c r="AC607" s="127"/>
      <c r="AD607" s="127"/>
      <c r="AE607" s="127"/>
      <c r="AF607" s="127"/>
      <c r="AG607" s="127"/>
      <c r="AH607" s="127"/>
      <c r="AI607" s="127"/>
      <c r="AJ607" s="127"/>
      <c r="AK607" s="127"/>
      <c r="AL607" s="127"/>
      <c r="AM607" s="127"/>
      <c r="AN607" s="127"/>
      <c r="AO607" s="127"/>
      <c r="AP607" s="127"/>
    </row>
    <row r="608" spans="1:42">
      <c r="A608" s="118">
        <v>606</v>
      </c>
      <c r="B608" s="120" t="s">
        <v>5602</v>
      </c>
      <c r="C608" s="121" t="s">
        <v>5580</v>
      </c>
      <c r="D608" s="118" t="s">
        <v>5434</v>
      </c>
      <c r="E608" s="122">
        <v>33.33</v>
      </c>
      <c r="F608" s="123">
        <v>19100</v>
      </c>
      <c r="G608" s="124">
        <v>10080.64</v>
      </c>
      <c r="H608" s="123">
        <v>530.55999999999995</v>
      </c>
      <c r="I608" s="124">
        <v>10611.2</v>
      </c>
      <c r="J608" s="125">
        <v>8488.7999999999993</v>
      </c>
      <c r="K608" s="118">
        <v>2556</v>
      </c>
      <c r="L608" s="118">
        <v>8</v>
      </c>
      <c r="M608" s="118">
        <f t="shared" si="306"/>
        <v>4</v>
      </c>
      <c r="N608" s="118">
        <f t="shared" si="305"/>
        <v>12</v>
      </c>
      <c r="O608" s="126"/>
      <c r="P608" s="127"/>
      <c r="Q608" s="127"/>
      <c r="R608" s="127">
        <f t="shared" si="301"/>
        <v>4244.4444444444443</v>
      </c>
      <c r="S608" s="127">
        <f t="shared" si="302"/>
        <v>6366.666666666667</v>
      </c>
      <c r="T608" s="127">
        <f t="shared" si="303"/>
        <v>6366.666666666667</v>
      </c>
      <c r="U608" s="127">
        <f t="shared" si="304"/>
        <v>2121.2222222222222</v>
      </c>
      <c r="V608" s="127"/>
      <c r="W608" s="127"/>
      <c r="X608" s="127"/>
      <c r="Y608" s="127"/>
      <c r="Z608" s="127"/>
      <c r="AA608" s="127"/>
      <c r="AB608" s="127"/>
      <c r="AC608" s="127"/>
      <c r="AD608" s="127"/>
      <c r="AE608" s="127"/>
      <c r="AF608" s="127"/>
      <c r="AG608" s="127"/>
      <c r="AH608" s="127"/>
      <c r="AI608" s="127"/>
      <c r="AJ608" s="127"/>
      <c r="AK608" s="127"/>
      <c r="AL608" s="127"/>
      <c r="AM608" s="127"/>
      <c r="AN608" s="127"/>
      <c r="AO608" s="127"/>
      <c r="AP608" s="127"/>
    </row>
    <row r="609" spans="1:42">
      <c r="A609" s="118">
        <v>607</v>
      </c>
      <c r="B609" s="120" t="s">
        <v>5602</v>
      </c>
      <c r="C609" s="121" t="s">
        <v>5580</v>
      </c>
      <c r="D609" s="118" t="s">
        <v>5434</v>
      </c>
      <c r="E609" s="122">
        <v>33.33</v>
      </c>
      <c r="F609" s="123">
        <v>19100</v>
      </c>
      <c r="G609" s="124">
        <v>10080.64</v>
      </c>
      <c r="H609" s="123">
        <v>530.55999999999995</v>
      </c>
      <c r="I609" s="124">
        <v>10611.2</v>
      </c>
      <c r="J609" s="125">
        <v>8488.7999999999993</v>
      </c>
      <c r="K609" s="118">
        <v>2556</v>
      </c>
      <c r="L609" s="118">
        <v>8</v>
      </c>
      <c r="M609" s="118">
        <f t="shared" si="306"/>
        <v>4</v>
      </c>
      <c r="N609" s="118">
        <f t="shared" si="305"/>
        <v>12</v>
      </c>
      <c r="O609" s="126"/>
      <c r="P609" s="127"/>
      <c r="Q609" s="127"/>
      <c r="R609" s="127">
        <f t="shared" si="301"/>
        <v>4244.4444444444443</v>
      </c>
      <c r="S609" s="127">
        <f t="shared" si="302"/>
        <v>6366.666666666667</v>
      </c>
      <c r="T609" s="127">
        <f t="shared" si="303"/>
        <v>6366.666666666667</v>
      </c>
      <c r="U609" s="127">
        <f t="shared" si="304"/>
        <v>2121.2222222222222</v>
      </c>
      <c r="V609" s="127"/>
      <c r="W609" s="127"/>
      <c r="X609" s="127"/>
      <c r="Y609" s="127"/>
      <c r="Z609" s="127"/>
      <c r="AA609" s="127"/>
      <c r="AB609" s="127"/>
      <c r="AC609" s="127"/>
      <c r="AD609" s="127"/>
      <c r="AE609" s="127"/>
      <c r="AF609" s="127"/>
      <c r="AG609" s="127"/>
      <c r="AH609" s="127"/>
      <c r="AI609" s="127"/>
      <c r="AJ609" s="127"/>
      <c r="AK609" s="127"/>
      <c r="AL609" s="127"/>
      <c r="AM609" s="127"/>
      <c r="AN609" s="127"/>
      <c r="AO609" s="127"/>
      <c r="AP609" s="127"/>
    </row>
    <row r="610" spans="1:42">
      <c r="A610" s="118">
        <v>608</v>
      </c>
      <c r="B610" s="120" t="s">
        <v>5602</v>
      </c>
      <c r="C610" s="121" t="s">
        <v>5580</v>
      </c>
      <c r="D610" s="118" t="s">
        <v>5434</v>
      </c>
      <c r="E610" s="122">
        <v>33.33</v>
      </c>
      <c r="F610" s="123">
        <v>19100</v>
      </c>
      <c r="G610" s="124">
        <v>10080.64</v>
      </c>
      <c r="H610" s="123">
        <v>530.55999999999995</v>
      </c>
      <c r="I610" s="124">
        <v>10611.2</v>
      </c>
      <c r="J610" s="125">
        <v>8488.7999999999993</v>
      </c>
      <c r="K610" s="118">
        <v>2556</v>
      </c>
      <c r="L610" s="118">
        <v>8</v>
      </c>
      <c r="M610" s="118">
        <f t="shared" si="306"/>
        <v>4</v>
      </c>
      <c r="N610" s="118">
        <f t="shared" si="305"/>
        <v>12</v>
      </c>
      <c r="O610" s="126"/>
      <c r="P610" s="127"/>
      <c r="Q610" s="127"/>
      <c r="R610" s="127">
        <f t="shared" si="301"/>
        <v>4244.4444444444443</v>
      </c>
      <c r="S610" s="127">
        <f t="shared" si="302"/>
        <v>6366.666666666667</v>
      </c>
      <c r="T610" s="127">
        <f t="shared" si="303"/>
        <v>6366.666666666667</v>
      </c>
      <c r="U610" s="127">
        <f t="shared" si="304"/>
        <v>2121.2222222222222</v>
      </c>
      <c r="V610" s="127"/>
      <c r="W610" s="127"/>
      <c r="X610" s="127"/>
      <c r="Y610" s="127"/>
      <c r="Z610" s="127"/>
      <c r="AA610" s="127"/>
      <c r="AB610" s="127"/>
      <c r="AC610" s="127"/>
      <c r="AD610" s="127"/>
      <c r="AE610" s="127"/>
      <c r="AF610" s="127"/>
      <c r="AG610" s="127"/>
      <c r="AH610" s="127"/>
      <c r="AI610" s="127"/>
      <c r="AJ610" s="127"/>
      <c r="AK610" s="127"/>
      <c r="AL610" s="127"/>
      <c r="AM610" s="127"/>
      <c r="AN610" s="127"/>
      <c r="AO610" s="127"/>
      <c r="AP610" s="127"/>
    </row>
    <row r="611" spans="1:42">
      <c r="A611" s="118">
        <v>609</v>
      </c>
      <c r="B611" s="120" t="s">
        <v>5602</v>
      </c>
      <c r="C611" s="121" t="s">
        <v>5580</v>
      </c>
      <c r="D611" s="118" t="s">
        <v>5434</v>
      </c>
      <c r="E611" s="122">
        <v>33.33</v>
      </c>
      <c r="F611" s="123">
        <v>19100</v>
      </c>
      <c r="G611" s="124">
        <v>10080.64</v>
      </c>
      <c r="H611" s="123">
        <v>530.55999999999995</v>
      </c>
      <c r="I611" s="124">
        <v>10611.2</v>
      </c>
      <c r="J611" s="125">
        <v>8488.7999999999993</v>
      </c>
      <c r="K611" s="118">
        <v>2556</v>
      </c>
      <c r="L611" s="118">
        <v>8</v>
      </c>
      <c r="M611" s="118">
        <f t="shared" si="306"/>
        <v>4</v>
      </c>
      <c r="N611" s="118">
        <f t="shared" si="305"/>
        <v>12</v>
      </c>
      <c r="O611" s="126"/>
      <c r="P611" s="127"/>
      <c r="Q611" s="127"/>
      <c r="R611" s="127">
        <f t="shared" si="301"/>
        <v>4244.4444444444443</v>
      </c>
      <c r="S611" s="127">
        <f t="shared" si="302"/>
        <v>6366.666666666667</v>
      </c>
      <c r="T611" s="127">
        <f t="shared" si="303"/>
        <v>6366.666666666667</v>
      </c>
      <c r="U611" s="127">
        <f t="shared" si="304"/>
        <v>2121.2222222222222</v>
      </c>
      <c r="V611" s="127"/>
      <c r="W611" s="127"/>
      <c r="X611" s="127"/>
      <c r="Y611" s="127"/>
      <c r="Z611" s="127"/>
      <c r="AA611" s="127"/>
      <c r="AB611" s="127"/>
      <c r="AC611" s="127"/>
      <c r="AD611" s="127"/>
      <c r="AE611" s="127"/>
      <c r="AF611" s="127"/>
      <c r="AG611" s="127"/>
      <c r="AH611" s="127"/>
      <c r="AI611" s="127"/>
      <c r="AJ611" s="127"/>
      <c r="AK611" s="127"/>
      <c r="AL611" s="127"/>
      <c r="AM611" s="127"/>
      <c r="AN611" s="127"/>
      <c r="AO611" s="127"/>
      <c r="AP611" s="127"/>
    </row>
    <row r="612" spans="1:42">
      <c r="A612" s="118">
        <v>610</v>
      </c>
      <c r="B612" s="120" t="s">
        <v>5602</v>
      </c>
      <c r="C612" s="121" t="s">
        <v>5580</v>
      </c>
      <c r="D612" s="118" t="s">
        <v>5434</v>
      </c>
      <c r="E612" s="122">
        <v>33.33</v>
      </c>
      <c r="F612" s="123">
        <v>19100</v>
      </c>
      <c r="G612" s="124">
        <v>10080.64</v>
      </c>
      <c r="H612" s="123">
        <v>530.55999999999995</v>
      </c>
      <c r="I612" s="124">
        <v>10611.2</v>
      </c>
      <c r="J612" s="125">
        <v>8488.7999999999993</v>
      </c>
      <c r="K612" s="118">
        <v>2556</v>
      </c>
      <c r="L612" s="118">
        <v>8</v>
      </c>
      <c r="M612" s="118">
        <f t="shared" si="306"/>
        <v>4</v>
      </c>
      <c r="N612" s="118">
        <f t="shared" si="305"/>
        <v>12</v>
      </c>
      <c r="O612" s="126"/>
      <c r="P612" s="127"/>
      <c r="Q612" s="127"/>
      <c r="R612" s="127">
        <f t="shared" si="301"/>
        <v>4244.4444444444443</v>
      </c>
      <c r="S612" s="127">
        <f t="shared" si="302"/>
        <v>6366.666666666667</v>
      </c>
      <c r="T612" s="127">
        <f t="shared" si="303"/>
        <v>6366.666666666667</v>
      </c>
      <c r="U612" s="127">
        <f t="shared" si="304"/>
        <v>2121.2222222222222</v>
      </c>
      <c r="V612" s="127"/>
      <c r="W612" s="127"/>
      <c r="X612" s="127"/>
      <c r="Y612" s="127"/>
      <c r="Z612" s="127"/>
      <c r="AA612" s="127"/>
      <c r="AB612" s="127"/>
      <c r="AC612" s="127"/>
      <c r="AD612" s="127"/>
      <c r="AE612" s="127"/>
      <c r="AF612" s="127"/>
      <c r="AG612" s="127"/>
      <c r="AH612" s="127"/>
      <c r="AI612" s="127"/>
      <c r="AJ612" s="127"/>
      <c r="AK612" s="127"/>
      <c r="AL612" s="127"/>
      <c r="AM612" s="127"/>
      <c r="AN612" s="127"/>
      <c r="AO612" s="127"/>
      <c r="AP612" s="127"/>
    </row>
    <row r="613" spans="1:42">
      <c r="A613" s="118">
        <v>611</v>
      </c>
      <c r="B613" s="120" t="s">
        <v>5602</v>
      </c>
      <c r="C613" s="121" t="s">
        <v>5580</v>
      </c>
      <c r="D613" s="118" t="s">
        <v>5434</v>
      </c>
      <c r="E613" s="122">
        <v>33.33</v>
      </c>
      <c r="F613" s="123">
        <v>19100</v>
      </c>
      <c r="G613" s="124">
        <v>10080.64</v>
      </c>
      <c r="H613" s="123">
        <v>530.55999999999995</v>
      </c>
      <c r="I613" s="124">
        <v>10611.2</v>
      </c>
      <c r="J613" s="125">
        <v>8488.7999999999993</v>
      </c>
      <c r="K613" s="118">
        <v>2556</v>
      </c>
      <c r="L613" s="118">
        <v>8</v>
      </c>
      <c r="M613" s="118">
        <f t="shared" si="306"/>
        <v>4</v>
      </c>
      <c r="N613" s="118">
        <f t="shared" si="305"/>
        <v>12</v>
      </c>
      <c r="O613" s="126"/>
      <c r="P613" s="127"/>
      <c r="Q613" s="127"/>
      <c r="R613" s="127">
        <f t="shared" si="301"/>
        <v>4244.4444444444443</v>
      </c>
      <c r="S613" s="127">
        <f t="shared" si="302"/>
        <v>6366.666666666667</v>
      </c>
      <c r="T613" s="127">
        <f t="shared" si="303"/>
        <v>6366.666666666667</v>
      </c>
      <c r="U613" s="127">
        <f t="shared" si="304"/>
        <v>2121.2222222222222</v>
      </c>
      <c r="V613" s="127"/>
      <c r="W613" s="127"/>
      <c r="X613" s="127"/>
      <c r="Y613" s="127"/>
      <c r="Z613" s="127"/>
      <c r="AA613" s="127"/>
      <c r="AB613" s="127"/>
      <c r="AC613" s="127"/>
      <c r="AD613" s="127"/>
      <c r="AE613" s="127"/>
      <c r="AF613" s="127"/>
      <c r="AG613" s="127"/>
      <c r="AH613" s="127"/>
      <c r="AI613" s="127"/>
      <c r="AJ613" s="127"/>
      <c r="AK613" s="127"/>
      <c r="AL613" s="127"/>
      <c r="AM613" s="127"/>
      <c r="AN613" s="127"/>
      <c r="AO613" s="127"/>
      <c r="AP613" s="127"/>
    </row>
    <row r="614" spans="1:42">
      <c r="A614" s="118">
        <v>612</v>
      </c>
      <c r="B614" s="120" t="s">
        <v>5602</v>
      </c>
      <c r="C614" s="121" t="s">
        <v>5580</v>
      </c>
      <c r="D614" s="118" t="s">
        <v>5434</v>
      </c>
      <c r="E614" s="122">
        <v>33.33</v>
      </c>
      <c r="F614" s="123">
        <v>19100</v>
      </c>
      <c r="G614" s="124">
        <v>10080.64</v>
      </c>
      <c r="H614" s="123">
        <v>530.55999999999995</v>
      </c>
      <c r="I614" s="124">
        <v>10611.2</v>
      </c>
      <c r="J614" s="125">
        <v>8488.7999999999993</v>
      </c>
      <c r="K614" s="118">
        <v>2556</v>
      </c>
      <c r="L614" s="118">
        <v>8</v>
      </c>
      <c r="M614" s="118">
        <f t="shared" si="306"/>
        <v>4</v>
      </c>
      <c r="N614" s="118">
        <f t="shared" si="305"/>
        <v>12</v>
      </c>
      <c r="O614" s="126"/>
      <c r="P614" s="127"/>
      <c r="Q614" s="127"/>
      <c r="R614" s="127">
        <f t="shared" si="301"/>
        <v>4244.4444444444443</v>
      </c>
      <c r="S614" s="127">
        <f t="shared" si="302"/>
        <v>6366.666666666667</v>
      </c>
      <c r="T614" s="127">
        <f t="shared" si="303"/>
        <v>6366.666666666667</v>
      </c>
      <c r="U614" s="127">
        <f t="shared" si="304"/>
        <v>2121.2222222222222</v>
      </c>
      <c r="V614" s="127"/>
      <c r="W614" s="127"/>
      <c r="X614" s="127"/>
      <c r="Y614" s="127"/>
      <c r="Z614" s="127"/>
      <c r="AA614" s="127"/>
      <c r="AB614" s="127"/>
      <c r="AC614" s="127"/>
      <c r="AD614" s="127"/>
      <c r="AE614" s="127"/>
      <c r="AF614" s="127"/>
      <c r="AG614" s="127"/>
      <c r="AH614" s="127"/>
      <c r="AI614" s="127"/>
      <c r="AJ614" s="127"/>
      <c r="AK614" s="127"/>
      <c r="AL614" s="127"/>
      <c r="AM614" s="127"/>
      <c r="AN614" s="127"/>
      <c r="AO614" s="127"/>
      <c r="AP614" s="127"/>
    </row>
    <row r="615" spans="1:42">
      <c r="A615" s="118">
        <v>613</v>
      </c>
      <c r="B615" s="120" t="s">
        <v>5602</v>
      </c>
      <c r="C615" s="121" t="s">
        <v>5580</v>
      </c>
      <c r="D615" s="118" t="s">
        <v>5434</v>
      </c>
      <c r="E615" s="122">
        <v>33.33</v>
      </c>
      <c r="F615" s="123">
        <v>19100</v>
      </c>
      <c r="G615" s="124">
        <v>10080.64</v>
      </c>
      <c r="H615" s="123">
        <v>530.55999999999995</v>
      </c>
      <c r="I615" s="124">
        <v>10611.2</v>
      </c>
      <c r="J615" s="125">
        <v>8488.7999999999993</v>
      </c>
      <c r="K615" s="118">
        <v>2556</v>
      </c>
      <c r="L615" s="118">
        <v>8</v>
      </c>
      <c r="M615" s="118">
        <f t="shared" si="306"/>
        <v>4</v>
      </c>
      <c r="N615" s="118">
        <f t="shared" si="305"/>
        <v>12</v>
      </c>
      <c r="O615" s="126"/>
      <c r="P615" s="127"/>
      <c r="Q615" s="127"/>
      <c r="R615" s="127">
        <f t="shared" si="301"/>
        <v>4244.4444444444443</v>
      </c>
      <c r="S615" s="127">
        <f t="shared" si="302"/>
        <v>6366.666666666667</v>
      </c>
      <c r="T615" s="127">
        <f t="shared" si="303"/>
        <v>6366.666666666667</v>
      </c>
      <c r="U615" s="127">
        <f t="shared" si="304"/>
        <v>2121.2222222222222</v>
      </c>
      <c r="V615" s="127"/>
      <c r="W615" s="127"/>
      <c r="X615" s="127"/>
      <c r="Y615" s="127"/>
      <c r="Z615" s="127"/>
      <c r="AA615" s="127"/>
      <c r="AB615" s="127"/>
      <c r="AC615" s="127"/>
      <c r="AD615" s="127"/>
      <c r="AE615" s="127"/>
      <c r="AF615" s="127"/>
      <c r="AG615" s="127"/>
      <c r="AH615" s="127"/>
      <c r="AI615" s="127"/>
      <c r="AJ615" s="127"/>
      <c r="AK615" s="127"/>
      <c r="AL615" s="127"/>
      <c r="AM615" s="127"/>
      <c r="AN615" s="127"/>
      <c r="AO615" s="127"/>
      <c r="AP615" s="127"/>
    </row>
    <row r="616" spans="1:42">
      <c r="A616" s="118">
        <v>614</v>
      </c>
      <c r="B616" s="120" t="s">
        <v>5602</v>
      </c>
      <c r="C616" s="121" t="s">
        <v>5580</v>
      </c>
      <c r="D616" s="118" t="s">
        <v>5434</v>
      </c>
      <c r="E616" s="122">
        <v>33.33</v>
      </c>
      <c r="F616" s="123">
        <v>19100</v>
      </c>
      <c r="G616" s="124">
        <v>10080.64</v>
      </c>
      <c r="H616" s="123">
        <v>530.55999999999995</v>
      </c>
      <c r="I616" s="124">
        <v>10611.2</v>
      </c>
      <c r="J616" s="125">
        <v>8488.7999999999993</v>
      </c>
      <c r="K616" s="118">
        <v>2556</v>
      </c>
      <c r="L616" s="118">
        <v>8</v>
      </c>
      <c r="M616" s="118">
        <f t="shared" si="306"/>
        <v>4</v>
      </c>
      <c r="N616" s="118">
        <f t="shared" si="305"/>
        <v>12</v>
      </c>
      <c r="O616" s="126"/>
      <c r="P616" s="127"/>
      <c r="Q616" s="127"/>
      <c r="R616" s="127">
        <f t="shared" si="301"/>
        <v>4244.4444444444443</v>
      </c>
      <c r="S616" s="127">
        <f t="shared" si="302"/>
        <v>6366.666666666667</v>
      </c>
      <c r="T616" s="127">
        <f t="shared" si="303"/>
        <v>6366.666666666667</v>
      </c>
      <c r="U616" s="127">
        <f t="shared" si="304"/>
        <v>2121.2222222222222</v>
      </c>
      <c r="V616" s="127"/>
      <c r="W616" s="127"/>
      <c r="X616" s="127"/>
      <c r="Y616" s="127"/>
      <c r="Z616" s="127"/>
      <c r="AA616" s="127"/>
      <c r="AB616" s="127"/>
      <c r="AC616" s="127"/>
      <c r="AD616" s="127"/>
      <c r="AE616" s="127"/>
      <c r="AF616" s="127"/>
      <c r="AG616" s="127"/>
      <c r="AH616" s="127"/>
      <c r="AI616" s="127"/>
      <c r="AJ616" s="127"/>
      <c r="AK616" s="127"/>
      <c r="AL616" s="127"/>
      <c r="AM616" s="127"/>
      <c r="AN616" s="127"/>
      <c r="AO616" s="127"/>
      <c r="AP616" s="127"/>
    </row>
    <row r="617" spans="1:42">
      <c r="A617" s="118">
        <v>615</v>
      </c>
      <c r="B617" s="120" t="s">
        <v>5602</v>
      </c>
      <c r="C617" s="121" t="s">
        <v>5580</v>
      </c>
      <c r="D617" s="118" t="s">
        <v>5434</v>
      </c>
      <c r="E617" s="122">
        <v>33.33</v>
      </c>
      <c r="F617" s="123">
        <v>19100</v>
      </c>
      <c r="G617" s="124">
        <v>10080.64</v>
      </c>
      <c r="H617" s="123">
        <v>530.55999999999995</v>
      </c>
      <c r="I617" s="124">
        <v>10611.2</v>
      </c>
      <c r="J617" s="125">
        <v>8488.7999999999993</v>
      </c>
      <c r="K617" s="118">
        <v>2556</v>
      </c>
      <c r="L617" s="118">
        <v>8</v>
      </c>
      <c r="M617" s="118">
        <f t="shared" si="306"/>
        <v>4</v>
      </c>
      <c r="N617" s="118">
        <f t="shared" si="305"/>
        <v>12</v>
      </c>
      <c r="O617" s="126"/>
      <c r="P617" s="127"/>
      <c r="Q617" s="127"/>
      <c r="R617" s="127">
        <f t="shared" si="301"/>
        <v>4244.4444444444443</v>
      </c>
      <c r="S617" s="127">
        <f t="shared" si="302"/>
        <v>6366.666666666667</v>
      </c>
      <c r="T617" s="127">
        <f t="shared" si="303"/>
        <v>6366.666666666667</v>
      </c>
      <c r="U617" s="127">
        <f t="shared" si="304"/>
        <v>2121.2222222222222</v>
      </c>
      <c r="V617" s="127"/>
      <c r="W617" s="127"/>
      <c r="X617" s="127"/>
      <c r="Y617" s="127"/>
      <c r="Z617" s="127"/>
      <c r="AA617" s="127"/>
      <c r="AB617" s="127"/>
      <c r="AC617" s="127"/>
      <c r="AD617" s="127"/>
      <c r="AE617" s="127"/>
      <c r="AF617" s="127"/>
      <c r="AG617" s="127"/>
      <c r="AH617" s="127"/>
      <c r="AI617" s="127"/>
      <c r="AJ617" s="127"/>
      <c r="AK617" s="127"/>
      <c r="AL617" s="127"/>
      <c r="AM617" s="127"/>
      <c r="AN617" s="127"/>
      <c r="AO617" s="127"/>
      <c r="AP617" s="127"/>
    </row>
    <row r="618" spans="1:42">
      <c r="A618" s="118">
        <v>616</v>
      </c>
      <c r="B618" s="120" t="s">
        <v>5602</v>
      </c>
      <c r="C618" s="121" t="s">
        <v>5580</v>
      </c>
      <c r="D618" s="118" t="s">
        <v>5434</v>
      </c>
      <c r="E618" s="122">
        <v>33.33</v>
      </c>
      <c r="F618" s="123">
        <v>19100</v>
      </c>
      <c r="G618" s="124">
        <v>10080.64</v>
      </c>
      <c r="H618" s="123">
        <v>530.55999999999995</v>
      </c>
      <c r="I618" s="124">
        <v>10611.2</v>
      </c>
      <c r="J618" s="125">
        <v>8488.7999999999993</v>
      </c>
      <c r="K618" s="118">
        <v>2556</v>
      </c>
      <c r="L618" s="118">
        <v>8</v>
      </c>
      <c r="M618" s="118">
        <f t="shared" si="306"/>
        <v>4</v>
      </c>
      <c r="N618" s="118">
        <f t="shared" si="305"/>
        <v>12</v>
      </c>
      <c r="O618" s="126"/>
      <c r="P618" s="127"/>
      <c r="Q618" s="127"/>
      <c r="R618" s="127">
        <f t="shared" si="301"/>
        <v>4244.4444444444443</v>
      </c>
      <c r="S618" s="127">
        <f t="shared" si="302"/>
        <v>6366.666666666667</v>
      </c>
      <c r="T618" s="127">
        <f t="shared" si="303"/>
        <v>6366.666666666667</v>
      </c>
      <c r="U618" s="127">
        <f t="shared" si="304"/>
        <v>2121.2222222222222</v>
      </c>
      <c r="V618" s="127"/>
      <c r="W618" s="127"/>
      <c r="X618" s="127"/>
      <c r="Y618" s="127"/>
      <c r="Z618" s="127"/>
      <c r="AA618" s="127"/>
      <c r="AB618" s="127"/>
      <c r="AC618" s="127"/>
      <c r="AD618" s="127"/>
      <c r="AE618" s="127"/>
      <c r="AF618" s="127"/>
      <c r="AG618" s="127"/>
      <c r="AH618" s="127"/>
      <c r="AI618" s="127"/>
      <c r="AJ618" s="127"/>
      <c r="AK618" s="127"/>
      <c r="AL618" s="127"/>
      <c r="AM618" s="127"/>
      <c r="AN618" s="127"/>
      <c r="AO618" s="127"/>
      <c r="AP618" s="127"/>
    </row>
    <row r="619" spans="1:42">
      <c r="A619" s="118">
        <v>617</v>
      </c>
      <c r="B619" s="120" t="s">
        <v>5602</v>
      </c>
      <c r="C619" s="121" t="s">
        <v>5580</v>
      </c>
      <c r="D619" s="118" t="s">
        <v>5434</v>
      </c>
      <c r="E619" s="122">
        <v>33.33</v>
      </c>
      <c r="F619" s="123">
        <v>19100</v>
      </c>
      <c r="G619" s="124">
        <v>10080.64</v>
      </c>
      <c r="H619" s="123">
        <v>530.55999999999995</v>
      </c>
      <c r="I619" s="124">
        <v>10611.2</v>
      </c>
      <c r="J619" s="125">
        <v>8488.7999999999993</v>
      </c>
      <c r="K619" s="118">
        <v>2556</v>
      </c>
      <c r="L619" s="118">
        <v>8</v>
      </c>
      <c r="M619" s="118">
        <f t="shared" si="306"/>
        <v>4</v>
      </c>
      <c r="N619" s="118">
        <f t="shared" si="305"/>
        <v>12</v>
      </c>
      <c r="O619" s="126"/>
      <c r="P619" s="127"/>
      <c r="Q619" s="127"/>
      <c r="R619" s="127">
        <f t="shared" si="301"/>
        <v>4244.4444444444443</v>
      </c>
      <c r="S619" s="127">
        <f t="shared" si="302"/>
        <v>6366.666666666667</v>
      </c>
      <c r="T619" s="127">
        <f t="shared" si="303"/>
        <v>6366.666666666667</v>
      </c>
      <c r="U619" s="127">
        <f t="shared" si="304"/>
        <v>2121.2222222222222</v>
      </c>
      <c r="V619" s="127"/>
      <c r="W619" s="127"/>
      <c r="X619" s="127"/>
      <c r="Y619" s="127"/>
      <c r="Z619" s="127"/>
      <c r="AA619" s="127"/>
      <c r="AB619" s="127"/>
      <c r="AC619" s="127"/>
      <c r="AD619" s="127"/>
      <c r="AE619" s="127"/>
      <c r="AF619" s="127"/>
      <c r="AG619" s="127"/>
      <c r="AH619" s="127"/>
      <c r="AI619" s="127"/>
      <c r="AJ619" s="127"/>
      <c r="AK619" s="127"/>
      <c r="AL619" s="127"/>
      <c r="AM619" s="127"/>
      <c r="AN619" s="127"/>
      <c r="AO619" s="127"/>
      <c r="AP619" s="127"/>
    </row>
    <row r="620" spans="1:42">
      <c r="A620" s="118">
        <v>618</v>
      </c>
      <c r="B620" s="120" t="s">
        <v>5602</v>
      </c>
      <c r="C620" s="121" t="s">
        <v>5580</v>
      </c>
      <c r="D620" s="118" t="s">
        <v>5434</v>
      </c>
      <c r="E620" s="122">
        <v>33.33</v>
      </c>
      <c r="F620" s="123">
        <v>19100</v>
      </c>
      <c r="G620" s="124">
        <v>10080.64</v>
      </c>
      <c r="H620" s="123">
        <v>530.55999999999995</v>
      </c>
      <c r="I620" s="124">
        <v>10611.2</v>
      </c>
      <c r="J620" s="125">
        <v>8488.7999999999993</v>
      </c>
      <c r="K620" s="118">
        <v>2556</v>
      </c>
      <c r="L620" s="118">
        <v>8</v>
      </c>
      <c r="M620" s="118">
        <f t="shared" si="306"/>
        <v>4</v>
      </c>
      <c r="N620" s="118">
        <f t="shared" si="305"/>
        <v>12</v>
      </c>
      <c r="O620" s="126"/>
      <c r="P620" s="127"/>
      <c r="Q620" s="127"/>
      <c r="R620" s="127">
        <f t="shared" si="301"/>
        <v>4244.4444444444443</v>
      </c>
      <c r="S620" s="127">
        <f t="shared" si="302"/>
        <v>6366.666666666667</v>
      </c>
      <c r="T620" s="127">
        <f t="shared" si="303"/>
        <v>6366.666666666667</v>
      </c>
      <c r="U620" s="127">
        <f t="shared" si="304"/>
        <v>2121.2222222222222</v>
      </c>
      <c r="V620" s="127"/>
      <c r="W620" s="127"/>
      <c r="X620" s="127"/>
      <c r="Y620" s="127"/>
      <c r="Z620" s="127"/>
      <c r="AA620" s="127"/>
      <c r="AB620" s="127"/>
      <c r="AC620" s="127"/>
      <c r="AD620" s="127"/>
      <c r="AE620" s="127"/>
      <c r="AF620" s="127"/>
      <c r="AG620" s="127"/>
      <c r="AH620" s="127"/>
      <c r="AI620" s="127"/>
      <c r="AJ620" s="127"/>
      <c r="AK620" s="127"/>
      <c r="AL620" s="127"/>
      <c r="AM620" s="127"/>
      <c r="AN620" s="127"/>
      <c r="AO620" s="127"/>
      <c r="AP620" s="127"/>
    </row>
    <row r="621" spans="1:42">
      <c r="A621" s="118">
        <v>619</v>
      </c>
      <c r="B621" s="120" t="s">
        <v>5741</v>
      </c>
      <c r="C621" s="121" t="s">
        <v>5580</v>
      </c>
      <c r="D621" s="118" t="s">
        <v>5434</v>
      </c>
      <c r="E621" s="122">
        <v>33.33</v>
      </c>
      <c r="F621" s="123">
        <v>39500</v>
      </c>
      <c r="G621" s="124">
        <v>20847.18</v>
      </c>
      <c r="H621" s="123">
        <v>1097.22</v>
      </c>
      <c r="I621" s="124">
        <v>21944.400000000001</v>
      </c>
      <c r="J621" s="125">
        <v>17555.599999999999</v>
      </c>
      <c r="K621" s="118">
        <v>2556</v>
      </c>
      <c r="L621" s="118">
        <v>8</v>
      </c>
      <c r="M621" s="118">
        <f t="shared" si="306"/>
        <v>4</v>
      </c>
      <c r="N621" s="118">
        <f t="shared" si="305"/>
        <v>12</v>
      </c>
      <c r="O621" s="126"/>
      <c r="P621" s="127"/>
      <c r="Q621" s="127"/>
      <c r="R621" s="127">
        <f t="shared" si="301"/>
        <v>8777.7777777777774</v>
      </c>
      <c r="S621" s="127">
        <f t="shared" si="302"/>
        <v>13166.666666666666</v>
      </c>
      <c r="T621" s="127">
        <f t="shared" si="303"/>
        <v>13166.666666666666</v>
      </c>
      <c r="U621" s="127">
        <f t="shared" si="304"/>
        <v>4387.8888888888887</v>
      </c>
      <c r="V621" s="127"/>
      <c r="W621" s="127"/>
      <c r="X621" s="127"/>
      <c r="Y621" s="127"/>
      <c r="Z621" s="127"/>
      <c r="AA621" s="127"/>
      <c r="AB621" s="127"/>
      <c r="AC621" s="127"/>
      <c r="AD621" s="127"/>
      <c r="AE621" s="127"/>
      <c r="AF621" s="127"/>
      <c r="AG621" s="127"/>
      <c r="AH621" s="127"/>
      <c r="AI621" s="127"/>
      <c r="AJ621" s="127"/>
      <c r="AK621" s="127"/>
      <c r="AL621" s="127"/>
      <c r="AM621" s="127"/>
      <c r="AN621" s="127"/>
      <c r="AO621" s="127"/>
      <c r="AP621" s="127"/>
    </row>
    <row r="622" spans="1:42">
      <c r="A622" s="118">
        <v>620</v>
      </c>
      <c r="B622" s="120" t="s">
        <v>5742</v>
      </c>
      <c r="C622" s="121" t="s">
        <v>5580</v>
      </c>
      <c r="D622" s="118" t="s">
        <v>5434</v>
      </c>
      <c r="E622" s="122">
        <v>33.33</v>
      </c>
      <c r="F622" s="123">
        <v>40000</v>
      </c>
      <c r="G622" s="124">
        <v>21111.09</v>
      </c>
      <c r="H622" s="123">
        <v>1111.1099999999999</v>
      </c>
      <c r="I622" s="124">
        <v>22222.2</v>
      </c>
      <c r="J622" s="125">
        <v>17777.8</v>
      </c>
      <c r="K622" s="118">
        <v>2556</v>
      </c>
      <c r="L622" s="118">
        <v>8</v>
      </c>
      <c r="M622" s="118">
        <f t="shared" si="306"/>
        <v>4</v>
      </c>
      <c r="N622" s="118">
        <f t="shared" si="305"/>
        <v>12</v>
      </c>
      <c r="O622" s="126"/>
      <c r="P622" s="127"/>
      <c r="Q622" s="127"/>
      <c r="R622" s="127">
        <f t="shared" si="301"/>
        <v>8888.8888888888887</v>
      </c>
      <c r="S622" s="127">
        <f t="shared" si="302"/>
        <v>13333.333333333334</v>
      </c>
      <c r="T622" s="127">
        <f t="shared" si="303"/>
        <v>13333.333333333334</v>
      </c>
      <c r="U622" s="127">
        <f t="shared" si="304"/>
        <v>4443.4444444444443</v>
      </c>
      <c r="V622" s="127"/>
      <c r="W622" s="127"/>
      <c r="X622" s="127"/>
      <c r="Y622" s="127"/>
      <c r="Z622" s="127"/>
      <c r="AA622" s="127"/>
      <c r="AB622" s="127"/>
      <c r="AC622" s="127"/>
      <c r="AD622" s="127"/>
      <c r="AE622" s="127"/>
      <c r="AF622" s="127"/>
      <c r="AG622" s="127"/>
      <c r="AH622" s="127"/>
      <c r="AI622" s="127"/>
      <c r="AJ622" s="127"/>
      <c r="AK622" s="127"/>
      <c r="AL622" s="127"/>
      <c r="AM622" s="127"/>
      <c r="AN622" s="127"/>
      <c r="AO622" s="127"/>
      <c r="AP622" s="127"/>
    </row>
    <row r="623" spans="1:42">
      <c r="A623" s="118">
        <v>621</v>
      </c>
      <c r="B623" s="120" t="s">
        <v>5742</v>
      </c>
      <c r="C623" s="121" t="s">
        <v>5580</v>
      </c>
      <c r="D623" s="118" t="s">
        <v>5434</v>
      </c>
      <c r="E623" s="122">
        <v>33.33</v>
      </c>
      <c r="F623" s="123">
        <v>40000</v>
      </c>
      <c r="G623" s="124">
        <v>21111.09</v>
      </c>
      <c r="H623" s="123">
        <v>1111.1099999999999</v>
      </c>
      <c r="I623" s="124">
        <v>22222.2</v>
      </c>
      <c r="J623" s="125">
        <v>17777.8</v>
      </c>
      <c r="K623" s="118">
        <v>2556</v>
      </c>
      <c r="L623" s="118">
        <v>8</v>
      </c>
      <c r="M623" s="118">
        <f t="shared" si="306"/>
        <v>4</v>
      </c>
      <c r="N623" s="118">
        <f t="shared" si="305"/>
        <v>12</v>
      </c>
      <c r="O623" s="126"/>
      <c r="P623" s="127"/>
      <c r="Q623" s="127"/>
      <c r="R623" s="127">
        <f t="shared" si="301"/>
        <v>8888.8888888888887</v>
      </c>
      <c r="S623" s="127">
        <f t="shared" si="302"/>
        <v>13333.333333333334</v>
      </c>
      <c r="T623" s="127">
        <f t="shared" si="303"/>
        <v>13333.333333333334</v>
      </c>
      <c r="U623" s="127">
        <f t="shared" si="304"/>
        <v>4443.4444444444443</v>
      </c>
      <c r="V623" s="127"/>
      <c r="W623" s="127"/>
      <c r="X623" s="127"/>
      <c r="Y623" s="127"/>
      <c r="Z623" s="127"/>
      <c r="AA623" s="127"/>
      <c r="AB623" s="127"/>
      <c r="AC623" s="127"/>
      <c r="AD623" s="127"/>
      <c r="AE623" s="127"/>
      <c r="AF623" s="127"/>
      <c r="AG623" s="127"/>
      <c r="AH623" s="127"/>
      <c r="AI623" s="127"/>
      <c r="AJ623" s="127"/>
      <c r="AK623" s="127"/>
      <c r="AL623" s="127"/>
      <c r="AM623" s="127"/>
      <c r="AN623" s="127"/>
      <c r="AO623" s="127"/>
      <c r="AP623" s="127"/>
    </row>
    <row r="624" spans="1:42">
      <c r="A624" s="118">
        <v>622</v>
      </c>
      <c r="B624" s="120" t="s">
        <v>5742</v>
      </c>
      <c r="C624" s="121" t="s">
        <v>5580</v>
      </c>
      <c r="D624" s="118" t="s">
        <v>5434</v>
      </c>
      <c r="E624" s="122">
        <v>33.33</v>
      </c>
      <c r="F624" s="123">
        <v>40000</v>
      </c>
      <c r="G624" s="124">
        <v>21111.09</v>
      </c>
      <c r="H624" s="123">
        <v>1111.1099999999999</v>
      </c>
      <c r="I624" s="124">
        <v>22222.2</v>
      </c>
      <c r="J624" s="125">
        <v>17777.8</v>
      </c>
      <c r="K624" s="118">
        <v>2556</v>
      </c>
      <c r="L624" s="118">
        <v>8</v>
      </c>
      <c r="M624" s="118">
        <f t="shared" si="306"/>
        <v>4</v>
      </c>
      <c r="N624" s="118">
        <f t="shared" si="305"/>
        <v>12</v>
      </c>
      <c r="O624" s="126"/>
      <c r="P624" s="127"/>
      <c r="Q624" s="127"/>
      <c r="R624" s="127">
        <f t="shared" si="301"/>
        <v>8888.8888888888887</v>
      </c>
      <c r="S624" s="127">
        <f t="shared" si="302"/>
        <v>13333.333333333334</v>
      </c>
      <c r="T624" s="127">
        <f t="shared" si="303"/>
        <v>13333.333333333334</v>
      </c>
      <c r="U624" s="127">
        <f t="shared" si="304"/>
        <v>4443.4444444444443</v>
      </c>
      <c r="V624" s="127"/>
      <c r="W624" s="127"/>
      <c r="X624" s="127"/>
      <c r="Y624" s="127"/>
      <c r="Z624" s="127"/>
      <c r="AA624" s="127"/>
      <c r="AB624" s="127"/>
      <c r="AC624" s="127"/>
      <c r="AD624" s="127"/>
      <c r="AE624" s="127"/>
      <c r="AF624" s="127"/>
      <c r="AG624" s="127"/>
      <c r="AH624" s="127"/>
      <c r="AI624" s="127"/>
      <c r="AJ624" s="127"/>
      <c r="AK624" s="127"/>
      <c r="AL624" s="127"/>
      <c r="AM624" s="127"/>
      <c r="AN624" s="127"/>
      <c r="AO624" s="127"/>
      <c r="AP624" s="127"/>
    </row>
    <row r="625" spans="1:42">
      <c r="A625" s="118">
        <v>623</v>
      </c>
      <c r="B625" s="120" t="s">
        <v>5742</v>
      </c>
      <c r="C625" s="121" t="s">
        <v>5580</v>
      </c>
      <c r="D625" s="118" t="s">
        <v>5434</v>
      </c>
      <c r="E625" s="122">
        <v>33.33</v>
      </c>
      <c r="F625" s="123">
        <v>40000</v>
      </c>
      <c r="G625" s="124">
        <v>21111.09</v>
      </c>
      <c r="H625" s="123">
        <v>1111.1099999999999</v>
      </c>
      <c r="I625" s="124">
        <v>22222.2</v>
      </c>
      <c r="J625" s="125">
        <v>17777.8</v>
      </c>
      <c r="K625" s="118">
        <v>2556</v>
      </c>
      <c r="L625" s="118">
        <v>8</v>
      </c>
      <c r="M625" s="118">
        <f t="shared" si="306"/>
        <v>4</v>
      </c>
      <c r="N625" s="118">
        <f t="shared" si="305"/>
        <v>12</v>
      </c>
      <c r="O625" s="126"/>
      <c r="P625" s="127"/>
      <c r="Q625" s="127"/>
      <c r="R625" s="127">
        <f t="shared" si="301"/>
        <v>8888.8888888888887</v>
      </c>
      <c r="S625" s="127">
        <f t="shared" si="302"/>
        <v>13333.333333333334</v>
      </c>
      <c r="T625" s="127">
        <f t="shared" si="303"/>
        <v>13333.333333333334</v>
      </c>
      <c r="U625" s="127">
        <f t="shared" si="304"/>
        <v>4443.4444444444443</v>
      </c>
      <c r="V625" s="127"/>
      <c r="W625" s="127"/>
      <c r="X625" s="127"/>
      <c r="Y625" s="127"/>
      <c r="Z625" s="127"/>
      <c r="AA625" s="127"/>
      <c r="AB625" s="127"/>
      <c r="AC625" s="127"/>
      <c r="AD625" s="127"/>
      <c r="AE625" s="127"/>
      <c r="AF625" s="127"/>
      <c r="AG625" s="127"/>
      <c r="AH625" s="127"/>
      <c r="AI625" s="127"/>
      <c r="AJ625" s="127"/>
      <c r="AK625" s="127"/>
      <c r="AL625" s="127"/>
      <c r="AM625" s="127"/>
      <c r="AN625" s="127"/>
      <c r="AO625" s="127"/>
      <c r="AP625" s="127"/>
    </row>
    <row r="626" spans="1:42">
      <c r="A626" s="118">
        <v>624</v>
      </c>
      <c r="B626" s="120" t="s">
        <v>5743</v>
      </c>
      <c r="C626" s="121" t="s">
        <v>5593</v>
      </c>
      <c r="D626" s="118" t="s">
        <v>5434</v>
      </c>
      <c r="E626" s="122">
        <v>33.33</v>
      </c>
      <c r="F626" s="123">
        <v>38520</v>
      </c>
      <c r="G626" s="124">
        <v>18190</v>
      </c>
      <c r="H626" s="123">
        <v>1070</v>
      </c>
      <c r="I626" s="124">
        <v>19260</v>
      </c>
      <c r="J626" s="125">
        <v>19260</v>
      </c>
      <c r="K626" s="118">
        <v>2556</v>
      </c>
      <c r="L626" s="118">
        <v>6</v>
      </c>
      <c r="M626" s="118">
        <f t="shared" si="306"/>
        <v>6</v>
      </c>
      <c r="N626" s="118">
        <f t="shared" si="305"/>
        <v>12</v>
      </c>
      <c r="O626" s="126"/>
      <c r="P626" s="127"/>
      <c r="Q626" s="127"/>
      <c r="R626" s="127">
        <f t="shared" si="301"/>
        <v>6420</v>
      </c>
      <c r="S626" s="127">
        <f t="shared" si="302"/>
        <v>12840</v>
      </c>
      <c r="T626" s="127">
        <f t="shared" si="303"/>
        <v>12840</v>
      </c>
      <c r="U626" s="127">
        <f t="shared" si="304"/>
        <v>6419</v>
      </c>
      <c r="V626" s="127"/>
      <c r="W626" s="127"/>
      <c r="X626" s="127"/>
      <c r="Y626" s="127"/>
      <c r="Z626" s="127"/>
      <c r="AA626" s="127"/>
      <c r="AB626" s="127"/>
      <c r="AC626" s="127"/>
      <c r="AD626" s="127"/>
      <c r="AE626" s="127"/>
      <c r="AF626" s="127"/>
      <c r="AG626" s="127"/>
      <c r="AH626" s="127"/>
      <c r="AI626" s="127"/>
      <c r="AJ626" s="127"/>
      <c r="AK626" s="127"/>
      <c r="AL626" s="127"/>
      <c r="AM626" s="127"/>
      <c r="AN626" s="127"/>
      <c r="AO626" s="127"/>
      <c r="AP626" s="127"/>
    </row>
    <row r="627" spans="1:42" ht="36">
      <c r="A627" s="118">
        <v>625</v>
      </c>
      <c r="B627" s="120" t="s">
        <v>5744</v>
      </c>
      <c r="C627" s="121" t="s">
        <v>5593</v>
      </c>
      <c r="D627" s="118" t="s">
        <v>5434</v>
      </c>
      <c r="E627" s="122">
        <v>33.33</v>
      </c>
      <c r="F627" s="123">
        <v>16799</v>
      </c>
      <c r="G627" s="124">
        <v>7932.88</v>
      </c>
      <c r="H627" s="123">
        <v>466.64</v>
      </c>
      <c r="I627" s="124">
        <v>8399.52</v>
      </c>
      <c r="J627" s="125">
        <v>8399.48</v>
      </c>
      <c r="K627" s="118">
        <v>2556</v>
      </c>
      <c r="L627" s="118">
        <v>6</v>
      </c>
      <c r="M627" s="118">
        <f t="shared" si="306"/>
        <v>6</v>
      </c>
      <c r="N627" s="118">
        <f t="shared" si="305"/>
        <v>12</v>
      </c>
      <c r="O627" s="126"/>
      <c r="P627" s="127"/>
      <c r="Q627" s="127"/>
      <c r="R627" s="127">
        <f t="shared" si="301"/>
        <v>2799.8333333333335</v>
      </c>
      <c r="S627" s="127">
        <f t="shared" si="302"/>
        <v>5599.666666666667</v>
      </c>
      <c r="T627" s="127">
        <f t="shared" si="303"/>
        <v>5599.666666666667</v>
      </c>
      <c r="U627" s="127">
        <f t="shared" si="304"/>
        <v>2798.8333333333335</v>
      </c>
      <c r="V627" s="127"/>
      <c r="W627" s="127"/>
      <c r="X627" s="127"/>
      <c r="Y627" s="127"/>
      <c r="Z627" s="127"/>
      <c r="AA627" s="127"/>
      <c r="AB627" s="127"/>
      <c r="AC627" s="127"/>
      <c r="AD627" s="127"/>
      <c r="AE627" s="127"/>
      <c r="AF627" s="127"/>
      <c r="AG627" s="127"/>
      <c r="AH627" s="127"/>
      <c r="AI627" s="127"/>
      <c r="AJ627" s="127"/>
      <c r="AK627" s="127"/>
      <c r="AL627" s="127"/>
      <c r="AM627" s="127"/>
      <c r="AN627" s="127"/>
      <c r="AO627" s="127"/>
      <c r="AP627" s="127"/>
    </row>
    <row r="628" spans="1:42" ht="36">
      <c r="A628" s="118">
        <v>626</v>
      </c>
      <c r="B628" s="120" t="s">
        <v>5744</v>
      </c>
      <c r="C628" s="121" t="s">
        <v>5593</v>
      </c>
      <c r="D628" s="118" t="s">
        <v>5434</v>
      </c>
      <c r="E628" s="122">
        <v>33.33</v>
      </c>
      <c r="F628" s="123">
        <v>16799</v>
      </c>
      <c r="G628" s="124">
        <v>7932.88</v>
      </c>
      <c r="H628" s="123">
        <v>466.64</v>
      </c>
      <c r="I628" s="124">
        <v>8399.52</v>
      </c>
      <c r="J628" s="125">
        <v>8399.48</v>
      </c>
      <c r="K628" s="118">
        <v>2556</v>
      </c>
      <c r="L628" s="118">
        <v>6</v>
      </c>
      <c r="M628" s="118">
        <f t="shared" si="306"/>
        <v>6</v>
      </c>
      <c r="N628" s="118">
        <f t="shared" si="305"/>
        <v>12</v>
      </c>
      <c r="O628" s="126"/>
      <c r="P628" s="127"/>
      <c r="Q628" s="127"/>
      <c r="R628" s="127">
        <f t="shared" si="301"/>
        <v>2799.8333333333335</v>
      </c>
      <c r="S628" s="127">
        <f t="shared" si="302"/>
        <v>5599.666666666667</v>
      </c>
      <c r="T628" s="127">
        <f t="shared" si="303"/>
        <v>5599.666666666667</v>
      </c>
      <c r="U628" s="127">
        <f t="shared" si="304"/>
        <v>2798.8333333333335</v>
      </c>
      <c r="V628" s="127"/>
      <c r="W628" s="127"/>
      <c r="X628" s="127"/>
      <c r="Y628" s="127"/>
      <c r="Z628" s="127"/>
      <c r="AA628" s="127"/>
      <c r="AB628" s="127"/>
      <c r="AC628" s="127"/>
      <c r="AD628" s="127"/>
      <c r="AE628" s="127"/>
      <c r="AF628" s="127"/>
      <c r="AG628" s="127"/>
      <c r="AH628" s="127"/>
      <c r="AI628" s="127"/>
      <c r="AJ628" s="127"/>
      <c r="AK628" s="127"/>
      <c r="AL628" s="127"/>
      <c r="AM628" s="127"/>
      <c r="AN628" s="127"/>
      <c r="AO628" s="127"/>
      <c r="AP628" s="127"/>
    </row>
    <row r="629" spans="1:42">
      <c r="A629" s="118">
        <v>627</v>
      </c>
      <c r="B629" s="120" t="s">
        <v>5745</v>
      </c>
      <c r="C629" s="121" t="s">
        <v>5527</v>
      </c>
      <c r="D629" s="118" t="s">
        <v>5434</v>
      </c>
      <c r="E629" s="122">
        <v>33.33</v>
      </c>
      <c r="F629" s="123">
        <v>39911</v>
      </c>
      <c r="G629" s="124">
        <v>18846.88</v>
      </c>
      <c r="H629" s="123">
        <v>1108.6400000000001</v>
      </c>
      <c r="I629" s="124">
        <v>19955.52</v>
      </c>
      <c r="J629" s="125">
        <v>19955.48</v>
      </c>
      <c r="K629" s="118">
        <v>2556</v>
      </c>
      <c r="L629" s="118">
        <v>6</v>
      </c>
      <c r="M629" s="118">
        <f t="shared" si="306"/>
        <v>6</v>
      </c>
      <c r="N629" s="118">
        <f t="shared" si="305"/>
        <v>12</v>
      </c>
      <c r="O629" s="126"/>
      <c r="P629" s="127"/>
      <c r="Q629" s="127"/>
      <c r="R629" s="127">
        <f t="shared" si="301"/>
        <v>6651.833333333333</v>
      </c>
      <c r="S629" s="127">
        <f t="shared" si="302"/>
        <v>13303.666666666666</v>
      </c>
      <c r="T629" s="127">
        <f t="shared" si="303"/>
        <v>13303.666666666666</v>
      </c>
      <c r="U629" s="127">
        <f t="shared" si="304"/>
        <v>6650.833333333333</v>
      </c>
      <c r="V629" s="127"/>
      <c r="W629" s="127"/>
      <c r="X629" s="127"/>
      <c r="Y629" s="127"/>
      <c r="Z629" s="127"/>
      <c r="AA629" s="127"/>
      <c r="AB629" s="127"/>
      <c r="AC629" s="127"/>
      <c r="AD629" s="127"/>
      <c r="AE629" s="127"/>
      <c r="AF629" s="127"/>
      <c r="AG629" s="127"/>
      <c r="AH629" s="127"/>
      <c r="AI629" s="127"/>
      <c r="AJ629" s="127"/>
      <c r="AK629" s="127"/>
      <c r="AL629" s="127"/>
      <c r="AM629" s="127"/>
      <c r="AN629" s="127"/>
      <c r="AO629" s="127"/>
      <c r="AP629" s="127"/>
    </row>
    <row r="630" spans="1:42">
      <c r="A630" s="118">
        <v>628</v>
      </c>
      <c r="B630" s="120" t="s">
        <v>5745</v>
      </c>
      <c r="C630" s="121" t="s">
        <v>5527</v>
      </c>
      <c r="D630" s="118" t="s">
        <v>5434</v>
      </c>
      <c r="E630" s="122">
        <v>33.33</v>
      </c>
      <c r="F630" s="123">
        <v>39911</v>
      </c>
      <c r="G630" s="124">
        <v>18846.88</v>
      </c>
      <c r="H630" s="123">
        <v>1108.6400000000001</v>
      </c>
      <c r="I630" s="124">
        <v>19955.52</v>
      </c>
      <c r="J630" s="125">
        <v>19955.48</v>
      </c>
      <c r="K630" s="118">
        <v>2556</v>
      </c>
      <c r="L630" s="118">
        <v>6</v>
      </c>
      <c r="M630" s="118">
        <f t="shared" si="306"/>
        <v>6</v>
      </c>
      <c r="N630" s="118">
        <f t="shared" si="305"/>
        <v>12</v>
      </c>
      <c r="O630" s="126"/>
      <c r="P630" s="127"/>
      <c r="Q630" s="127"/>
      <c r="R630" s="127">
        <f t="shared" si="301"/>
        <v>6651.833333333333</v>
      </c>
      <c r="S630" s="127">
        <f t="shared" si="302"/>
        <v>13303.666666666666</v>
      </c>
      <c r="T630" s="127">
        <f t="shared" si="303"/>
        <v>13303.666666666666</v>
      </c>
      <c r="U630" s="127">
        <f t="shared" si="304"/>
        <v>6650.833333333333</v>
      </c>
      <c r="V630" s="127"/>
      <c r="W630" s="127"/>
      <c r="X630" s="127"/>
      <c r="Y630" s="127"/>
      <c r="Z630" s="127"/>
      <c r="AA630" s="127"/>
      <c r="AB630" s="127"/>
      <c r="AC630" s="127"/>
      <c r="AD630" s="127"/>
      <c r="AE630" s="127"/>
      <c r="AF630" s="127"/>
      <c r="AG630" s="127"/>
      <c r="AH630" s="127"/>
      <c r="AI630" s="127"/>
      <c r="AJ630" s="127"/>
      <c r="AK630" s="127"/>
      <c r="AL630" s="127"/>
      <c r="AM630" s="127"/>
      <c r="AN630" s="127"/>
      <c r="AO630" s="127"/>
      <c r="AP630" s="127"/>
    </row>
    <row r="631" spans="1:42">
      <c r="A631" s="118">
        <v>629</v>
      </c>
      <c r="B631" s="120" t="s">
        <v>5746</v>
      </c>
      <c r="C631" s="121" t="s">
        <v>5666</v>
      </c>
      <c r="D631" s="118" t="s">
        <v>5434</v>
      </c>
      <c r="E631" s="122">
        <v>33.33</v>
      </c>
      <c r="F631" s="123">
        <v>36273</v>
      </c>
      <c r="G631" s="124">
        <v>16121.28</v>
      </c>
      <c r="H631" s="123">
        <v>1007.58</v>
      </c>
      <c r="I631" s="124">
        <v>17128.86</v>
      </c>
      <c r="J631" s="125">
        <v>19144.14</v>
      </c>
      <c r="K631" s="118">
        <v>2556</v>
      </c>
      <c r="L631" s="118">
        <v>5</v>
      </c>
      <c r="M631" s="118">
        <f t="shared" si="306"/>
        <v>7</v>
      </c>
      <c r="N631" s="118">
        <f t="shared" si="305"/>
        <v>12</v>
      </c>
      <c r="O631" s="126"/>
      <c r="P631" s="127"/>
      <c r="Q631" s="127"/>
      <c r="R631" s="127">
        <f t="shared" si="301"/>
        <v>5037.916666666667</v>
      </c>
      <c r="S631" s="127">
        <f t="shared" si="302"/>
        <v>12091</v>
      </c>
      <c r="T631" s="127">
        <f t="shared" si="303"/>
        <v>12091</v>
      </c>
      <c r="U631" s="127">
        <f t="shared" si="304"/>
        <v>7052.083333333333</v>
      </c>
      <c r="V631" s="127"/>
      <c r="W631" s="127"/>
      <c r="X631" s="127"/>
      <c r="Y631" s="127"/>
      <c r="Z631" s="127"/>
      <c r="AA631" s="127"/>
      <c r="AB631" s="127"/>
      <c r="AC631" s="127"/>
      <c r="AD631" s="127"/>
      <c r="AE631" s="127"/>
      <c r="AF631" s="127"/>
      <c r="AG631" s="127"/>
      <c r="AH631" s="127"/>
      <c r="AI631" s="127"/>
      <c r="AJ631" s="127"/>
      <c r="AK631" s="127"/>
      <c r="AL631" s="127"/>
      <c r="AM631" s="127"/>
      <c r="AN631" s="127"/>
      <c r="AO631" s="127"/>
      <c r="AP631" s="127"/>
    </row>
    <row r="632" spans="1:42">
      <c r="A632" s="118">
        <v>630</v>
      </c>
      <c r="B632" s="120" t="s">
        <v>5747</v>
      </c>
      <c r="C632" s="121" t="s">
        <v>5748</v>
      </c>
      <c r="D632" s="118" t="s">
        <v>5434</v>
      </c>
      <c r="E632" s="122">
        <v>33.33</v>
      </c>
      <c r="F632" s="123">
        <v>16500</v>
      </c>
      <c r="G632" s="124">
        <v>6874.95</v>
      </c>
      <c r="H632" s="123">
        <v>458.33</v>
      </c>
      <c r="I632" s="124">
        <v>7333.28</v>
      </c>
      <c r="J632" s="125">
        <v>9166.7199999999993</v>
      </c>
      <c r="K632" s="118">
        <v>2556</v>
      </c>
      <c r="L632" s="118">
        <v>4</v>
      </c>
      <c r="M632" s="118">
        <f t="shared" si="306"/>
        <v>8</v>
      </c>
      <c r="N632" s="118">
        <f t="shared" si="305"/>
        <v>12</v>
      </c>
      <c r="O632" s="126"/>
      <c r="P632" s="127"/>
      <c r="Q632" s="127"/>
      <c r="R632" s="127">
        <f t="shared" ref="R632:R634" si="307">(F632/3)*L632/N632</f>
        <v>1833.3333333333333</v>
      </c>
      <c r="S632" s="127">
        <f t="shared" ref="S632:S634" si="308">F632/3</f>
        <v>5500</v>
      </c>
      <c r="T632" s="127">
        <f t="shared" ref="T632:T655" si="309">F632/3</f>
        <v>5500</v>
      </c>
      <c r="U632" s="127">
        <f t="shared" ref="U632:U634" si="310">(F632/3)*M632/N632-1</f>
        <v>3665.6666666666665</v>
      </c>
      <c r="V632" s="127"/>
      <c r="W632" s="127"/>
      <c r="X632" s="127"/>
      <c r="Y632" s="127"/>
      <c r="Z632" s="127"/>
      <c r="AA632" s="127"/>
      <c r="AB632" s="127"/>
      <c r="AC632" s="127"/>
      <c r="AD632" s="127"/>
      <c r="AE632" s="127"/>
      <c r="AF632" s="127"/>
      <c r="AG632" s="127"/>
      <c r="AH632" s="127"/>
      <c r="AI632" s="127"/>
      <c r="AJ632" s="127"/>
      <c r="AK632" s="127"/>
      <c r="AL632" s="127"/>
      <c r="AM632" s="127"/>
      <c r="AN632" s="127"/>
      <c r="AO632" s="127"/>
      <c r="AP632" s="127"/>
    </row>
    <row r="633" spans="1:42" ht="36">
      <c r="A633" s="118">
        <v>631</v>
      </c>
      <c r="B633" s="120" t="s">
        <v>5749</v>
      </c>
      <c r="C633" s="121" t="s">
        <v>5750</v>
      </c>
      <c r="D633" s="118" t="s">
        <v>5434</v>
      </c>
      <c r="E633" s="122">
        <v>33.33</v>
      </c>
      <c r="F633" s="123">
        <v>43680</v>
      </c>
      <c r="G633" s="124">
        <v>15773.29</v>
      </c>
      <c r="H633" s="123">
        <v>1213.33</v>
      </c>
      <c r="I633" s="124">
        <v>16986.62</v>
      </c>
      <c r="J633" s="125">
        <v>26693.38</v>
      </c>
      <c r="K633" s="118">
        <v>2556</v>
      </c>
      <c r="L633" s="118">
        <v>2</v>
      </c>
      <c r="M633" s="118">
        <f t="shared" si="306"/>
        <v>10</v>
      </c>
      <c r="N633" s="118">
        <f t="shared" si="305"/>
        <v>12</v>
      </c>
      <c r="O633" s="126"/>
      <c r="P633" s="127"/>
      <c r="Q633" s="127"/>
      <c r="R633" s="127">
        <f t="shared" si="307"/>
        <v>2426.6666666666665</v>
      </c>
      <c r="S633" s="127">
        <f t="shared" si="308"/>
        <v>14560</v>
      </c>
      <c r="T633" s="127">
        <f t="shared" si="309"/>
        <v>14560</v>
      </c>
      <c r="U633" s="127">
        <f t="shared" si="310"/>
        <v>12132.333333333334</v>
      </c>
      <c r="V633" s="127"/>
      <c r="W633" s="127"/>
      <c r="X633" s="127"/>
      <c r="Y633" s="127"/>
      <c r="Z633" s="127"/>
      <c r="AA633" s="127"/>
      <c r="AB633" s="127"/>
      <c r="AC633" s="127"/>
      <c r="AD633" s="127"/>
      <c r="AE633" s="127"/>
      <c r="AF633" s="127"/>
      <c r="AG633" s="127"/>
      <c r="AH633" s="127"/>
      <c r="AI633" s="127"/>
      <c r="AJ633" s="127"/>
      <c r="AK633" s="127"/>
      <c r="AL633" s="127"/>
      <c r="AM633" s="127"/>
      <c r="AN633" s="127"/>
      <c r="AO633" s="127"/>
      <c r="AP633" s="127"/>
    </row>
    <row r="634" spans="1:42">
      <c r="A634" s="118">
        <v>632</v>
      </c>
      <c r="B634" s="120" t="s">
        <v>5751</v>
      </c>
      <c r="C634" s="121" t="s">
        <v>5752</v>
      </c>
      <c r="D634" s="118" t="s">
        <v>5434</v>
      </c>
      <c r="E634" s="122">
        <v>33.33</v>
      </c>
      <c r="F634" s="123">
        <v>5600</v>
      </c>
      <c r="G634" s="124">
        <v>1866.72</v>
      </c>
      <c r="H634" s="123">
        <v>155.56</v>
      </c>
      <c r="I634" s="124">
        <v>2022.28</v>
      </c>
      <c r="J634" s="125">
        <v>3577.72</v>
      </c>
      <c r="K634" s="118">
        <v>2556</v>
      </c>
      <c r="L634" s="118">
        <v>1</v>
      </c>
      <c r="M634" s="118">
        <f t="shared" si="306"/>
        <v>11</v>
      </c>
      <c r="N634" s="118">
        <f t="shared" si="305"/>
        <v>12</v>
      </c>
      <c r="O634" s="126"/>
      <c r="P634" s="127"/>
      <c r="Q634" s="127"/>
      <c r="R634" s="127">
        <f t="shared" si="307"/>
        <v>155.55555555555557</v>
      </c>
      <c r="S634" s="127">
        <f t="shared" si="308"/>
        <v>1866.6666666666667</v>
      </c>
      <c r="T634" s="127">
        <f t="shared" si="309"/>
        <v>1866.6666666666667</v>
      </c>
      <c r="U634" s="127">
        <f t="shared" si="310"/>
        <v>1710.1111111111113</v>
      </c>
      <c r="V634" s="127"/>
      <c r="W634" s="127"/>
      <c r="X634" s="127"/>
      <c r="Y634" s="127"/>
      <c r="Z634" s="127"/>
      <c r="AA634" s="127"/>
      <c r="AB634" s="127"/>
      <c r="AC634" s="127"/>
      <c r="AD634" s="127"/>
      <c r="AE634" s="127"/>
      <c r="AF634" s="127"/>
      <c r="AG634" s="127"/>
      <c r="AH634" s="127"/>
      <c r="AI634" s="127"/>
      <c r="AJ634" s="127"/>
      <c r="AK634" s="127"/>
      <c r="AL634" s="127"/>
      <c r="AM634" s="127"/>
      <c r="AN634" s="127"/>
      <c r="AO634" s="127"/>
      <c r="AP634" s="127"/>
    </row>
    <row r="635" spans="1:42" ht="36">
      <c r="A635" s="118">
        <v>633</v>
      </c>
      <c r="B635" s="120" t="s">
        <v>5753</v>
      </c>
      <c r="C635" s="121" t="s">
        <v>5754</v>
      </c>
      <c r="D635" s="118" t="s">
        <v>5434</v>
      </c>
      <c r="E635" s="122">
        <v>33.33</v>
      </c>
      <c r="F635" s="123">
        <v>37450</v>
      </c>
      <c r="G635" s="124">
        <v>9362.52</v>
      </c>
      <c r="H635" s="123">
        <v>1040.28</v>
      </c>
      <c r="I635" s="124">
        <v>10402.799999999999</v>
      </c>
      <c r="J635" s="125">
        <v>27047.200000000001</v>
      </c>
      <c r="K635" s="118">
        <v>2557</v>
      </c>
      <c r="L635" s="118">
        <v>10</v>
      </c>
      <c r="M635" s="118">
        <f t="shared" si="306"/>
        <v>2</v>
      </c>
      <c r="N635" s="118">
        <f t="shared" si="305"/>
        <v>12</v>
      </c>
      <c r="O635" s="126"/>
      <c r="P635" s="127"/>
      <c r="Q635" s="127"/>
      <c r="R635" s="127"/>
      <c r="S635" s="127">
        <f t="shared" ref="S635:S655" si="311">(F635/3)*L635/12</f>
        <v>10402.777777777779</v>
      </c>
      <c r="T635" s="127">
        <f t="shared" si="309"/>
        <v>12483.333333333334</v>
      </c>
      <c r="U635" s="127">
        <f t="shared" ref="U635:U655" si="312">F635/3</f>
        <v>12483.333333333334</v>
      </c>
      <c r="V635" s="127">
        <f t="shared" ref="V635:V655" si="313">(F635/3)*M635/N635-1</f>
        <v>2079.5555555555557</v>
      </c>
      <c r="W635" s="127"/>
      <c r="X635" s="127"/>
      <c r="Y635" s="127"/>
      <c r="Z635" s="127"/>
      <c r="AA635" s="127"/>
      <c r="AB635" s="127"/>
      <c r="AC635" s="127"/>
      <c r="AD635" s="127"/>
      <c r="AE635" s="127"/>
      <c r="AF635" s="127"/>
      <c r="AG635" s="127"/>
      <c r="AH635" s="127"/>
      <c r="AI635" s="127"/>
      <c r="AJ635" s="127"/>
      <c r="AK635" s="127"/>
      <c r="AL635" s="127"/>
      <c r="AM635" s="127"/>
      <c r="AN635" s="127"/>
      <c r="AO635" s="127"/>
      <c r="AP635" s="127"/>
    </row>
    <row r="636" spans="1:42" ht="36">
      <c r="A636" s="118">
        <v>634</v>
      </c>
      <c r="B636" s="120" t="s">
        <v>5755</v>
      </c>
      <c r="C636" s="121" t="s">
        <v>5756</v>
      </c>
      <c r="D636" s="118" t="s">
        <v>5434</v>
      </c>
      <c r="E636" s="122">
        <v>33.33</v>
      </c>
      <c r="F636" s="123">
        <v>171200</v>
      </c>
      <c r="G636" s="124">
        <v>42800.04</v>
      </c>
      <c r="H636" s="123">
        <v>4755.5600000000004</v>
      </c>
      <c r="I636" s="124">
        <v>47555.6</v>
      </c>
      <c r="J636" s="125">
        <v>123644.4</v>
      </c>
      <c r="K636" s="118">
        <v>2557</v>
      </c>
      <c r="L636" s="118">
        <v>10</v>
      </c>
      <c r="M636" s="118">
        <f t="shared" si="306"/>
        <v>2</v>
      </c>
      <c r="N636" s="118">
        <f t="shared" si="305"/>
        <v>12</v>
      </c>
      <c r="O636" s="126"/>
      <c r="P636" s="127"/>
      <c r="Q636" s="127"/>
      <c r="R636" s="127"/>
      <c r="S636" s="127">
        <f t="shared" si="311"/>
        <v>47555.555555555555</v>
      </c>
      <c r="T636" s="127">
        <f t="shared" si="309"/>
        <v>57066.666666666664</v>
      </c>
      <c r="U636" s="127">
        <f t="shared" si="312"/>
        <v>57066.666666666664</v>
      </c>
      <c r="V636" s="127">
        <f t="shared" si="313"/>
        <v>9510.1111111111113</v>
      </c>
      <c r="W636" s="127"/>
      <c r="X636" s="127"/>
      <c r="Y636" s="127"/>
      <c r="Z636" s="127"/>
      <c r="AA636" s="127"/>
      <c r="AB636" s="127"/>
      <c r="AC636" s="127"/>
      <c r="AD636" s="127"/>
      <c r="AE636" s="127"/>
      <c r="AF636" s="127"/>
      <c r="AG636" s="127"/>
      <c r="AH636" s="127"/>
      <c r="AI636" s="127"/>
      <c r="AJ636" s="127"/>
      <c r="AK636" s="127"/>
      <c r="AL636" s="127"/>
      <c r="AM636" s="127"/>
      <c r="AN636" s="127"/>
      <c r="AO636" s="127"/>
      <c r="AP636" s="127"/>
    </row>
    <row r="637" spans="1:42">
      <c r="A637" s="118">
        <v>635</v>
      </c>
      <c r="B637" s="120" t="s">
        <v>5757</v>
      </c>
      <c r="C637" s="121" t="s">
        <v>5758</v>
      </c>
      <c r="D637" s="118" t="s">
        <v>5434</v>
      </c>
      <c r="E637" s="122">
        <v>33.33</v>
      </c>
      <c r="F637" s="123">
        <v>40000</v>
      </c>
      <c r="G637" s="124">
        <v>8888.8799999999992</v>
      </c>
      <c r="H637" s="123">
        <v>1111.1099999999999</v>
      </c>
      <c r="I637" s="124">
        <v>9999.99</v>
      </c>
      <c r="J637" s="125">
        <v>30000.01</v>
      </c>
      <c r="K637" s="118">
        <v>2557</v>
      </c>
      <c r="L637" s="118">
        <v>9</v>
      </c>
      <c r="M637" s="118">
        <f t="shared" si="306"/>
        <v>3</v>
      </c>
      <c r="N637" s="118">
        <f t="shared" si="305"/>
        <v>12</v>
      </c>
      <c r="O637" s="126"/>
      <c r="P637" s="127"/>
      <c r="Q637" s="127"/>
      <c r="R637" s="127"/>
      <c r="S637" s="127">
        <f t="shared" si="311"/>
        <v>10000</v>
      </c>
      <c r="T637" s="127">
        <f t="shared" si="309"/>
        <v>13333.333333333334</v>
      </c>
      <c r="U637" s="127">
        <f t="shared" si="312"/>
        <v>13333.333333333334</v>
      </c>
      <c r="V637" s="127">
        <f t="shared" si="313"/>
        <v>3332.3333333333335</v>
      </c>
      <c r="W637" s="127"/>
      <c r="X637" s="127"/>
      <c r="Y637" s="127"/>
      <c r="Z637" s="127"/>
      <c r="AA637" s="127"/>
      <c r="AB637" s="127"/>
      <c r="AC637" s="127"/>
      <c r="AD637" s="127"/>
      <c r="AE637" s="127"/>
      <c r="AF637" s="127"/>
      <c r="AG637" s="127"/>
      <c r="AH637" s="127"/>
      <c r="AI637" s="127"/>
      <c r="AJ637" s="127"/>
      <c r="AK637" s="127"/>
      <c r="AL637" s="127"/>
      <c r="AM637" s="127"/>
      <c r="AN637" s="127"/>
      <c r="AO637" s="127"/>
      <c r="AP637" s="127"/>
    </row>
    <row r="638" spans="1:42">
      <c r="A638" s="118">
        <v>636</v>
      </c>
      <c r="B638" s="120" t="s">
        <v>5759</v>
      </c>
      <c r="C638" s="121" t="s">
        <v>5760</v>
      </c>
      <c r="D638" s="118" t="s">
        <v>5434</v>
      </c>
      <c r="E638" s="122">
        <v>33.33</v>
      </c>
      <c r="F638" s="123">
        <v>40000</v>
      </c>
      <c r="G638" s="124">
        <v>8888.8799999999992</v>
      </c>
      <c r="H638" s="123">
        <v>1111.1099999999999</v>
      </c>
      <c r="I638" s="124">
        <v>9999.99</v>
      </c>
      <c r="J638" s="125">
        <v>30000.01</v>
      </c>
      <c r="K638" s="118">
        <v>2557</v>
      </c>
      <c r="L638" s="118">
        <v>9</v>
      </c>
      <c r="M638" s="118">
        <f t="shared" si="306"/>
        <v>3</v>
      </c>
      <c r="N638" s="118">
        <f t="shared" si="305"/>
        <v>12</v>
      </c>
      <c r="O638" s="126"/>
      <c r="P638" s="127"/>
      <c r="Q638" s="127"/>
      <c r="R638" s="127"/>
      <c r="S638" s="127">
        <f t="shared" si="311"/>
        <v>10000</v>
      </c>
      <c r="T638" s="127">
        <f t="shared" si="309"/>
        <v>13333.333333333334</v>
      </c>
      <c r="U638" s="127">
        <f t="shared" si="312"/>
        <v>13333.333333333334</v>
      </c>
      <c r="V638" s="127">
        <f t="shared" si="313"/>
        <v>3332.3333333333335</v>
      </c>
      <c r="W638" s="127"/>
      <c r="X638" s="127"/>
      <c r="Y638" s="127"/>
      <c r="Z638" s="127"/>
      <c r="AA638" s="127"/>
      <c r="AB638" s="127"/>
      <c r="AC638" s="127"/>
      <c r="AD638" s="127"/>
      <c r="AE638" s="127"/>
      <c r="AF638" s="127"/>
      <c r="AG638" s="127"/>
      <c r="AH638" s="127"/>
      <c r="AI638" s="127"/>
      <c r="AJ638" s="127"/>
      <c r="AK638" s="127"/>
      <c r="AL638" s="127"/>
      <c r="AM638" s="127"/>
      <c r="AN638" s="127"/>
      <c r="AO638" s="127"/>
      <c r="AP638" s="127"/>
    </row>
    <row r="639" spans="1:42" ht="36">
      <c r="A639" s="118">
        <v>637</v>
      </c>
      <c r="B639" s="120" t="s">
        <v>5432</v>
      </c>
      <c r="C639" s="121" t="s">
        <v>5433</v>
      </c>
      <c r="D639" s="118" t="s">
        <v>5434</v>
      </c>
      <c r="E639" s="122">
        <v>33.33</v>
      </c>
      <c r="F639" s="123">
        <v>32000</v>
      </c>
      <c r="G639" s="124">
        <v>7111.12</v>
      </c>
      <c r="H639" s="123">
        <v>888.89</v>
      </c>
      <c r="I639" s="124">
        <v>8000.01</v>
      </c>
      <c r="J639" s="125">
        <v>23999.99</v>
      </c>
      <c r="K639" s="118">
        <v>2557</v>
      </c>
      <c r="L639" s="118">
        <v>9</v>
      </c>
      <c r="M639" s="118">
        <f t="shared" si="306"/>
        <v>3</v>
      </c>
      <c r="N639" s="118">
        <f t="shared" si="305"/>
        <v>12</v>
      </c>
      <c r="O639" s="126"/>
      <c r="P639" s="127"/>
      <c r="Q639" s="127"/>
      <c r="R639" s="127"/>
      <c r="S639" s="127">
        <f t="shared" si="311"/>
        <v>8000</v>
      </c>
      <c r="T639" s="127">
        <f t="shared" si="309"/>
        <v>10666.666666666666</v>
      </c>
      <c r="U639" s="127">
        <f t="shared" si="312"/>
        <v>10666.666666666666</v>
      </c>
      <c r="V639" s="127">
        <f t="shared" si="313"/>
        <v>2665.6666666666665</v>
      </c>
      <c r="W639" s="127"/>
      <c r="X639" s="127"/>
      <c r="Y639" s="127"/>
      <c r="Z639" s="127"/>
      <c r="AA639" s="127"/>
      <c r="AB639" s="127"/>
      <c r="AC639" s="127"/>
      <c r="AD639" s="127"/>
      <c r="AE639" s="127"/>
      <c r="AF639" s="127"/>
      <c r="AG639" s="127"/>
      <c r="AH639" s="127"/>
      <c r="AI639" s="127"/>
      <c r="AJ639" s="127"/>
      <c r="AK639" s="127"/>
      <c r="AL639" s="127"/>
      <c r="AM639" s="127"/>
      <c r="AN639" s="127"/>
      <c r="AO639" s="127"/>
      <c r="AP639" s="127"/>
    </row>
    <row r="640" spans="1:42" ht="36">
      <c r="A640" s="118">
        <v>638</v>
      </c>
      <c r="B640" s="120" t="s">
        <v>5432</v>
      </c>
      <c r="C640" s="121" t="s">
        <v>5433</v>
      </c>
      <c r="D640" s="118" t="s">
        <v>5434</v>
      </c>
      <c r="E640" s="122">
        <v>33.33</v>
      </c>
      <c r="F640" s="123">
        <v>47680</v>
      </c>
      <c r="G640" s="124">
        <v>10595.52</v>
      </c>
      <c r="H640" s="123">
        <v>1324.44</v>
      </c>
      <c r="I640" s="124">
        <v>11919.96</v>
      </c>
      <c r="J640" s="125">
        <v>35760.04</v>
      </c>
      <c r="K640" s="118">
        <v>2557</v>
      </c>
      <c r="L640" s="118">
        <v>9</v>
      </c>
      <c r="M640" s="118">
        <f t="shared" si="306"/>
        <v>3</v>
      </c>
      <c r="N640" s="118">
        <f t="shared" si="305"/>
        <v>12</v>
      </c>
      <c r="O640" s="126"/>
      <c r="P640" s="127"/>
      <c r="Q640" s="127"/>
      <c r="R640" s="127"/>
      <c r="S640" s="127">
        <f t="shared" si="311"/>
        <v>11920</v>
      </c>
      <c r="T640" s="127">
        <f t="shared" si="309"/>
        <v>15893.333333333334</v>
      </c>
      <c r="U640" s="127">
        <f t="shared" si="312"/>
        <v>15893.333333333334</v>
      </c>
      <c r="V640" s="127">
        <f t="shared" si="313"/>
        <v>3972.3333333333335</v>
      </c>
      <c r="W640" s="127"/>
      <c r="X640" s="127"/>
      <c r="Y640" s="127"/>
      <c r="Z640" s="127"/>
      <c r="AA640" s="127"/>
      <c r="AB640" s="127"/>
      <c r="AC640" s="127"/>
      <c r="AD640" s="127"/>
      <c r="AE640" s="127"/>
      <c r="AF640" s="127"/>
      <c r="AG640" s="127"/>
      <c r="AH640" s="127"/>
      <c r="AI640" s="127"/>
      <c r="AJ640" s="127"/>
      <c r="AK640" s="127"/>
      <c r="AL640" s="127"/>
      <c r="AM640" s="127"/>
      <c r="AN640" s="127"/>
      <c r="AO640" s="127"/>
      <c r="AP640" s="127"/>
    </row>
    <row r="641" spans="1:42" ht="36">
      <c r="A641" s="118">
        <v>639</v>
      </c>
      <c r="B641" s="120" t="s">
        <v>5761</v>
      </c>
      <c r="C641" s="121" t="s">
        <v>5436</v>
      </c>
      <c r="D641" s="118" t="s">
        <v>5434</v>
      </c>
      <c r="E641" s="122">
        <v>33.33</v>
      </c>
      <c r="F641" s="123">
        <v>40000</v>
      </c>
      <c r="G641" s="124">
        <v>7777.77</v>
      </c>
      <c r="H641" s="123">
        <v>1111.1099999999999</v>
      </c>
      <c r="I641" s="124">
        <v>8888.8799999999992</v>
      </c>
      <c r="J641" s="125">
        <v>31111.119999999999</v>
      </c>
      <c r="K641" s="118">
        <v>2557</v>
      </c>
      <c r="L641" s="118">
        <v>8</v>
      </c>
      <c r="M641" s="118">
        <f t="shared" si="306"/>
        <v>4</v>
      </c>
      <c r="N641" s="118">
        <f t="shared" si="305"/>
        <v>12</v>
      </c>
      <c r="O641" s="126"/>
      <c r="P641" s="127"/>
      <c r="Q641" s="127"/>
      <c r="R641" s="127"/>
      <c r="S641" s="127">
        <f t="shared" si="311"/>
        <v>8888.8888888888887</v>
      </c>
      <c r="T641" s="127">
        <f t="shared" si="309"/>
        <v>13333.333333333334</v>
      </c>
      <c r="U641" s="127">
        <f t="shared" si="312"/>
        <v>13333.333333333334</v>
      </c>
      <c r="V641" s="127">
        <f t="shared" si="313"/>
        <v>4443.4444444444443</v>
      </c>
      <c r="W641" s="127"/>
      <c r="X641" s="127"/>
      <c r="Y641" s="127"/>
      <c r="Z641" s="127"/>
      <c r="AA641" s="127"/>
      <c r="AB641" s="127"/>
      <c r="AC641" s="127"/>
      <c r="AD641" s="127"/>
      <c r="AE641" s="127"/>
      <c r="AF641" s="127"/>
      <c r="AG641" s="127"/>
      <c r="AH641" s="127"/>
      <c r="AI641" s="127"/>
      <c r="AJ641" s="127"/>
      <c r="AK641" s="127"/>
      <c r="AL641" s="127"/>
      <c r="AM641" s="127"/>
      <c r="AN641" s="127"/>
      <c r="AO641" s="127"/>
      <c r="AP641" s="127"/>
    </row>
    <row r="642" spans="1:42" ht="36">
      <c r="A642" s="118">
        <v>640</v>
      </c>
      <c r="B642" s="120" t="s">
        <v>5435</v>
      </c>
      <c r="C642" s="121" t="s">
        <v>5436</v>
      </c>
      <c r="D642" s="118" t="s">
        <v>5434</v>
      </c>
      <c r="E642" s="122">
        <v>33.33</v>
      </c>
      <c r="F642" s="123">
        <v>40000</v>
      </c>
      <c r="G642" s="124">
        <v>7777.77</v>
      </c>
      <c r="H642" s="123">
        <v>1111.1099999999999</v>
      </c>
      <c r="I642" s="124">
        <v>8888.8799999999992</v>
      </c>
      <c r="J642" s="125">
        <v>31111.119999999999</v>
      </c>
      <c r="K642" s="118">
        <v>2557</v>
      </c>
      <c r="L642" s="118">
        <v>8</v>
      </c>
      <c r="M642" s="118">
        <f t="shared" si="306"/>
        <v>4</v>
      </c>
      <c r="N642" s="118">
        <f t="shared" si="305"/>
        <v>12</v>
      </c>
      <c r="O642" s="126"/>
      <c r="P642" s="127"/>
      <c r="Q642" s="127"/>
      <c r="R642" s="127"/>
      <c r="S642" s="127">
        <f t="shared" si="311"/>
        <v>8888.8888888888887</v>
      </c>
      <c r="T642" s="127">
        <f t="shared" si="309"/>
        <v>13333.333333333334</v>
      </c>
      <c r="U642" s="127">
        <f t="shared" si="312"/>
        <v>13333.333333333334</v>
      </c>
      <c r="V642" s="127">
        <f t="shared" si="313"/>
        <v>4443.4444444444443</v>
      </c>
      <c r="W642" s="127"/>
      <c r="X642" s="127"/>
      <c r="Y642" s="127"/>
      <c r="Z642" s="127"/>
      <c r="AA642" s="127"/>
      <c r="AB642" s="127"/>
      <c r="AC642" s="127"/>
      <c r="AD642" s="127"/>
      <c r="AE642" s="127"/>
      <c r="AF642" s="127"/>
      <c r="AG642" s="127"/>
      <c r="AH642" s="127"/>
      <c r="AI642" s="127"/>
      <c r="AJ642" s="127"/>
      <c r="AK642" s="127"/>
      <c r="AL642" s="127"/>
      <c r="AM642" s="127"/>
      <c r="AN642" s="127"/>
      <c r="AO642" s="127"/>
      <c r="AP642" s="127"/>
    </row>
    <row r="643" spans="1:42">
      <c r="A643" s="118">
        <v>641</v>
      </c>
      <c r="B643" s="120" t="s">
        <v>5762</v>
      </c>
      <c r="C643" s="121" t="s">
        <v>5763</v>
      </c>
      <c r="D643" s="118" t="s">
        <v>5434</v>
      </c>
      <c r="E643" s="122">
        <v>33.33</v>
      </c>
      <c r="F643" s="123">
        <v>52583</v>
      </c>
      <c r="G643" s="124">
        <v>7303.2</v>
      </c>
      <c r="H643" s="123">
        <v>1460.64</v>
      </c>
      <c r="I643" s="124">
        <v>8763.84</v>
      </c>
      <c r="J643" s="125">
        <v>43819.16</v>
      </c>
      <c r="K643" s="118">
        <v>2557</v>
      </c>
      <c r="L643" s="118">
        <v>6</v>
      </c>
      <c r="M643" s="118">
        <f t="shared" si="306"/>
        <v>6</v>
      </c>
      <c r="N643" s="118">
        <f t="shared" si="305"/>
        <v>12</v>
      </c>
      <c r="O643" s="126"/>
      <c r="P643" s="127"/>
      <c r="Q643" s="127"/>
      <c r="R643" s="127"/>
      <c r="S643" s="127">
        <f t="shared" si="311"/>
        <v>8763.8333333333339</v>
      </c>
      <c r="T643" s="127">
        <f t="shared" si="309"/>
        <v>17527.666666666668</v>
      </c>
      <c r="U643" s="127">
        <f t="shared" si="312"/>
        <v>17527.666666666668</v>
      </c>
      <c r="V643" s="127">
        <f t="shared" si="313"/>
        <v>8762.8333333333339</v>
      </c>
      <c r="W643" s="127"/>
      <c r="X643" s="127"/>
      <c r="Y643" s="127"/>
      <c r="Z643" s="127"/>
      <c r="AA643" s="127"/>
      <c r="AB643" s="127"/>
      <c r="AC643" s="127"/>
      <c r="AD643" s="127"/>
      <c r="AE643" s="127"/>
      <c r="AF643" s="127"/>
      <c r="AG643" s="127"/>
      <c r="AH643" s="127"/>
      <c r="AI643" s="127"/>
      <c r="AJ643" s="127"/>
      <c r="AK643" s="127"/>
      <c r="AL643" s="127"/>
      <c r="AM643" s="127"/>
      <c r="AN643" s="127"/>
      <c r="AO643" s="127"/>
      <c r="AP643" s="127"/>
    </row>
    <row r="644" spans="1:42">
      <c r="A644" s="118">
        <v>642</v>
      </c>
      <c r="B644" s="120" t="s">
        <v>5762</v>
      </c>
      <c r="C644" s="121" t="s">
        <v>5763</v>
      </c>
      <c r="D644" s="118" t="s">
        <v>5434</v>
      </c>
      <c r="E644" s="122">
        <v>33.33</v>
      </c>
      <c r="F644" s="123">
        <v>52583</v>
      </c>
      <c r="G644" s="124">
        <v>7303.2</v>
      </c>
      <c r="H644" s="123">
        <v>1460.64</v>
      </c>
      <c r="I644" s="124">
        <v>8763.84</v>
      </c>
      <c r="J644" s="125">
        <v>43819.16</v>
      </c>
      <c r="K644" s="118">
        <v>2557</v>
      </c>
      <c r="L644" s="118">
        <v>6</v>
      </c>
      <c r="M644" s="118">
        <f t="shared" si="306"/>
        <v>6</v>
      </c>
      <c r="N644" s="118">
        <f t="shared" ref="N644:N707" si="314">L644+M644</f>
        <v>12</v>
      </c>
      <c r="O644" s="126"/>
      <c r="P644" s="127"/>
      <c r="Q644" s="127"/>
      <c r="R644" s="127"/>
      <c r="S644" s="127">
        <f t="shared" si="311"/>
        <v>8763.8333333333339</v>
      </c>
      <c r="T644" s="127">
        <f t="shared" si="309"/>
        <v>17527.666666666668</v>
      </c>
      <c r="U644" s="127">
        <f t="shared" si="312"/>
        <v>17527.666666666668</v>
      </c>
      <c r="V644" s="127">
        <f t="shared" si="313"/>
        <v>8762.8333333333339</v>
      </c>
      <c r="W644" s="127"/>
      <c r="X644" s="127"/>
      <c r="Y644" s="127"/>
      <c r="Z644" s="127"/>
      <c r="AA644" s="127"/>
      <c r="AB644" s="127"/>
      <c r="AC644" s="127"/>
      <c r="AD644" s="127"/>
      <c r="AE644" s="127"/>
      <c r="AF644" s="127"/>
      <c r="AG644" s="127"/>
      <c r="AH644" s="127"/>
      <c r="AI644" s="127"/>
      <c r="AJ644" s="127"/>
      <c r="AK644" s="127"/>
      <c r="AL644" s="127"/>
      <c r="AM644" s="127"/>
      <c r="AN644" s="127"/>
      <c r="AO644" s="127"/>
      <c r="AP644" s="127"/>
    </row>
    <row r="645" spans="1:42">
      <c r="A645" s="118">
        <v>643</v>
      </c>
      <c r="B645" s="120" t="s">
        <v>5762</v>
      </c>
      <c r="C645" s="121" t="s">
        <v>5763</v>
      </c>
      <c r="D645" s="118" t="s">
        <v>5434</v>
      </c>
      <c r="E645" s="122">
        <v>33.33</v>
      </c>
      <c r="F645" s="123">
        <v>52583</v>
      </c>
      <c r="G645" s="124">
        <v>7303.2</v>
      </c>
      <c r="H645" s="123">
        <v>1460.64</v>
      </c>
      <c r="I645" s="124">
        <v>8763.84</v>
      </c>
      <c r="J645" s="125">
        <v>43819.16</v>
      </c>
      <c r="K645" s="118">
        <v>2557</v>
      </c>
      <c r="L645" s="118">
        <v>6</v>
      </c>
      <c r="M645" s="118">
        <f t="shared" ref="M645:M708" si="315">12-L645</f>
        <v>6</v>
      </c>
      <c r="N645" s="118">
        <f t="shared" si="314"/>
        <v>12</v>
      </c>
      <c r="O645" s="126"/>
      <c r="P645" s="127"/>
      <c r="Q645" s="127"/>
      <c r="R645" s="127"/>
      <c r="S645" s="127">
        <f t="shared" si="311"/>
        <v>8763.8333333333339</v>
      </c>
      <c r="T645" s="127">
        <f t="shared" si="309"/>
        <v>17527.666666666668</v>
      </c>
      <c r="U645" s="127">
        <f t="shared" si="312"/>
        <v>17527.666666666668</v>
      </c>
      <c r="V645" s="127">
        <f t="shared" si="313"/>
        <v>8762.8333333333339</v>
      </c>
      <c r="W645" s="127"/>
      <c r="X645" s="127"/>
      <c r="Y645" s="127"/>
      <c r="Z645" s="127"/>
      <c r="AA645" s="127"/>
      <c r="AB645" s="127"/>
      <c r="AC645" s="127"/>
      <c r="AD645" s="127"/>
      <c r="AE645" s="127"/>
      <c r="AF645" s="127"/>
      <c r="AG645" s="127"/>
      <c r="AH645" s="127"/>
      <c r="AI645" s="127"/>
      <c r="AJ645" s="127"/>
      <c r="AK645" s="127"/>
      <c r="AL645" s="127"/>
      <c r="AM645" s="127"/>
      <c r="AN645" s="127"/>
      <c r="AO645" s="127"/>
      <c r="AP645" s="127"/>
    </row>
    <row r="646" spans="1:42">
      <c r="A646" s="118">
        <v>644</v>
      </c>
      <c r="B646" s="120" t="s">
        <v>5764</v>
      </c>
      <c r="C646" s="121" t="s">
        <v>5763</v>
      </c>
      <c r="D646" s="118" t="s">
        <v>5434</v>
      </c>
      <c r="E646" s="122">
        <v>33.33</v>
      </c>
      <c r="F646" s="123">
        <v>34392.67</v>
      </c>
      <c r="G646" s="124">
        <v>4776.75</v>
      </c>
      <c r="H646" s="123">
        <v>955.35</v>
      </c>
      <c r="I646" s="124">
        <v>5732.1</v>
      </c>
      <c r="J646" s="125">
        <v>28660.57</v>
      </c>
      <c r="K646" s="118">
        <v>2557</v>
      </c>
      <c r="L646" s="118">
        <v>6</v>
      </c>
      <c r="M646" s="118">
        <f t="shared" si="315"/>
        <v>6</v>
      </c>
      <c r="N646" s="118">
        <f t="shared" si="314"/>
        <v>12</v>
      </c>
      <c r="O646" s="126"/>
      <c r="P646" s="127"/>
      <c r="Q646" s="127"/>
      <c r="R646" s="127"/>
      <c r="S646" s="127">
        <f t="shared" si="311"/>
        <v>5732.1116666666667</v>
      </c>
      <c r="T646" s="127">
        <f t="shared" si="309"/>
        <v>11464.223333333333</v>
      </c>
      <c r="U646" s="127">
        <f t="shared" si="312"/>
        <v>11464.223333333333</v>
      </c>
      <c r="V646" s="127">
        <f t="shared" si="313"/>
        <v>5731.1116666666667</v>
      </c>
      <c r="W646" s="127"/>
      <c r="X646" s="127"/>
      <c r="Y646" s="127"/>
      <c r="Z646" s="127"/>
      <c r="AA646" s="127"/>
      <c r="AB646" s="127"/>
      <c r="AC646" s="127"/>
      <c r="AD646" s="127"/>
      <c r="AE646" s="127"/>
      <c r="AF646" s="127"/>
      <c r="AG646" s="127"/>
      <c r="AH646" s="127"/>
      <c r="AI646" s="127"/>
      <c r="AJ646" s="127"/>
      <c r="AK646" s="127"/>
      <c r="AL646" s="127"/>
      <c r="AM646" s="127"/>
      <c r="AN646" s="127"/>
      <c r="AO646" s="127"/>
      <c r="AP646" s="127"/>
    </row>
    <row r="647" spans="1:42">
      <c r="A647" s="118">
        <v>645</v>
      </c>
      <c r="B647" s="120" t="s">
        <v>5764</v>
      </c>
      <c r="C647" s="121" t="s">
        <v>5763</v>
      </c>
      <c r="D647" s="118" t="s">
        <v>5434</v>
      </c>
      <c r="E647" s="122">
        <v>33.33</v>
      </c>
      <c r="F647" s="123">
        <v>34392.67</v>
      </c>
      <c r="G647" s="124">
        <v>4776.75</v>
      </c>
      <c r="H647" s="123">
        <v>955.35</v>
      </c>
      <c r="I647" s="124">
        <v>5732.1</v>
      </c>
      <c r="J647" s="125">
        <v>28660.57</v>
      </c>
      <c r="K647" s="118">
        <v>2557</v>
      </c>
      <c r="L647" s="118">
        <v>6</v>
      </c>
      <c r="M647" s="118">
        <f t="shared" si="315"/>
        <v>6</v>
      </c>
      <c r="N647" s="118">
        <f t="shared" si="314"/>
        <v>12</v>
      </c>
      <c r="O647" s="126"/>
      <c r="P647" s="127"/>
      <c r="Q647" s="127"/>
      <c r="R647" s="127"/>
      <c r="S647" s="127">
        <f t="shared" si="311"/>
        <v>5732.1116666666667</v>
      </c>
      <c r="T647" s="127">
        <f t="shared" si="309"/>
        <v>11464.223333333333</v>
      </c>
      <c r="U647" s="127">
        <f t="shared" si="312"/>
        <v>11464.223333333333</v>
      </c>
      <c r="V647" s="127">
        <f t="shared" si="313"/>
        <v>5731.1116666666667</v>
      </c>
      <c r="W647" s="127"/>
      <c r="X647" s="127"/>
      <c r="Y647" s="127"/>
      <c r="Z647" s="127"/>
      <c r="AA647" s="127"/>
      <c r="AB647" s="127"/>
      <c r="AC647" s="127"/>
      <c r="AD647" s="127"/>
      <c r="AE647" s="127"/>
      <c r="AF647" s="127"/>
      <c r="AG647" s="127"/>
      <c r="AH647" s="127"/>
      <c r="AI647" s="127"/>
      <c r="AJ647" s="127"/>
      <c r="AK647" s="127"/>
      <c r="AL647" s="127"/>
      <c r="AM647" s="127"/>
      <c r="AN647" s="127"/>
      <c r="AO647" s="127"/>
      <c r="AP647" s="127"/>
    </row>
    <row r="648" spans="1:42">
      <c r="A648" s="118">
        <v>646</v>
      </c>
      <c r="B648" s="120" t="s">
        <v>5765</v>
      </c>
      <c r="C648" s="121" t="s">
        <v>5763</v>
      </c>
      <c r="D648" s="118" t="s">
        <v>5434</v>
      </c>
      <c r="E648" s="122">
        <v>33.33</v>
      </c>
      <c r="F648" s="123">
        <v>34392.660000000003</v>
      </c>
      <c r="G648" s="124">
        <v>4776.75</v>
      </c>
      <c r="H648" s="123">
        <v>955.35</v>
      </c>
      <c r="I648" s="124">
        <v>5732.1</v>
      </c>
      <c r="J648" s="125">
        <v>28660.560000000001</v>
      </c>
      <c r="K648" s="118">
        <v>2557</v>
      </c>
      <c r="L648" s="118">
        <v>6</v>
      </c>
      <c r="M648" s="118">
        <f t="shared" si="315"/>
        <v>6</v>
      </c>
      <c r="N648" s="118">
        <f t="shared" si="314"/>
        <v>12</v>
      </c>
      <c r="O648" s="126"/>
      <c r="P648" s="127"/>
      <c r="Q648" s="127"/>
      <c r="R648" s="127"/>
      <c r="S648" s="127">
        <f t="shared" si="311"/>
        <v>5732.1100000000006</v>
      </c>
      <c r="T648" s="127">
        <f t="shared" si="309"/>
        <v>11464.220000000001</v>
      </c>
      <c r="U648" s="127">
        <f t="shared" si="312"/>
        <v>11464.220000000001</v>
      </c>
      <c r="V648" s="127">
        <f t="shared" si="313"/>
        <v>5731.1100000000006</v>
      </c>
      <c r="W648" s="127"/>
      <c r="X648" s="127"/>
      <c r="Y648" s="127"/>
      <c r="Z648" s="127"/>
      <c r="AA648" s="127"/>
      <c r="AB648" s="127"/>
      <c r="AC648" s="127"/>
      <c r="AD648" s="127"/>
      <c r="AE648" s="127"/>
      <c r="AF648" s="127"/>
      <c r="AG648" s="127"/>
      <c r="AH648" s="127"/>
      <c r="AI648" s="127"/>
      <c r="AJ648" s="127"/>
      <c r="AK648" s="127"/>
      <c r="AL648" s="127"/>
      <c r="AM648" s="127"/>
      <c r="AN648" s="127"/>
      <c r="AO648" s="127"/>
      <c r="AP648" s="127"/>
    </row>
    <row r="649" spans="1:42" ht="36">
      <c r="A649" s="118">
        <v>647</v>
      </c>
      <c r="B649" s="120" t="s">
        <v>5766</v>
      </c>
      <c r="C649" s="121" t="s">
        <v>5763</v>
      </c>
      <c r="D649" s="118" t="s">
        <v>5434</v>
      </c>
      <c r="E649" s="122">
        <v>33.33</v>
      </c>
      <c r="F649" s="123">
        <v>77193</v>
      </c>
      <c r="G649" s="124">
        <v>10721.25</v>
      </c>
      <c r="H649" s="123">
        <v>2144.25</v>
      </c>
      <c r="I649" s="124">
        <v>12865.5</v>
      </c>
      <c r="J649" s="125">
        <v>64327.5</v>
      </c>
      <c r="K649" s="118">
        <v>2557</v>
      </c>
      <c r="L649" s="118">
        <v>6</v>
      </c>
      <c r="M649" s="118">
        <f t="shared" si="315"/>
        <v>6</v>
      </c>
      <c r="N649" s="118">
        <f t="shared" si="314"/>
        <v>12</v>
      </c>
      <c r="O649" s="126"/>
      <c r="P649" s="127"/>
      <c r="Q649" s="127"/>
      <c r="R649" s="127"/>
      <c r="S649" s="127">
        <f t="shared" si="311"/>
        <v>12865.5</v>
      </c>
      <c r="T649" s="127">
        <f t="shared" si="309"/>
        <v>25731</v>
      </c>
      <c r="U649" s="127">
        <f t="shared" si="312"/>
        <v>25731</v>
      </c>
      <c r="V649" s="127">
        <f t="shared" si="313"/>
        <v>12864.5</v>
      </c>
      <c r="W649" s="127"/>
      <c r="X649" s="127"/>
      <c r="Y649" s="127"/>
      <c r="Z649" s="127"/>
      <c r="AA649" s="127"/>
      <c r="AB649" s="127"/>
      <c r="AC649" s="127"/>
      <c r="AD649" s="127"/>
      <c r="AE649" s="127"/>
      <c r="AF649" s="127"/>
      <c r="AG649" s="127"/>
      <c r="AH649" s="127"/>
      <c r="AI649" s="127"/>
      <c r="AJ649" s="127"/>
      <c r="AK649" s="127"/>
      <c r="AL649" s="127"/>
      <c r="AM649" s="127"/>
      <c r="AN649" s="127"/>
      <c r="AO649" s="127"/>
      <c r="AP649" s="127"/>
    </row>
    <row r="650" spans="1:42">
      <c r="A650" s="118">
        <v>648</v>
      </c>
      <c r="B650" s="120" t="s">
        <v>5767</v>
      </c>
      <c r="C650" s="121" t="s">
        <v>5545</v>
      </c>
      <c r="D650" s="118" t="s">
        <v>5434</v>
      </c>
      <c r="E650" s="122">
        <v>33.33</v>
      </c>
      <c r="F650" s="123">
        <v>60000</v>
      </c>
      <c r="G650" s="124">
        <v>6666.68</v>
      </c>
      <c r="H650" s="123">
        <v>1666.67</v>
      </c>
      <c r="I650" s="124">
        <v>8333.35</v>
      </c>
      <c r="J650" s="125">
        <v>51666.65</v>
      </c>
      <c r="K650" s="118">
        <v>2557</v>
      </c>
      <c r="L650" s="118">
        <v>5</v>
      </c>
      <c r="M650" s="118">
        <f t="shared" si="315"/>
        <v>7</v>
      </c>
      <c r="N650" s="118">
        <f t="shared" si="314"/>
        <v>12</v>
      </c>
      <c r="O650" s="126"/>
      <c r="P650" s="127"/>
      <c r="Q650" s="127"/>
      <c r="R650" s="127"/>
      <c r="S650" s="127">
        <f t="shared" si="311"/>
        <v>8333.3333333333339</v>
      </c>
      <c r="T650" s="127">
        <f t="shared" si="309"/>
        <v>20000</v>
      </c>
      <c r="U650" s="127">
        <f t="shared" si="312"/>
        <v>20000</v>
      </c>
      <c r="V650" s="127">
        <f t="shared" si="313"/>
        <v>11665.666666666666</v>
      </c>
      <c r="W650" s="127"/>
      <c r="X650" s="127"/>
      <c r="Y650" s="127"/>
      <c r="Z650" s="127"/>
      <c r="AA650" s="127"/>
      <c r="AB650" s="127"/>
      <c r="AC650" s="127"/>
      <c r="AD650" s="127"/>
      <c r="AE650" s="127"/>
      <c r="AF650" s="127"/>
      <c r="AG650" s="127"/>
      <c r="AH650" s="127"/>
      <c r="AI650" s="127"/>
      <c r="AJ650" s="127"/>
      <c r="AK650" s="127"/>
      <c r="AL650" s="127"/>
      <c r="AM650" s="127"/>
      <c r="AN650" s="127"/>
      <c r="AO650" s="127"/>
      <c r="AP650" s="127"/>
    </row>
    <row r="651" spans="1:42">
      <c r="A651" s="118">
        <v>649</v>
      </c>
      <c r="B651" s="120" t="s">
        <v>5437</v>
      </c>
      <c r="C651" s="121" t="s">
        <v>5438</v>
      </c>
      <c r="D651" s="118" t="s">
        <v>5434</v>
      </c>
      <c r="E651" s="122">
        <v>33.33</v>
      </c>
      <c r="F651" s="123">
        <v>40000</v>
      </c>
      <c r="G651" s="124">
        <v>1111.1099999999999</v>
      </c>
      <c r="H651" s="123">
        <v>1111.1099999999999</v>
      </c>
      <c r="I651" s="124">
        <v>2222.2199999999998</v>
      </c>
      <c r="J651" s="125">
        <v>37777.78</v>
      </c>
      <c r="K651" s="118">
        <v>2557</v>
      </c>
      <c r="L651" s="118">
        <v>2</v>
      </c>
      <c r="M651" s="118">
        <f t="shared" si="315"/>
        <v>10</v>
      </c>
      <c r="N651" s="118">
        <f t="shared" si="314"/>
        <v>12</v>
      </c>
      <c r="O651" s="126"/>
      <c r="P651" s="127"/>
      <c r="Q651" s="127"/>
      <c r="R651" s="127"/>
      <c r="S651" s="127">
        <f t="shared" si="311"/>
        <v>2222.2222222222222</v>
      </c>
      <c r="T651" s="127">
        <f t="shared" si="309"/>
        <v>13333.333333333334</v>
      </c>
      <c r="U651" s="127">
        <f t="shared" si="312"/>
        <v>13333.333333333334</v>
      </c>
      <c r="V651" s="127">
        <f t="shared" si="313"/>
        <v>11110.111111111111</v>
      </c>
      <c r="W651" s="127"/>
      <c r="X651" s="127"/>
      <c r="Y651" s="127"/>
      <c r="Z651" s="127"/>
      <c r="AA651" s="127"/>
      <c r="AB651" s="127"/>
      <c r="AC651" s="127"/>
      <c r="AD651" s="127"/>
      <c r="AE651" s="127"/>
      <c r="AF651" s="127"/>
      <c r="AG651" s="127"/>
      <c r="AH651" s="127"/>
      <c r="AI651" s="127"/>
      <c r="AJ651" s="127"/>
      <c r="AK651" s="127"/>
      <c r="AL651" s="127"/>
      <c r="AM651" s="127"/>
      <c r="AN651" s="127"/>
      <c r="AO651" s="127"/>
      <c r="AP651" s="127"/>
    </row>
    <row r="652" spans="1:42" ht="36">
      <c r="A652" s="118">
        <v>650</v>
      </c>
      <c r="B652" s="120" t="s">
        <v>5768</v>
      </c>
      <c r="C652" s="121" t="s">
        <v>5491</v>
      </c>
      <c r="D652" s="118" t="s">
        <v>5434</v>
      </c>
      <c r="E652" s="122">
        <v>33.33</v>
      </c>
      <c r="F652" s="123">
        <v>27900</v>
      </c>
      <c r="G652" s="124">
        <v>0</v>
      </c>
      <c r="H652" s="123">
        <v>775</v>
      </c>
      <c r="I652" s="124">
        <v>775</v>
      </c>
      <c r="J652" s="125">
        <v>27125</v>
      </c>
      <c r="K652" s="118">
        <v>2557</v>
      </c>
      <c r="L652" s="118">
        <v>1</v>
      </c>
      <c r="M652" s="118">
        <f t="shared" si="315"/>
        <v>11</v>
      </c>
      <c r="N652" s="118">
        <f t="shared" si="314"/>
        <v>12</v>
      </c>
      <c r="O652" s="126"/>
      <c r="P652" s="127"/>
      <c r="Q652" s="127"/>
      <c r="R652" s="127"/>
      <c r="S652" s="127">
        <f t="shared" si="311"/>
        <v>775</v>
      </c>
      <c r="T652" s="127">
        <f t="shared" si="309"/>
        <v>9300</v>
      </c>
      <c r="U652" s="127">
        <f t="shared" si="312"/>
        <v>9300</v>
      </c>
      <c r="V652" s="127">
        <f t="shared" si="313"/>
        <v>8524</v>
      </c>
      <c r="W652" s="127"/>
      <c r="X652" s="127"/>
      <c r="Y652" s="127"/>
      <c r="Z652" s="127"/>
      <c r="AA652" s="127"/>
      <c r="AB652" s="127"/>
      <c r="AC652" s="127"/>
      <c r="AD652" s="127"/>
      <c r="AE652" s="127"/>
      <c r="AF652" s="127"/>
      <c r="AG652" s="127"/>
      <c r="AH652" s="127"/>
      <c r="AI652" s="127"/>
      <c r="AJ652" s="127"/>
      <c r="AK652" s="127"/>
      <c r="AL652" s="127"/>
      <c r="AM652" s="127"/>
      <c r="AN652" s="127"/>
      <c r="AO652" s="127"/>
      <c r="AP652" s="127"/>
    </row>
    <row r="653" spans="1:42" ht="36">
      <c r="A653" s="118">
        <v>651</v>
      </c>
      <c r="B653" s="120" t="s">
        <v>5769</v>
      </c>
      <c r="C653" s="121" t="s">
        <v>5770</v>
      </c>
      <c r="D653" s="118" t="s">
        <v>5434</v>
      </c>
      <c r="E653" s="122">
        <v>33.33</v>
      </c>
      <c r="F653" s="123">
        <v>20330</v>
      </c>
      <c r="G653" s="124">
        <v>0</v>
      </c>
      <c r="H653" s="123">
        <v>0</v>
      </c>
      <c r="I653" s="124">
        <v>0</v>
      </c>
      <c r="J653" s="125">
        <v>20330</v>
      </c>
      <c r="K653" s="118">
        <v>2557</v>
      </c>
      <c r="L653" s="118">
        <v>0</v>
      </c>
      <c r="M653" s="118">
        <f t="shared" si="315"/>
        <v>12</v>
      </c>
      <c r="N653" s="118">
        <f t="shared" si="314"/>
        <v>12</v>
      </c>
      <c r="O653" s="126"/>
      <c r="P653" s="127"/>
      <c r="Q653" s="127"/>
      <c r="R653" s="127"/>
      <c r="S653" s="127">
        <f t="shared" si="311"/>
        <v>0</v>
      </c>
      <c r="T653" s="127">
        <f t="shared" si="309"/>
        <v>6776.666666666667</v>
      </c>
      <c r="U653" s="127">
        <f t="shared" si="312"/>
        <v>6776.666666666667</v>
      </c>
      <c r="V653" s="127">
        <f t="shared" si="313"/>
        <v>6775.666666666667</v>
      </c>
      <c r="W653" s="127"/>
      <c r="X653" s="127"/>
      <c r="Y653" s="127"/>
      <c r="Z653" s="127"/>
      <c r="AA653" s="127"/>
      <c r="AB653" s="127"/>
      <c r="AC653" s="127"/>
      <c r="AD653" s="127"/>
      <c r="AE653" s="127"/>
      <c r="AF653" s="127"/>
      <c r="AG653" s="127"/>
      <c r="AH653" s="127"/>
      <c r="AI653" s="127"/>
      <c r="AJ653" s="127"/>
      <c r="AK653" s="127"/>
      <c r="AL653" s="127"/>
      <c r="AM653" s="127"/>
      <c r="AN653" s="127"/>
      <c r="AO653" s="127"/>
      <c r="AP653" s="127"/>
    </row>
    <row r="654" spans="1:42" ht="36">
      <c r="A654" s="118">
        <v>652</v>
      </c>
      <c r="B654" s="120" t="s">
        <v>5769</v>
      </c>
      <c r="C654" s="121" t="s">
        <v>5770</v>
      </c>
      <c r="D654" s="118" t="s">
        <v>5434</v>
      </c>
      <c r="E654" s="122">
        <v>33.33</v>
      </c>
      <c r="F654" s="123">
        <v>20330</v>
      </c>
      <c r="G654" s="124">
        <v>0</v>
      </c>
      <c r="H654" s="123">
        <v>0</v>
      </c>
      <c r="I654" s="124">
        <v>0</v>
      </c>
      <c r="J654" s="125">
        <v>20330</v>
      </c>
      <c r="K654" s="118">
        <v>2557</v>
      </c>
      <c r="L654" s="118">
        <v>0</v>
      </c>
      <c r="M654" s="118">
        <f t="shared" si="315"/>
        <v>12</v>
      </c>
      <c r="N654" s="118">
        <f t="shared" si="314"/>
        <v>12</v>
      </c>
      <c r="O654" s="126"/>
      <c r="P654" s="127"/>
      <c r="Q654" s="127"/>
      <c r="R654" s="127"/>
      <c r="S654" s="127">
        <f t="shared" si="311"/>
        <v>0</v>
      </c>
      <c r="T654" s="127">
        <f t="shared" si="309"/>
        <v>6776.666666666667</v>
      </c>
      <c r="U654" s="127">
        <f t="shared" si="312"/>
        <v>6776.666666666667</v>
      </c>
      <c r="V654" s="127">
        <f t="shared" si="313"/>
        <v>6775.666666666667</v>
      </c>
      <c r="W654" s="127"/>
      <c r="X654" s="127"/>
      <c r="Y654" s="127"/>
      <c r="Z654" s="127"/>
      <c r="AA654" s="127"/>
      <c r="AB654" s="127"/>
      <c r="AC654" s="127"/>
      <c r="AD654" s="127"/>
      <c r="AE654" s="127"/>
      <c r="AF654" s="127"/>
      <c r="AG654" s="127"/>
      <c r="AH654" s="127"/>
      <c r="AI654" s="127"/>
      <c r="AJ654" s="127"/>
      <c r="AK654" s="127"/>
      <c r="AL654" s="127"/>
      <c r="AM654" s="127"/>
      <c r="AN654" s="127"/>
      <c r="AO654" s="127"/>
      <c r="AP654" s="127"/>
    </row>
    <row r="655" spans="1:42" ht="36">
      <c r="A655" s="118">
        <v>653</v>
      </c>
      <c r="B655" s="120" t="s">
        <v>5771</v>
      </c>
      <c r="C655" s="121" t="s">
        <v>5770</v>
      </c>
      <c r="D655" s="118" t="s">
        <v>5434</v>
      </c>
      <c r="E655" s="122">
        <v>33.33</v>
      </c>
      <c r="F655" s="123">
        <v>50290</v>
      </c>
      <c r="G655" s="124">
        <v>0</v>
      </c>
      <c r="H655" s="123">
        <v>0</v>
      </c>
      <c r="I655" s="124">
        <v>0</v>
      </c>
      <c r="J655" s="125">
        <v>50290</v>
      </c>
      <c r="K655" s="118">
        <v>2557</v>
      </c>
      <c r="L655" s="118">
        <v>0</v>
      </c>
      <c r="M655" s="118">
        <f t="shared" si="315"/>
        <v>12</v>
      </c>
      <c r="N655" s="118">
        <f t="shared" si="314"/>
        <v>12</v>
      </c>
      <c r="O655" s="126"/>
      <c r="P655" s="127"/>
      <c r="Q655" s="127"/>
      <c r="R655" s="127"/>
      <c r="S655" s="127">
        <f t="shared" si="311"/>
        <v>0</v>
      </c>
      <c r="T655" s="127">
        <f t="shared" si="309"/>
        <v>16763.333333333332</v>
      </c>
      <c r="U655" s="127">
        <f t="shared" si="312"/>
        <v>16763.333333333332</v>
      </c>
      <c r="V655" s="127">
        <f t="shared" si="313"/>
        <v>16762.333333333332</v>
      </c>
      <c r="W655" s="127"/>
      <c r="X655" s="127"/>
      <c r="Y655" s="127"/>
      <c r="Z655" s="127"/>
      <c r="AA655" s="127"/>
      <c r="AB655" s="127"/>
      <c r="AC655" s="127"/>
      <c r="AD655" s="127"/>
      <c r="AE655" s="127"/>
      <c r="AF655" s="127"/>
      <c r="AG655" s="127"/>
      <c r="AH655" s="127"/>
      <c r="AI655" s="127"/>
      <c r="AJ655" s="127"/>
      <c r="AK655" s="127"/>
      <c r="AL655" s="127"/>
      <c r="AM655" s="127"/>
      <c r="AN655" s="127"/>
      <c r="AO655" s="127"/>
      <c r="AP655" s="127"/>
    </row>
    <row r="656" spans="1:42">
      <c r="A656" s="118">
        <v>654</v>
      </c>
      <c r="B656" s="120" t="s">
        <v>5772</v>
      </c>
      <c r="C656" s="121" t="s">
        <v>5773</v>
      </c>
      <c r="D656" s="118" t="s">
        <v>5434</v>
      </c>
      <c r="E656" s="122">
        <v>33.33</v>
      </c>
      <c r="F656" s="123">
        <v>21400</v>
      </c>
      <c r="G656" s="124">
        <v>17833.2</v>
      </c>
      <c r="H656" s="123">
        <v>594.44000000000005</v>
      </c>
      <c r="I656" s="124">
        <v>18427.64</v>
      </c>
      <c r="J656" s="125">
        <v>2972.36</v>
      </c>
      <c r="K656" s="118">
        <v>2555</v>
      </c>
      <c r="L656" s="118">
        <v>7</v>
      </c>
      <c r="M656" s="118">
        <f t="shared" si="315"/>
        <v>5</v>
      </c>
      <c r="N656" s="118">
        <f t="shared" si="314"/>
        <v>12</v>
      </c>
      <c r="O656" s="126"/>
      <c r="P656" s="127"/>
      <c r="Q656" s="127">
        <f t="shared" ref="Q656:Q659" si="316">(F656/3)*L656/N656</f>
        <v>4161.1111111111104</v>
      </c>
      <c r="R656" s="127">
        <f>$F$656/3</f>
        <v>7133.333333333333</v>
      </c>
      <c r="S656" s="127">
        <f>$F$656/3</f>
        <v>7133.333333333333</v>
      </c>
      <c r="T656" s="127">
        <f t="shared" ref="T656:T659" si="317">(F656/3)*M656/N656-1</f>
        <v>2971.2222222222222</v>
      </c>
      <c r="U656" s="127"/>
      <c r="V656" s="127"/>
      <c r="W656" s="127"/>
      <c r="X656" s="127"/>
      <c r="Y656" s="127"/>
      <c r="Z656" s="127"/>
      <c r="AA656" s="127"/>
      <c r="AB656" s="127"/>
      <c r="AC656" s="127"/>
      <c r="AD656" s="127"/>
      <c r="AE656" s="127"/>
      <c r="AF656" s="127"/>
      <c r="AG656" s="127"/>
      <c r="AH656" s="127"/>
      <c r="AI656" s="127"/>
      <c r="AJ656" s="127"/>
      <c r="AK656" s="127"/>
      <c r="AL656" s="127"/>
      <c r="AM656" s="127"/>
      <c r="AN656" s="127"/>
      <c r="AO656" s="127"/>
      <c r="AP656" s="127"/>
    </row>
    <row r="657" spans="1:42">
      <c r="A657" s="118">
        <v>655</v>
      </c>
      <c r="B657" s="120" t="s">
        <v>5774</v>
      </c>
      <c r="C657" s="121" t="s">
        <v>5775</v>
      </c>
      <c r="D657" s="118" t="s">
        <v>5434</v>
      </c>
      <c r="E657" s="122">
        <v>33.33</v>
      </c>
      <c r="F657" s="123">
        <v>7704</v>
      </c>
      <c r="G657" s="124">
        <v>5564</v>
      </c>
      <c r="H657" s="123">
        <v>214</v>
      </c>
      <c r="I657" s="124">
        <v>5778</v>
      </c>
      <c r="J657" s="125">
        <v>1926</v>
      </c>
      <c r="K657" s="118">
        <v>2555</v>
      </c>
      <c r="L657" s="118">
        <v>3</v>
      </c>
      <c r="M657" s="118">
        <f t="shared" si="315"/>
        <v>9</v>
      </c>
      <c r="N657" s="118">
        <f t="shared" si="314"/>
        <v>12</v>
      </c>
      <c r="O657" s="126"/>
      <c r="P657" s="127"/>
      <c r="Q657" s="127">
        <f t="shared" si="316"/>
        <v>642</v>
      </c>
      <c r="R657" s="127">
        <f>$F$657/3</f>
        <v>2568</v>
      </c>
      <c r="S657" s="127">
        <f>$F$657/3</f>
        <v>2568</v>
      </c>
      <c r="T657" s="127">
        <f t="shared" si="317"/>
        <v>1925</v>
      </c>
      <c r="U657" s="127"/>
      <c r="V657" s="127"/>
      <c r="W657" s="127"/>
      <c r="X657" s="127"/>
      <c r="Y657" s="127"/>
      <c r="Z657" s="127"/>
      <c r="AA657" s="127"/>
      <c r="AB657" s="127"/>
      <c r="AC657" s="127"/>
      <c r="AD657" s="127"/>
      <c r="AE657" s="127"/>
      <c r="AF657" s="127"/>
      <c r="AG657" s="127"/>
      <c r="AH657" s="127"/>
      <c r="AI657" s="127"/>
      <c r="AJ657" s="127"/>
      <c r="AK657" s="127"/>
      <c r="AL657" s="127"/>
      <c r="AM657" s="127"/>
      <c r="AN657" s="127"/>
      <c r="AO657" s="127"/>
      <c r="AP657" s="127"/>
    </row>
    <row r="658" spans="1:42">
      <c r="A658" s="118">
        <v>656</v>
      </c>
      <c r="B658" s="120" t="s">
        <v>5776</v>
      </c>
      <c r="C658" s="121" t="s">
        <v>5775</v>
      </c>
      <c r="D658" s="118" t="s">
        <v>5434</v>
      </c>
      <c r="E658" s="122">
        <v>33.33</v>
      </c>
      <c r="F658" s="123">
        <v>5885</v>
      </c>
      <c r="G658" s="124">
        <v>4250.22</v>
      </c>
      <c r="H658" s="123">
        <v>163.47</v>
      </c>
      <c r="I658" s="124">
        <v>4413.6899999999996</v>
      </c>
      <c r="J658" s="125">
        <v>1471.31</v>
      </c>
      <c r="K658" s="118">
        <v>2555</v>
      </c>
      <c r="L658" s="118">
        <v>3</v>
      </c>
      <c r="M658" s="118">
        <f t="shared" si="315"/>
        <v>9</v>
      </c>
      <c r="N658" s="118">
        <f t="shared" si="314"/>
        <v>12</v>
      </c>
      <c r="O658" s="126"/>
      <c r="P658" s="127"/>
      <c r="Q658" s="127">
        <f t="shared" si="316"/>
        <v>490.41666666666669</v>
      </c>
      <c r="R658" s="127">
        <f>$F$658/3</f>
        <v>1961.6666666666667</v>
      </c>
      <c r="S658" s="127">
        <f>$F$658/3</f>
        <v>1961.6666666666667</v>
      </c>
      <c r="T658" s="127">
        <f t="shared" si="317"/>
        <v>1470.25</v>
      </c>
      <c r="U658" s="127"/>
      <c r="V658" s="127"/>
      <c r="W658" s="127"/>
      <c r="X658" s="127"/>
      <c r="Y658" s="127"/>
      <c r="Z658" s="127"/>
      <c r="AA658" s="127"/>
      <c r="AB658" s="127"/>
      <c r="AC658" s="127"/>
      <c r="AD658" s="127"/>
      <c r="AE658" s="127"/>
      <c r="AF658" s="127"/>
      <c r="AG658" s="127"/>
      <c r="AH658" s="127"/>
      <c r="AI658" s="127"/>
      <c r="AJ658" s="127"/>
      <c r="AK658" s="127"/>
      <c r="AL658" s="127"/>
      <c r="AM658" s="127"/>
      <c r="AN658" s="127"/>
      <c r="AO658" s="127"/>
      <c r="AP658" s="127"/>
    </row>
    <row r="659" spans="1:42">
      <c r="A659" s="118">
        <v>657</v>
      </c>
      <c r="B659" s="120" t="s">
        <v>5777</v>
      </c>
      <c r="C659" s="121" t="s">
        <v>5778</v>
      </c>
      <c r="D659" s="118" t="s">
        <v>5434</v>
      </c>
      <c r="E659" s="122">
        <v>33.33</v>
      </c>
      <c r="F659" s="123">
        <v>61739</v>
      </c>
      <c r="G659" s="124">
        <v>42874.25</v>
      </c>
      <c r="H659" s="123">
        <v>1714.97</v>
      </c>
      <c r="I659" s="124">
        <v>44589.22</v>
      </c>
      <c r="J659" s="125">
        <v>17149.78</v>
      </c>
      <c r="K659" s="118">
        <v>2555</v>
      </c>
      <c r="L659" s="118">
        <v>2</v>
      </c>
      <c r="M659" s="118">
        <f t="shared" si="315"/>
        <v>10</v>
      </c>
      <c r="N659" s="118">
        <f t="shared" si="314"/>
        <v>12</v>
      </c>
      <c r="O659" s="126"/>
      <c r="P659" s="127"/>
      <c r="Q659" s="127">
        <f t="shared" si="316"/>
        <v>3429.9444444444448</v>
      </c>
      <c r="R659" s="127">
        <f>$F$659/3</f>
        <v>20579.666666666668</v>
      </c>
      <c r="S659" s="127">
        <f>$F$659/3</f>
        <v>20579.666666666668</v>
      </c>
      <c r="T659" s="127">
        <f t="shared" si="317"/>
        <v>17148.722222222223</v>
      </c>
      <c r="U659" s="127"/>
      <c r="V659" s="127"/>
      <c r="W659" s="127"/>
      <c r="X659" s="127"/>
      <c r="Y659" s="127"/>
      <c r="Z659" s="127"/>
      <c r="AA659" s="127"/>
      <c r="AB659" s="127"/>
      <c r="AC659" s="127"/>
      <c r="AD659" s="127"/>
      <c r="AE659" s="127"/>
      <c r="AF659" s="127"/>
      <c r="AG659" s="127"/>
      <c r="AH659" s="127"/>
      <c r="AI659" s="127"/>
      <c r="AJ659" s="127"/>
      <c r="AK659" s="127"/>
      <c r="AL659" s="127"/>
      <c r="AM659" s="127"/>
      <c r="AN659" s="127"/>
      <c r="AO659" s="127"/>
      <c r="AP659" s="127"/>
    </row>
    <row r="660" spans="1:42">
      <c r="A660" s="118">
        <v>658</v>
      </c>
      <c r="B660" s="120" t="s">
        <v>5779</v>
      </c>
      <c r="C660" s="121" t="s">
        <v>5780</v>
      </c>
      <c r="D660" s="118" t="s">
        <v>5431</v>
      </c>
      <c r="E660" s="122">
        <v>20</v>
      </c>
      <c r="F660" s="123">
        <v>12305</v>
      </c>
      <c r="G660" s="124">
        <v>2666.04</v>
      </c>
      <c r="H660" s="123">
        <v>205.08</v>
      </c>
      <c r="I660" s="124">
        <v>2871.12</v>
      </c>
      <c r="J660" s="125">
        <v>9433.8799999999992</v>
      </c>
      <c r="K660" s="118">
        <v>2556</v>
      </c>
      <c r="L660" s="118">
        <v>2</v>
      </c>
      <c r="M660" s="118">
        <f t="shared" si="315"/>
        <v>10</v>
      </c>
      <c r="N660" s="118">
        <f t="shared" si="314"/>
        <v>12</v>
      </c>
      <c r="O660" s="126"/>
      <c r="P660" s="127"/>
      <c r="Q660" s="127"/>
      <c r="R660" s="127">
        <f>(F660/5)*L660/N660</f>
        <v>410.16666666666669</v>
      </c>
      <c r="S660" s="127">
        <f>F660/5</f>
        <v>2461</v>
      </c>
      <c r="T660" s="127">
        <f>F660/5</f>
        <v>2461</v>
      </c>
      <c r="U660" s="127">
        <f>F660/5</f>
        <v>2461</v>
      </c>
      <c r="V660" s="127">
        <f>F660/5</f>
        <v>2461</v>
      </c>
      <c r="W660" s="127">
        <f>(F660/5)*M660/N660-1</f>
        <v>2049.8333333333335</v>
      </c>
      <c r="X660" s="127"/>
      <c r="Y660" s="127"/>
      <c r="Z660" s="127"/>
      <c r="AA660" s="127"/>
      <c r="AB660" s="127"/>
      <c r="AC660" s="127"/>
      <c r="AD660" s="127"/>
      <c r="AE660" s="127"/>
      <c r="AF660" s="127"/>
      <c r="AG660" s="127"/>
      <c r="AH660" s="127"/>
      <c r="AI660" s="127"/>
      <c r="AJ660" s="127"/>
      <c r="AK660" s="127"/>
      <c r="AL660" s="127"/>
      <c r="AM660" s="127"/>
      <c r="AN660" s="127"/>
      <c r="AO660" s="127"/>
      <c r="AP660" s="127"/>
    </row>
    <row r="661" spans="1:42">
      <c r="A661" s="118">
        <v>659</v>
      </c>
      <c r="B661" s="120" t="s">
        <v>5781</v>
      </c>
      <c r="C661" s="121" t="s">
        <v>5623</v>
      </c>
      <c r="D661" s="118" t="s">
        <v>5431</v>
      </c>
      <c r="E661" s="122">
        <v>20</v>
      </c>
      <c r="F661" s="123">
        <v>44940</v>
      </c>
      <c r="G661" s="124">
        <v>35952</v>
      </c>
      <c r="H661" s="123">
        <v>749</v>
      </c>
      <c r="I661" s="124">
        <v>36701</v>
      </c>
      <c r="J661" s="125">
        <v>8239</v>
      </c>
      <c r="K661" s="118">
        <v>2553</v>
      </c>
      <c r="L661" s="118">
        <v>1</v>
      </c>
      <c r="M661" s="118">
        <f t="shared" si="315"/>
        <v>11</v>
      </c>
      <c r="N661" s="118">
        <f t="shared" si="314"/>
        <v>12</v>
      </c>
      <c r="O661" s="126">
        <f t="shared" ref="O661:O666" si="318">(F661/5)*L661/N661</f>
        <v>749</v>
      </c>
      <c r="P661" s="127">
        <f>$F$661/5</f>
        <v>8988</v>
      </c>
      <c r="Q661" s="127">
        <f t="shared" ref="Q661:S661" si="319">$F$661/5</f>
        <v>8988</v>
      </c>
      <c r="R661" s="127">
        <f t="shared" si="319"/>
        <v>8988</v>
      </c>
      <c r="S661" s="127">
        <f t="shared" si="319"/>
        <v>8988</v>
      </c>
      <c r="T661" s="127">
        <f t="shared" ref="T661:T666" si="320">(F661/5)*M661/N661-1</f>
        <v>8238</v>
      </c>
      <c r="U661" s="127"/>
      <c r="V661" s="127"/>
      <c r="W661" s="127"/>
      <c r="X661" s="127"/>
      <c r="Y661" s="127"/>
      <c r="Z661" s="127"/>
      <c r="AA661" s="127"/>
      <c r="AB661" s="127"/>
      <c r="AC661" s="127"/>
      <c r="AD661" s="127"/>
      <c r="AE661" s="127"/>
      <c r="AF661" s="127"/>
      <c r="AG661" s="127"/>
      <c r="AH661" s="127"/>
      <c r="AI661" s="127"/>
      <c r="AJ661" s="127"/>
      <c r="AK661" s="127"/>
      <c r="AL661" s="127"/>
      <c r="AM661" s="127"/>
      <c r="AN661" s="127"/>
      <c r="AO661" s="127"/>
      <c r="AP661" s="127"/>
    </row>
    <row r="662" spans="1:42">
      <c r="A662" s="118">
        <v>660</v>
      </c>
      <c r="B662" s="120" t="s">
        <v>5782</v>
      </c>
      <c r="C662" s="121" t="s">
        <v>5623</v>
      </c>
      <c r="D662" s="118" t="s">
        <v>5431</v>
      </c>
      <c r="E662" s="122">
        <v>20</v>
      </c>
      <c r="F662" s="123">
        <v>127865</v>
      </c>
      <c r="G662" s="124">
        <v>102291.84</v>
      </c>
      <c r="H662" s="123">
        <v>2131.08</v>
      </c>
      <c r="I662" s="124">
        <v>104422.92</v>
      </c>
      <c r="J662" s="125">
        <v>23442.080000000002</v>
      </c>
      <c r="K662" s="118">
        <v>2553</v>
      </c>
      <c r="L662" s="118">
        <v>1</v>
      </c>
      <c r="M662" s="118">
        <f t="shared" si="315"/>
        <v>11</v>
      </c>
      <c r="N662" s="118">
        <f t="shared" si="314"/>
        <v>12</v>
      </c>
      <c r="O662" s="126">
        <f t="shared" si="318"/>
        <v>2131.0833333333335</v>
      </c>
      <c r="P662" s="127">
        <f>$F$662/5</f>
        <v>25573</v>
      </c>
      <c r="Q662" s="127">
        <f t="shared" ref="Q662:S662" si="321">$F$662/5</f>
        <v>25573</v>
      </c>
      <c r="R662" s="127">
        <f t="shared" si="321"/>
        <v>25573</v>
      </c>
      <c r="S662" s="127">
        <f t="shared" si="321"/>
        <v>25573</v>
      </c>
      <c r="T662" s="127">
        <f t="shared" si="320"/>
        <v>23440.916666666668</v>
      </c>
      <c r="U662" s="127"/>
      <c r="V662" s="127"/>
      <c r="W662" s="127"/>
      <c r="X662" s="127"/>
      <c r="Y662" s="127"/>
      <c r="Z662" s="127"/>
      <c r="AA662" s="127"/>
      <c r="AB662" s="127"/>
      <c r="AC662" s="127"/>
      <c r="AD662" s="127"/>
      <c r="AE662" s="127"/>
      <c r="AF662" s="127"/>
      <c r="AG662" s="127"/>
      <c r="AH662" s="127"/>
      <c r="AI662" s="127"/>
      <c r="AJ662" s="127"/>
      <c r="AK662" s="127"/>
      <c r="AL662" s="127"/>
      <c r="AM662" s="127"/>
      <c r="AN662" s="127"/>
      <c r="AO662" s="127"/>
      <c r="AP662" s="127"/>
    </row>
    <row r="663" spans="1:42">
      <c r="A663" s="118">
        <v>661</v>
      </c>
      <c r="B663" s="120" t="s">
        <v>5783</v>
      </c>
      <c r="C663" s="121" t="s">
        <v>5623</v>
      </c>
      <c r="D663" s="118" t="s">
        <v>5431</v>
      </c>
      <c r="E663" s="122">
        <v>20</v>
      </c>
      <c r="F663" s="123">
        <v>46866</v>
      </c>
      <c r="G663" s="124">
        <v>37492.800000000003</v>
      </c>
      <c r="H663" s="123">
        <v>781.1</v>
      </c>
      <c r="I663" s="124">
        <v>38273.9</v>
      </c>
      <c r="J663" s="125">
        <v>8592.1</v>
      </c>
      <c r="K663" s="118">
        <v>2553</v>
      </c>
      <c r="L663" s="118">
        <v>1</v>
      </c>
      <c r="M663" s="118">
        <f t="shared" si="315"/>
        <v>11</v>
      </c>
      <c r="N663" s="118">
        <f t="shared" si="314"/>
        <v>12</v>
      </c>
      <c r="O663" s="126">
        <f t="shared" si="318"/>
        <v>781.1</v>
      </c>
      <c r="P663" s="127">
        <f>$F$663/5</f>
        <v>9373.2000000000007</v>
      </c>
      <c r="Q663" s="127">
        <f t="shared" ref="Q663:S663" si="322">$F$663/5</f>
        <v>9373.2000000000007</v>
      </c>
      <c r="R663" s="127">
        <f t="shared" si="322"/>
        <v>9373.2000000000007</v>
      </c>
      <c r="S663" s="127">
        <f t="shared" si="322"/>
        <v>9373.2000000000007</v>
      </c>
      <c r="T663" s="127">
        <f t="shared" si="320"/>
        <v>8591.1</v>
      </c>
      <c r="U663" s="127"/>
      <c r="V663" s="127"/>
      <c r="W663" s="127"/>
      <c r="X663" s="127"/>
      <c r="Y663" s="127"/>
      <c r="Z663" s="127"/>
      <c r="AA663" s="127"/>
      <c r="AB663" s="127"/>
      <c r="AC663" s="127"/>
      <c r="AD663" s="127"/>
      <c r="AE663" s="127"/>
      <c r="AF663" s="127"/>
      <c r="AG663" s="127"/>
      <c r="AH663" s="127"/>
      <c r="AI663" s="127"/>
      <c r="AJ663" s="127"/>
      <c r="AK663" s="127"/>
      <c r="AL663" s="127"/>
      <c r="AM663" s="127"/>
      <c r="AN663" s="127"/>
      <c r="AO663" s="127"/>
      <c r="AP663" s="127"/>
    </row>
    <row r="664" spans="1:42">
      <c r="A664" s="118">
        <v>662</v>
      </c>
      <c r="B664" s="120" t="s">
        <v>5784</v>
      </c>
      <c r="C664" s="121" t="s">
        <v>5623</v>
      </c>
      <c r="D664" s="118" t="s">
        <v>5431</v>
      </c>
      <c r="E664" s="122">
        <v>20</v>
      </c>
      <c r="F664" s="123">
        <v>222656.3</v>
      </c>
      <c r="G664" s="124">
        <v>178125.12</v>
      </c>
      <c r="H664" s="123">
        <v>3710.94</v>
      </c>
      <c r="I664" s="124">
        <v>181836.06</v>
      </c>
      <c r="J664" s="125">
        <v>40820.239999999998</v>
      </c>
      <c r="K664" s="118">
        <v>2553</v>
      </c>
      <c r="L664" s="118">
        <v>1</v>
      </c>
      <c r="M664" s="118">
        <f t="shared" si="315"/>
        <v>11</v>
      </c>
      <c r="N664" s="118">
        <f t="shared" si="314"/>
        <v>12</v>
      </c>
      <c r="O664" s="126">
        <f t="shared" si="318"/>
        <v>3710.938333333333</v>
      </c>
      <c r="P664" s="127">
        <f>$F$664/5</f>
        <v>44531.259999999995</v>
      </c>
      <c r="Q664" s="127">
        <f t="shared" ref="Q664:S664" si="323">$F$664/5</f>
        <v>44531.259999999995</v>
      </c>
      <c r="R664" s="127">
        <f t="shared" si="323"/>
        <v>44531.259999999995</v>
      </c>
      <c r="S664" s="127">
        <f t="shared" si="323"/>
        <v>44531.259999999995</v>
      </c>
      <c r="T664" s="127">
        <f t="shared" si="320"/>
        <v>40819.321666666663</v>
      </c>
      <c r="U664" s="127"/>
      <c r="V664" s="127"/>
      <c r="W664" s="127"/>
      <c r="X664" s="127"/>
      <c r="Y664" s="127"/>
      <c r="Z664" s="127"/>
      <c r="AA664" s="127"/>
      <c r="AB664" s="127"/>
      <c r="AC664" s="127"/>
      <c r="AD664" s="127"/>
      <c r="AE664" s="127"/>
      <c r="AF664" s="127"/>
      <c r="AG664" s="127"/>
      <c r="AH664" s="127"/>
      <c r="AI664" s="127"/>
      <c r="AJ664" s="127"/>
      <c r="AK664" s="127"/>
      <c r="AL664" s="127"/>
      <c r="AM664" s="127"/>
      <c r="AN664" s="127"/>
      <c r="AO664" s="127"/>
      <c r="AP664" s="127"/>
    </row>
    <row r="665" spans="1:42">
      <c r="A665" s="118">
        <v>663</v>
      </c>
      <c r="B665" s="120" t="s">
        <v>5622</v>
      </c>
      <c r="C665" s="121" t="s">
        <v>5623</v>
      </c>
      <c r="D665" s="118" t="s">
        <v>5431</v>
      </c>
      <c r="E665" s="122">
        <v>20</v>
      </c>
      <c r="F665" s="123">
        <v>68587</v>
      </c>
      <c r="G665" s="124">
        <v>54869.760000000002</v>
      </c>
      <c r="H665" s="123">
        <v>1143.1199999999999</v>
      </c>
      <c r="I665" s="124">
        <v>56012.88</v>
      </c>
      <c r="J665" s="125">
        <v>12574.12</v>
      </c>
      <c r="K665" s="118">
        <v>2553</v>
      </c>
      <c r="L665" s="118">
        <v>1</v>
      </c>
      <c r="M665" s="118">
        <f t="shared" si="315"/>
        <v>11</v>
      </c>
      <c r="N665" s="118">
        <f t="shared" si="314"/>
        <v>12</v>
      </c>
      <c r="O665" s="126">
        <f t="shared" si="318"/>
        <v>1143.1166666666666</v>
      </c>
      <c r="P665" s="127">
        <f>$F$665/5</f>
        <v>13717.4</v>
      </c>
      <c r="Q665" s="127">
        <f t="shared" ref="Q665:S665" si="324">$F$665/5</f>
        <v>13717.4</v>
      </c>
      <c r="R665" s="127">
        <f t="shared" si="324"/>
        <v>13717.4</v>
      </c>
      <c r="S665" s="127">
        <f t="shared" si="324"/>
        <v>13717.4</v>
      </c>
      <c r="T665" s="127">
        <f t="shared" si="320"/>
        <v>12573.283333333333</v>
      </c>
      <c r="U665" s="127"/>
      <c r="V665" s="127"/>
      <c r="W665" s="127"/>
      <c r="X665" s="127"/>
      <c r="Y665" s="127"/>
      <c r="Z665" s="127"/>
      <c r="AA665" s="127"/>
      <c r="AB665" s="127"/>
      <c r="AC665" s="127"/>
      <c r="AD665" s="127"/>
      <c r="AE665" s="127"/>
      <c r="AF665" s="127"/>
      <c r="AG665" s="127"/>
      <c r="AH665" s="127"/>
      <c r="AI665" s="127"/>
      <c r="AJ665" s="127"/>
      <c r="AK665" s="127"/>
      <c r="AL665" s="127"/>
      <c r="AM665" s="127"/>
      <c r="AN665" s="127"/>
      <c r="AO665" s="127"/>
      <c r="AP665" s="127"/>
    </row>
    <row r="666" spans="1:42">
      <c r="A666" s="118">
        <v>664</v>
      </c>
      <c r="B666" s="120" t="s">
        <v>5785</v>
      </c>
      <c r="C666" s="121" t="s">
        <v>5637</v>
      </c>
      <c r="D666" s="118" t="s">
        <v>5431</v>
      </c>
      <c r="E666" s="122">
        <v>20</v>
      </c>
      <c r="F666" s="123">
        <v>65377</v>
      </c>
      <c r="G666" s="124">
        <v>52301.760000000002</v>
      </c>
      <c r="H666" s="123">
        <v>1089.6199999999999</v>
      </c>
      <c r="I666" s="124">
        <v>53391.38</v>
      </c>
      <c r="J666" s="125">
        <v>11985.62</v>
      </c>
      <c r="K666" s="118">
        <v>2553</v>
      </c>
      <c r="L666" s="118">
        <v>1</v>
      </c>
      <c r="M666" s="118">
        <f t="shared" si="315"/>
        <v>11</v>
      </c>
      <c r="N666" s="118">
        <f t="shared" si="314"/>
        <v>12</v>
      </c>
      <c r="O666" s="126">
        <f t="shared" si="318"/>
        <v>1089.6166666666666</v>
      </c>
      <c r="P666" s="127">
        <f>$F$666/5</f>
        <v>13075.4</v>
      </c>
      <c r="Q666" s="127">
        <f t="shared" ref="Q666:S666" si="325">$F$666/5</f>
        <v>13075.4</v>
      </c>
      <c r="R666" s="127">
        <f t="shared" si="325"/>
        <v>13075.4</v>
      </c>
      <c r="S666" s="127">
        <f t="shared" si="325"/>
        <v>13075.4</v>
      </c>
      <c r="T666" s="127">
        <f t="shared" si="320"/>
        <v>11984.783333333333</v>
      </c>
      <c r="U666" s="127"/>
      <c r="V666" s="127"/>
      <c r="W666" s="127"/>
      <c r="X666" s="127"/>
      <c r="Y666" s="127"/>
      <c r="Z666" s="127"/>
      <c r="AA666" s="127"/>
      <c r="AB666" s="127"/>
      <c r="AC666" s="127"/>
      <c r="AD666" s="127"/>
      <c r="AE666" s="127"/>
      <c r="AF666" s="127"/>
      <c r="AG666" s="127"/>
      <c r="AH666" s="127"/>
      <c r="AI666" s="127"/>
      <c r="AJ666" s="127"/>
      <c r="AK666" s="127"/>
      <c r="AL666" s="127"/>
      <c r="AM666" s="127"/>
      <c r="AN666" s="127"/>
      <c r="AO666" s="127"/>
      <c r="AP666" s="127"/>
    </row>
    <row r="667" spans="1:42">
      <c r="A667" s="118">
        <v>665</v>
      </c>
      <c r="B667" s="120" t="s">
        <v>5786</v>
      </c>
      <c r="C667" s="121" t="s">
        <v>5456</v>
      </c>
      <c r="D667" s="118" t="s">
        <v>5431</v>
      </c>
      <c r="E667" s="122">
        <v>20</v>
      </c>
      <c r="F667" s="123">
        <v>63959.25</v>
      </c>
      <c r="G667" s="124">
        <v>50101.53</v>
      </c>
      <c r="H667" s="123">
        <v>1065.99</v>
      </c>
      <c r="I667" s="124">
        <v>51167.519999999997</v>
      </c>
      <c r="J667" s="125">
        <v>12791.73</v>
      </c>
      <c r="K667" s="118">
        <v>2554</v>
      </c>
      <c r="L667" s="118">
        <v>0</v>
      </c>
      <c r="M667" s="118">
        <f t="shared" si="315"/>
        <v>12</v>
      </c>
      <c r="N667" s="118">
        <f t="shared" si="314"/>
        <v>12</v>
      </c>
      <c r="O667" s="126"/>
      <c r="P667" s="127">
        <f>(F667/5)*L667/N667</f>
        <v>0</v>
      </c>
      <c r="Q667" s="127">
        <f>$F$667/5</f>
        <v>12791.85</v>
      </c>
      <c r="R667" s="127">
        <f t="shared" ref="R667:T667" si="326">$F$667/5</f>
        <v>12791.85</v>
      </c>
      <c r="S667" s="127">
        <f t="shared" si="326"/>
        <v>12791.85</v>
      </c>
      <c r="T667" s="127">
        <f t="shared" si="326"/>
        <v>12791.85</v>
      </c>
      <c r="U667" s="127">
        <f>(F667/5)*M667/N667-1</f>
        <v>12790.85</v>
      </c>
      <c r="V667" s="127"/>
      <c r="W667" s="127"/>
      <c r="X667" s="127"/>
      <c r="Y667" s="127"/>
      <c r="Z667" s="127"/>
      <c r="AA667" s="127"/>
      <c r="AB667" s="127"/>
      <c r="AC667" s="127"/>
      <c r="AD667" s="127"/>
      <c r="AE667" s="127"/>
      <c r="AF667" s="127"/>
      <c r="AG667" s="127"/>
      <c r="AH667" s="127"/>
      <c r="AI667" s="127"/>
      <c r="AJ667" s="127"/>
      <c r="AK667" s="127"/>
      <c r="AL667" s="127"/>
      <c r="AM667" s="127"/>
      <c r="AN667" s="127"/>
      <c r="AO667" s="127"/>
      <c r="AP667" s="127"/>
    </row>
    <row r="668" spans="1:42">
      <c r="A668" s="118">
        <v>666</v>
      </c>
      <c r="B668" s="120" t="s">
        <v>5787</v>
      </c>
      <c r="C668" s="121" t="s">
        <v>5640</v>
      </c>
      <c r="D668" s="118" t="s">
        <v>5626</v>
      </c>
      <c r="E668" s="122">
        <v>10</v>
      </c>
      <c r="F668" s="123">
        <v>110852</v>
      </c>
      <c r="G668" s="124">
        <v>36950.800000000003</v>
      </c>
      <c r="H668" s="123">
        <v>923.77</v>
      </c>
      <c r="I668" s="124">
        <v>37874.57</v>
      </c>
      <c r="J668" s="125">
        <v>72977.429999999993</v>
      </c>
      <c r="K668" s="118">
        <v>2554</v>
      </c>
      <c r="L668" s="118">
        <v>5</v>
      </c>
      <c r="M668" s="118">
        <f t="shared" si="315"/>
        <v>7</v>
      </c>
      <c r="N668" s="118">
        <f t="shared" si="314"/>
        <v>12</v>
      </c>
      <c r="O668" s="126"/>
      <c r="P668" s="127">
        <f t="shared" ref="P668:P670" si="327">(F668/10)*L668/N668</f>
        <v>4618.833333333333</v>
      </c>
      <c r="Q668" s="127">
        <f>$F$668/10</f>
        <v>11085.2</v>
      </c>
      <c r="R668" s="127">
        <f t="shared" ref="R668:Y668" si="328">$F$668/10</f>
        <v>11085.2</v>
      </c>
      <c r="S668" s="127">
        <f t="shared" si="328"/>
        <v>11085.2</v>
      </c>
      <c r="T668" s="127">
        <f t="shared" si="328"/>
        <v>11085.2</v>
      </c>
      <c r="U668" s="127">
        <f t="shared" si="328"/>
        <v>11085.2</v>
      </c>
      <c r="V668" s="127">
        <f t="shared" si="328"/>
        <v>11085.2</v>
      </c>
      <c r="W668" s="127">
        <f t="shared" si="328"/>
        <v>11085.2</v>
      </c>
      <c r="X668" s="127">
        <f t="shared" si="328"/>
        <v>11085.2</v>
      </c>
      <c r="Y668" s="127">
        <f t="shared" si="328"/>
        <v>11085.2</v>
      </c>
      <c r="Z668" s="127">
        <f t="shared" ref="Z668:Z670" si="329">(F668/10)*M668/N668-1</f>
        <v>6465.3666666666677</v>
      </c>
      <c r="AA668" s="127"/>
      <c r="AB668" s="127"/>
      <c r="AC668" s="127"/>
      <c r="AD668" s="127"/>
      <c r="AE668" s="127"/>
      <c r="AF668" s="127"/>
      <c r="AG668" s="127"/>
      <c r="AH668" s="127"/>
      <c r="AI668" s="127"/>
      <c r="AJ668" s="127"/>
      <c r="AK668" s="127"/>
      <c r="AL668" s="127"/>
      <c r="AM668" s="127"/>
      <c r="AN668" s="127"/>
      <c r="AO668" s="127"/>
      <c r="AP668" s="127"/>
    </row>
    <row r="669" spans="1:42">
      <c r="A669" s="118">
        <v>667</v>
      </c>
      <c r="B669" s="120" t="s">
        <v>5788</v>
      </c>
      <c r="C669" s="121" t="s">
        <v>5464</v>
      </c>
      <c r="D669" s="118" t="s">
        <v>5626</v>
      </c>
      <c r="E669" s="122">
        <v>10</v>
      </c>
      <c r="F669" s="123">
        <v>34989</v>
      </c>
      <c r="G669" s="124">
        <v>10496.88</v>
      </c>
      <c r="H669" s="123">
        <v>291.58</v>
      </c>
      <c r="I669" s="124">
        <v>10788.46</v>
      </c>
      <c r="J669" s="125">
        <v>24200.54</v>
      </c>
      <c r="K669" s="118">
        <v>2554</v>
      </c>
      <c r="L669" s="118">
        <v>1</v>
      </c>
      <c r="M669" s="118">
        <f t="shared" si="315"/>
        <v>11</v>
      </c>
      <c r="N669" s="118">
        <f t="shared" si="314"/>
        <v>12</v>
      </c>
      <c r="O669" s="126"/>
      <c r="P669" s="127">
        <f t="shared" si="327"/>
        <v>291.57499999999999</v>
      </c>
      <c r="Q669" s="127">
        <f>$F$669/10</f>
        <v>3498.9</v>
      </c>
      <c r="R669" s="127">
        <f t="shared" ref="R669:Y669" si="330">$F$669/10</f>
        <v>3498.9</v>
      </c>
      <c r="S669" s="127">
        <f t="shared" si="330"/>
        <v>3498.9</v>
      </c>
      <c r="T669" s="127">
        <f t="shared" si="330"/>
        <v>3498.9</v>
      </c>
      <c r="U669" s="127">
        <f t="shared" si="330"/>
        <v>3498.9</v>
      </c>
      <c r="V669" s="127">
        <f t="shared" si="330"/>
        <v>3498.9</v>
      </c>
      <c r="W669" s="127">
        <f t="shared" si="330"/>
        <v>3498.9</v>
      </c>
      <c r="X669" s="127">
        <f t="shared" si="330"/>
        <v>3498.9</v>
      </c>
      <c r="Y669" s="127">
        <f t="shared" si="330"/>
        <v>3498.9</v>
      </c>
      <c r="Z669" s="127">
        <f t="shared" si="329"/>
        <v>3206.3250000000003</v>
      </c>
      <c r="AA669" s="127"/>
      <c r="AB669" s="127"/>
      <c r="AC669" s="127"/>
      <c r="AD669" s="127"/>
      <c r="AE669" s="127"/>
      <c r="AF669" s="127"/>
      <c r="AG669" s="127"/>
      <c r="AH669" s="127"/>
      <c r="AI669" s="127"/>
      <c r="AJ669" s="127"/>
      <c r="AK669" s="127"/>
      <c r="AL669" s="127"/>
      <c r="AM669" s="127"/>
      <c r="AN669" s="127"/>
      <c r="AO669" s="127"/>
      <c r="AP669" s="127"/>
    </row>
    <row r="670" spans="1:42">
      <c r="A670" s="118">
        <v>668</v>
      </c>
      <c r="B670" s="120" t="s">
        <v>5789</v>
      </c>
      <c r="C670" s="121" t="s">
        <v>5464</v>
      </c>
      <c r="D670" s="118" t="s">
        <v>5626</v>
      </c>
      <c r="E670" s="122">
        <v>10</v>
      </c>
      <c r="F670" s="123">
        <v>158895</v>
      </c>
      <c r="G670" s="124">
        <v>47668.68</v>
      </c>
      <c r="H670" s="123">
        <v>1324.13</v>
      </c>
      <c r="I670" s="124">
        <v>48992.81</v>
      </c>
      <c r="J670" s="125">
        <v>109902.19</v>
      </c>
      <c r="K670" s="118">
        <v>2554</v>
      </c>
      <c r="L670" s="118">
        <v>1</v>
      </c>
      <c r="M670" s="118">
        <f t="shared" si="315"/>
        <v>11</v>
      </c>
      <c r="N670" s="118">
        <f t="shared" si="314"/>
        <v>12</v>
      </c>
      <c r="O670" s="126"/>
      <c r="P670" s="127">
        <f t="shared" si="327"/>
        <v>1324.125</v>
      </c>
      <c r="Q670" s="127">
        <f>$F$670/10</f>
        <v>15889.5</v>
      </c>
      <c r="R670" s="127">
        <f t="shared" ref="R670:Y670" si="331">$F$670/10</f>
        <v>15889.5</v>
      </c>
      <c r="S670" s="127">
        <f t="shared" si="331"/>
        <v>15889.5</v>
      </c>
      <c r="T670" s="127">
        <f t="shared" si="331"/>
        <v>15889.5</v>
      </c>
      <c r="U670" s="127">
        <f t="shared" si="331"/>
        <v>15889.5</v>
      </c>
      <c r="V670" s="127">
        <f t="shared" si="331"/>
        <v>15889.5</v>
      </c>
      <c r="W670" s="127">
        <f t="shared" si="331"/>
        <v>15889.5</v>
      </c>
      <c r="X670" s="127">
        <f t="shared" si="331"/>
        <v>15889.5</v>
      </c>
      <c r="Y670" s="127">
        <f t="shared" si="331"/>
        <v>15889.5</v>
      </c>
      <c r="Z670" s="127">
        <f t="shared" si="329"/>
        <v>14564.375</v>
      </c>
      <c r="AA670" s="127"/>
      <c r="AB670" s="127"/>
      <c r="AC670" s="127"/>
      <c r="AD670" s="127"/>
      <c r="AE670" s="127"/>
      <c r="AF670" s="127"/>
      <c r="AG670" s="127"/>
      <c r="AH670" s="127"/>
      <c r="AI670" s="127"/>
      <c r="AJ670" s="127"/>
      <c r="AK670" s="127"/>
      <c r="AL670" s="127"/>
      <c r="AM670" s="127"/>
      <c r="AN670" s="127"/>
      <c r="AO670" s="127"/>
      <c r="AP670" s="127"/>
    </row>
    <row r="671" spans="1:42" ht="36">
      <c r="A671" s="118">
        <v>669</v>
      </c>
      <c r="B671" s="120" t="s">
        <v>5790</v>
      </c>
      <c r="C671" s="121" t="s">
        <v>5791</v>
      </c>
      <c r="D671" s="118" t="s">
        <v>5626</v>
      </c>
      <c r="E671" s="122">
        <v>10</v>
      </c>
      <c r="F671" s="123">
        <v>79126.5</v>
      </c>
      <c r="G671" s="124">
        <v>21100.48</v>
      </c>
      <c r="H671" s="123">
        <v>659.39</v>
      </c>
      <c r="I671" s="124">
        <v>21759.87</v>
      </c>
      <c r="J671" s="125">
        <v>57366.63</v>
      </c>
      <c r="K671" s="118">
        <v>2555</v>
      </c>
      <c r="L671" s="118">
        <v>9</v>
      </c>
      <c r="M671" s="118">
        <f t="shared" si="315"/>
        <v>3</v>
      </c>
      <c r="N671" s="118">
        <f t="shared" si="314"/>
        <v>12</v>
      </c>
      <c r="O671" s="126"/>
      <c r="P671" s="127"/>
      <c r="Q671" s="127">
        <f>(F671/10)*L671/N671</f>
        <v>5934.4874999999993</v>
      </c>
      <c r="R671" s="127">
        <f>$F$671/10</f>
        <v>7912.65</v>
      </c>
      <c r="S671" s="127">
        <f t="shared" ref="S671:Z671" si="332">$F$671/10</f>
        <v>7912.65</v>
      </c>
      <c r="T671" s="127">
        <f t="shared" si="332"/>
        <v>7912.65</v>
      </c>
      <c r="U671" s="127">
        <f t="shared" si="332"/>
        <v>7912.65</v>
      </c>
      <c r="V671" s="127">
        <f t="shared" si="332"/>
        <v>7912.65</v>
      </c>
      <c r="W671" s="127">
        <f t="shared" si="332"/>
        <v>7912.65</v>
      </c>
      <c r="X671" s="127">
        <f t="shared" si="332"/>
        <v>7912.65</v>
      </c>
      <c r="Y671" s="127">
        <f t="shared" si="332"/>
        <v>7912.65</v>
      </c>
      <c r="Z671" s="127">
        <f t="shared" si="332"/>
        <v>7912.65</v>
      </c>
      <c r="AA671" s="127">
        <f>(F671/10)*M671/N671-1</f>
        <v>1977.1624999999997</v>
      </c>
      <c r="AB671" s="127"/>
      <c r="AC671" s="127"/>
      <c r="AD671" s="127"/>
      <c r="AE671" s="127"/>
      <c r="AF671" s="127"/>
      <c r="AG671" s="127"/>
      <c r="AH671" s="127"/>
      <c r="AI671" s="127"/>
      <c r="AJ671" s="127"/>
      <c r="AK671" s="127"/>
      <c r="AL671" s="127"/>
      <c r="AM671" s="127"/>
      <c r="AN671" s="127"/>
      <c r="AO671" s="127"/>
      <c r="AP671" s="127"/>
    </row>
    <row r="672" spans="1:42">
      <c r="A672" s="118">
        <v>670</v>
      </c>
      <c r="B672" s="120" t="s">
        <v>5792</v>
      </c>
      <c r="C672" s="121" t="s">
        <v>5573</v>
      </c>
      <c r="D672" s="118" t="s">
        <v>5626</v>
      </c>
      <c r="E672" s="122">
        <v>10</v>
      </c>
      <c r="F672" s="123">
        <v>417097.5</v>
      </c>
      <c r="G672" s="124">
        <v>90371.06</v>
      </c>
      <c r="H672" s="123">
        <v>3475.81</v>
      </c>
      <c r="I672" s="124">
        <v>93846.87</v>
      </c>
      <c r="J672" s="125">
        <v>323250.63</v>
      </c>
      <c r="K672" s="118">
        <v>2555</v>
      </c>
      <c r="L672" s="118">
        <v>3</v>
      </c>
      <c r="M672" s="118">
        <f t="shared" si="315"/>
        <v>9</v>
      </c>
      <c r="N672" s="118">
        <f t="shared" si="314"/>
        <v>12</v>
      </c>
      <c r="O672" s="126"/>
      <c r="P672" s="127"/>
      <c r="Q672" s="127">
        <f>(F672/10)*L672/N672</f>
        <v>10427.4375</v>
      </c>
      <c r="R672" s="127">
        <f>$F$672/10</f>
        <v>41709.75</v>
      </c>
      <c r="S672" s="127">
        <f t="shared" ref="S672:Z672" si="333">$F$672/10</f>
        <v>41709.75</v>
      </c>
      <c r="T672" s="127">
        <f t="shared" si="333"/>
        <v>41709.75</v>
      </c>
      <c r="U672" s="127">
        <f t="shared" si="333"/>
        <v>41709.75</v>
      </c>
      <c r="V672" s="127">
        <f t="shared" si="333"/>
        <v>41709.75</v>
      </c>
      <c r="W672" s="127">
        <f t="shared" si="333"/>
        <v>41709.75</v>
      </c>
      <c r="X672" s="127">
        <f t="shared" si="333"/>
        <v>41709.75</v>
      </c>
      <c r="Y672" s="127">
        <f t="shared" si="333"/>
        <v>41709.75</v>
      </c>
      <c r="Z672" s="127">
        <f t="shared" si="333"/>
        <v>41709.75</v>
      </c>
      <c r="AA672" s="127">
        <f>(F672/10)*M672/N672-1</f>
        <v>31281.3125</v>
      </c>
      <c r="AB672" s="127"/>
      <c r="AC672" s="127"/>
      <c r="AD672" s="127"/>
      <c r="AE672" s="127"/>
      <c r="AF672" s="127"/>
      <c r="AG672" s="127"/>
      <c r="AH672" s="127"/>
      <c r="AI672" s="127"/>
      <c r="AJ672" s="127"/>
      <c r="AK672" s="127"/>
      <c r="AL672" s="127"/>
      <c r="AM672" s="127"/>
      <c r="AN672" s="127"/>
      <c r="AO672" s="127"/>
      <c r="AP672" s="127"/>
    </row>
    <row r="673" spans="1:42" ht="54">
      <c r="A673" s="118">
        <v>671</v>
      </c>
      <c r="B673" s="120" t="s">
        <v>5793</v>
      </c>
      <c r="C673" s="121" t="s">
        <v>5670</v>
      </c>
      <c r="D673" s="118" t="s">
        <v>5626</v>
      </c>
      <c r="E673" s="122">
        <v>10</v>
      </c>
      <c r="F673" s="123">
        <v>71155</v>
      </c>
      <c r="G673" s="124">
        <v>7708.48</v>
      </c>
      <c r="H673" s="123">
        <v>592.96</v>
      </c>
      <c r="I673" s="124">
        <v>8301.44</v>
      </c>
      <c r="J673" s="125">
        <v>62853.56</v>
      </c>
      <c r="K673" s="118">
        <v>2556</v>
      </c>
      <c r="L673" s="118">
        <v>2</v>
      </c>
      <c r="M673" s="118">
        <f t="shared" si="315"/>
        <v>10</v>
      </c>
      <c r="N673" s="118">
        <f t="shared" si="314"/>
        <v>12</v>
      </c>
      <c r="O673" s="126"/>
      <c r="P673" s="127"/>
      <c r="Q673" s="127"/>
      <c r="R673" s="127">
        <f>(F673/10)*L673/N673</f>
        <v>1185.9166666666667</v>
      </c>
      <c r="S673" s="127">
        <f>$F$673/10</f>
        <v>7115.5</v>
      </c>
      <c r="T673" s="127">
        <f t="shared" ref="T673:AA673" si="334">$F$673/10</f>
        <v>7115.5</v>
      </c>
      <c r="U673" s="127">
        <f t="shared" si="334"/>
        <v>7115.5</v>
      </c>
      <c r="V673" s="127">
        <f t="shared" si="334"/>
        <v>7115.5</v>
      </c>
      <c r="W673" s="127">
        <f t="shared" si="334"/>
        <v>7115.5</v>
      </c>
      <c r="X673" s="127">
        <f t="shared" si="334"/>
        <v>7115.5</v>
      </c>
      <c r="Y673" s="127">
        <f t="shared" si="334"/>
        <v>7115.5</v>
      </c>
      <c r="Z673" s="127">
        <f t="shared" si="334"/>
        <v>7115.5</v>
      </c>
      <c r="AA673" s="127">
        <f t="shared" si="334"/>
        <v>7115.5</v>
      </c>
      <c r="AB673" s="127">
        <f>(F673/10)*M673/N673-1</f>
        <v>5928.583333333333</v>
      </c>
      <c r="AC673" s="127"/>
      <c r="AD673" s="127"/>
      <c r="AE673" s="127"/>
      <c r="AF673" s="127"/>
      <c r="AG673" s="127"/>
      <c r="AH673" s="127"/>
      <c r="AI673" s="127"/>
      <c r="AJ673" s="127"/>
      <c r="AK673" s="127"/>
      <c r="AL673" s="127"/>
      <c r="AM673" s="127"/>
      <c r="AN673" s="127"/>
      <c r="AO673" s="127"/>
      <c r="AP673" s="127"/>
    </row>
    <row r="674" spans="1:42" ht="36">
      <c r="A674" s="118">
        <v>672</v>
      </c>
      <c r="B674" s="120" t="s">
        <v>5794</v>
      </c>
      <c r="C674" s="121" t="s">
        <v>5795</v>
      </c>
      <c r="D674" s="118" t="s">
        <v>5431</v>
      </c>
      <c r="E674" s="122">
        <v>20</v>
      </c>
      <c r="F674" s="123">
        <v>44000</v>
      </c>
      <c r="G674" s="124">
        <v>0</v>
      </c>
      <c r="H674" s="123">
        <v>733.33</v>
      </c>
      <c r="I674" s="124">
        <v>733.33</v>
      </c>
      <c r="J674" s="125">
        <v>43266.67</v>
      </c>
      <c r="K674" s="118">
        <v>2558</v>
      </c>
      <c r="L674" s="118">
        <v>8</v>
      </c>
      <c r="M674" s="118">
        <f t="shared" si="315"/>
        <v>4</v>
      </c>
      <c r="N674" s="118">
        <f t="shared" si="314"/>
        <v>12</v>
      </c>
      <c r="O674" s="126"/>
      <c r="P674" s="127"/>
      <c r="Q674" s="127"/>
      <c r="R674" s="127"/>
      <c r="S674" s="127"/>
      <c r="T674" s="127">
        <f>(F674/5)*L674/N674</f>
        <v>5866.666666666667</v>
      </c>
      <c r="U674" s="127">
        <f>F674/5</f>
        <v>8800</v>
      </c>
      <c r="V674" s="127">
        <f>F674/5</f>
        <v>8800</v>
      </c>
      <c r="W674" s="127">
        <f>F674/5</f>
        <v>8800</v>
      </c>
      <c r="X674" s="127">
        <f>F674/5</f>
        <v>8800</v>
      </c>
      <c r="Y674" s="127">
        <f>(F674/5)*M674/N674-1</f>
        <v>2932.3333333333335</v>
      </c>
      <c r="Z674" s="127"/>
      <c r="AA674" s="127"/>
      <c r="AB674" s="127"/>
      <c r="AC674" s="127"/>
      <c r="AD674" s="127"/>
      <c r="AE674" s="127"/>
      <c r="AF674" s="127"/>
      <c r="AG674" s="127"/>
      <c r="AH674" s="127"/>
      <c r="AI674" s="127"/>
      <c r="AJ674" s="127"/>
      <c r="AK674" s="127"/>
      <c r="AL674" s="127"/>
      <c r="AM674" s="127"/>
      <c r="AN674" s="127"/>
      <c r="AO674" s="127"/>
      <c r="AP674" s="127"/>
    </row>
    <row r="675" spans="1:42" ht="36">
      <c r="A675" s="118">
        <v>673</v>
      </c>
      <c r="B675" s="120" t="s">
        <v>5794</v>
      </c>
      <c r="C675" s="121" t="s">
        <v>5795</v>
      </c>
      <c r="D675" s="118" t="s">
        <v>5431</v>
      </c>
      <c r="E675" s="122">
        <v>20</v>
      </c>
      <c r="F675" s="123">
        <v>44000</v>
      </c>
      <c r="G675" s="124">
        <v>0</v>
      </c>
      <c r="H675" s="123">
        <v>733.33</v>
      </c>
      <c r="I675" s="124">
        <v>733.33</v>
      </c>
      <c r="J675" s="125">
        <v>43266.67</v>
      </c>
      <c r="K675" s="118">
        <v>2558</v>
      </c>
      <c r="L675" s="118">
        <v>8</v>
      </c>
      <c r="M675" s="118">
        <f t="shared" si="315"/>
        <v>4</v>
      </c>
      <c r="N675" s="118">
        <f t="shared" si="314"/>
        <v>12</v>
      </c>
      <c r="O675" s="126"/>
      <c r="P675" s="127"/>
      <c r="Q675" s="127"/>
      <c r="R675" s="127"/>
      <c r="S675" s="127"/>
      <c r="T675" s="127">
        <f>(F675/5)*L675/N675</f>
        <v>5866.666666666667</v>
      </c>
      <c r="U675" s="127">
        <f>F675/5</f>
        <v>8800</v>
      </c>
      <c r="V675" s="127">
        <f>F675/5</f>
        <v>8800</v>
      </c>
      <c r="W675" s="127">
        <f>F675/5</f>
        <v>8800</v>
      </c>
      <c r="X675" s="127">
        <f>F675/5</f>
        <v>8800</v>
      </c>
      <c r="Y675" s="127">
        <f>(F675/5)*M675/N675-1</f>
        <v>2932.3333333333335</v>
      </c>
      <c r="Z675" s="127"/>
      <c r="AA675" s="127"/>
      <c r="AB675" s="127"/>
      <c r="AC675" s="127"/>
      <c r="AD675" s="127"/>
      <c r="AE675" s="127"/>
      <c r="AF675" s="127"/>
      <c r="AG675" s="127"/>
      <c r="AH675" s="127"/>
      <c r="AI675" s="127"/>
      <c r="AJ675" s="127"/>
      <c r="AK675" s="127"/>
      <c r="AL675" s="127"/>
      <c r="AM675" s="127"/>
      <c r="AN675" s="127"/>
      <c r="AO675" s="127"/>
      <c r="AP675" s="127"/>
    </row>
    <row r="676" spans="1:42">
      <c r="A676" s="118">
        <v>674</v>
      </c>
      <c r="B676" s="120" t="s">
        <v>5796</v>
      </c>
      <c r="C676" s="121" t="s">
        <v>5797</v>
      </c>
      <c r="D676" s="118" t="s">
        <v>5434</v>
      </c>
      <c r="E676" s="122">
        <v>33.33</v>
      </c>
      <c r="F676" s="123">
        <v>24990</v>
      </c>
      <c r="G676" s="124">
        <v>0</v>
      </c>
      <c r="H676" s="123">
        <v>0</v>
      </c>
      <c r="I676" s="124">
        <v>0</v>
      </c>
      <c r="J676" s="125">
        <v>24990</v>
      </c>
      <c r="K676" s="118">
        <v>2558</v>
      </c>
      <c r="L676" s="118">
        <v>7</v>
      </c>
      <c r="M676" s="118">
        <f t="shared" si="315"/>
        <v>5</v>
      </c>
      <c r="N676" s="118">
        <f t="shared" si="314"/>
        <v>12</v>
      </c>
      <c r="O676" s="126"/>
      <c r="P676" s="127"/>
      <c r="Q676" s="127"/>
      <c r="R676" s="127"/>
      <c r="S676" s="127"/>
      <c r="T676" s="127">
        <f>(F676/3)*L676/N676</f>
        <v>4859.166666666667</v>
      </c>
      <c r="U676" s="127">
        <f>F676/3</f>
        <v>8330</v>
      </c>
      <c r="V676" s="127">
        <f>F676/3</f>
        <v>8330</v>
      </c>
      <c r="W676" s="127">
        <f>(F676/3)*M676/N676-1</f>
        <v>3469.8333333333335</v>
      </c>
      <c r="X676" s="127"/>
      <c r="Y676" s="127"/>
      <c r="Z676" s="127"/>
      <c r="AA676" s="127"/>
      <c r="AB676" s="127"/>
      <c r="AC676" s="127"/>
      <c r="AD676" s="127"/>
      <c r="AE676" s="127"/>
      <c r="AF676" s="127"/>
      <c r="AG676" s="127"/>
      <c r="AH676" s="127"/>
      <c r="AI676" s="127"/>
      <c r="AJ676" s="127"/>
      <c r="AK676" s="127"/>
      <c r="AL676" s="127"/>
      <c r="AM676" s="127"/>
      <c r="AN676" s="127"/>
      <c r="AO676" s="127"/>
      <c r="AP676" s="127"/>
    </row>
    <row r="677" spans="1:42">
      <c r="A677" s="118">
        <v>675</v>
      </c>
      <c r="B677" s="120" t="s">
        <v>5796</v>
      </c>
      <c r="C677" s="121" t="s">
        <v>5797</v>
      </c>
      <c r="D677" s="118" t="s">
        <v>5434</v>
      </c>
      <c r="E677" s="122">
        <v>33.33</v>
      </c>
      <c r="F677" s="123">
        <v>24990</v>
      </c>
      <c r="G677" s="124">
        <v>0</v>
      </c>
      <c r="H677" s="123">
        <v>0</v>
      </c>
      <c r="I677" s="124">
        <v>0</v>
      </c>
      <c r="J677" s="125">
        <v>24990</v>
      </c>
      <c r="K677" s="118">
        <v>2558</v>
      </c>
      <c r="L677" s="118">
        <v>7</v>
      </c>
      <c r="M677" s="118">
        <f t="shared" si="315"/>
        <v>5</v>
      </c>
      <c r="N677" s="118">
        <f t="shared" si="314"/>
        <v>12</v>
      </c>
      <c r="O677" s="126"/>
      <c r="P677" s="127"/>
      <c r="Q677" s="127"/>
      <c r="R677" s="127"/>
      <c r="S677" s="127"/>
      <c r="T677" s="127">
        <f t="shared" ref="T677:T735" si="335">(F677/3)*L677/N677</f>
        <v>4859.166666666667</v>
      </c>
      <c r="U677" s="127">
        <f t="shared" ref="U677:U735" si="336">F677/3</f>
        <v>8330</v>
      </c>
      <c r="V677" s="127">
        <f t="shared" ref="V677:V735" si="337">F677/3</f>
        <v>8330</v>
      </c>
      <c r="W677" s="127">
        <f t="shared" ref="W677:W735" si="338">(F677/3)*M677/N677-1</f>
        <v>3469.8333333333335</v>
      </c>
      <c r="X677" s="127"/>
      <c r="Y677" s="127"/>
      <c r="Z677" s="127"/>
      <c r="AA677" s="127"/>
      <c r="AB677" s="127"/>
      <c r="AC677" s="127"/>
      <c r="AD677" s="127"/>
      <c r="AE677" s="127"/>
      <c r="AF677" s="127"/>
      <c r="AG677" s="127"/>
      <c r="AH677" s="127"/>
      <c r="AI677" s="127"/>
      <c r="AJ677" s="127"/>
      <c r="AK677" s="127"/>
      <c r="AL677" s="127"/>
      <c r="AM677" s="127"/>
      <c r="AN677" s="127"/>
      <c r="AO677" s="127"/>
      <c r="AP677" s="127"/>
    </row>
    <row r="678" spans="1:42">
      <c r="A678" s="118">
        <v>676</v>
      </c>
      <c r="B678" s="120" t="s">
        <v>5796</v>
      </c>
      <c r="C678" s="121" t="s">
        <v>5797</v>
      </c>
      <c r="D678" s="118" t="s">
        <v>5434</v>
      </c>
      <c r="E678" s="122">
        <v>33.33</v>
      </c>
      <c r="F678" s="123">
        <v>24990</v>
      </c>
      <c r="G678" s="124">
        <v>0</v>
      </c>
      <c r="H678" s="123">
        <v>0</v>
      </c>
      <c r="I678" s="124">
        <v>0</v>
      </c>
      <c r="J678" s="125">
        <v>24990</v>
      </c>
      <c r="K678" s="118">
        <v>2558</v>
      </c>
      <c r="L678" s="118">
        <v>7</v>
      </c>
      <c r="M678" s="118">
        <f t="shared" si="315"/>
        <v>5</v>
      </c>
      <c r="N678" s="118">
        <f t="shared" si="314"/>
        <v>12</v>
      </c>
      <c r="O678" s="126"/>
      <c r="P678" s="127"/>
      <c r="Q678" s="127"/>
      <c r="R678" s="127"/>
      <c r="S678" s="127"/>
      <c r="T678" s="127">
        <f t="shared" si="335"/>
        <v>4859.166666666667</v>
      </c>
      <c r="U678" s="127">
        <f t="shared" si="336"/>
        <v>8330</v>
      </c>
      <c r="V678" s="127">
        <f t="shared" si="337"/>
        <v>8330</v>
      </c>
      <c r="W678" s="127">
        <f t="shared" si="338"/>
        <v>3469.8333333333335</v>
      </c>
      <c r="X678" s="127"/>
      <c r="Y678" s="127"/>
      <c r="Z678" s="127"/>
      <c r="AA678" s="127"/>
      <c r="AB678" s="127"/>
      <c r="AC678" s="127"/>
      <c r="AD678" s="127"/>
      <c r="AE678" s="127"/>
      <c r="AF678" s="127"/>
      <c r="AG678" s="127"/>
      <c r="AH678" s="127"/>
      <c r="AI678" s="127"/>
      <c r="AJ678" s="127"/>
      <c r="AK678" s="127"/>
      <c r="AL678" s="127"/>
      <c r="AM678" s="127"/>
      <c r="AN678" s="127"/>
      <c r="AO678" s="127"/>
      <c r="AP678" s="127"/>
    </row>
    <row r="679" spans="1:42">
      <c r="A679" s="118">
        <v>677</v>
      </c>
      <c r="B679" s="120" t="s">
        <v>5796</v>
      </c>
      <c r="C679" s="121" t="s">
        <v>5797</v>
      </c>
      <c r="D679" s="118" t="s">
        <v>5434</v>
      </c>
      <c r="E679" s="122">
        <v>33.33</v>
      </c>
      <c r="F679" s="123">
        <v>24990</v>
      </c>
      <c r="G679" s="124">
        <v>0</v>
      </c>
      <c r="H679" s="123">
        <v>0</v>
      </c>
      <c r="I679" s="124">
        <v>0</v>
      </c>
      <c r="J679" s="125">
        <v>24990</v>
      </c>
      <c r="K679" s="118">
        <v>2558</v>
      </c>
      <c r="L679" s="118">
        <v>7</v>
      </c>
      <c r="M679" s="118">
        <f t="shared" si="315"/>
        <v>5</v>
      </c>
      <c r="N679" s="118">
        <f t="shared" si="314"/>
        <v>12</v>
      </c>
      <c r="O679" s="126"/>
      <c r="P679" s="127"/>
      <c r="Q679" s="127"/>
      <c r="R679" s="127"/>
      <c r="S679" s="127"/>
      <c r="T679" s="127">
        <f t="shared" si="335"/>
        <v>4859.166666666667</v>
      </c>
      <c r="U679" s="127">
        <f t="shared" si="336"/>
        <v>8330</v>
      </c>
      <c r="V679" s="127">
        <f t="shared" si="337"/>
        <v>8330</v>
      </c>
      <c r="W679" s="127">
        <f t="shared" si="338"/>
        <v>3469.8333333333335</v>
      </c>
      <c r="X679" s="127"/>
      <c r="Y679" s="127"/>
      <c r="Z679" s="127"/>
      <c r="AA679" s="127"/>
      <c r="AB679" s="127"/>
      <c r="AC679" s="127"/>
      <c r="AD679" s="127"/>
      <c r="AE679" s="127"/>
      <c r="AF679" s="127"/>
      <c r="AG679" s="127"/>
      <c r="AH679" s="127"/>
      <c r="AI679" s="127"/>
      <c r="AJ679" s="127"/>
      <c r="AK679" s="127"/>
      <c r="AL679" s="127"/>
      <c r="AM679" s="127"/>
      <c r="AN679" s="127"/>
      <c r="AO679" s="127"/>
      <c r="AP679" s="127"/>
    </row>
    <row r="680" spans="1:42">
      <c r="A680" s="118">
        <v>678</v>
      </c>
      <c r="B680" s="120" t="s">
        <v>5796</v>
      </c>
      <c r="C680" s="121" t="s">
        <v>5797</v>
      </c>
      <c r="D680" s="118" t="s">
        <v>5434</v>
      </c>
      <c r="E680" s="122">
        <v>33.33</v>
      </c>
      <c r="F680" s="123">
        <v>24990</v>
      </c>
      <c r="G680" s="124">
        <v>0</v>
      </c>
      <c r="H680" s="123">
        <v>0</v>
      </c>
      <c r="I680" s="124">
        <v>0</v>
      </c>
      <c r="J680" s="125">
        <v>24990</v>
      </c>
      <c r="K680" s="118">
        <v>2558</v>
      </c>
      <c r="L680" s="118">
        <v>7</v>
      </c>
      <c r="M680" s="118">
        <f t="shared" si="315"/>
        <v>5</v>
      </c>
      <c r="N680" s="118">
        <f t="shared" si="314"/>
        <v>12</v>
      </c>
      <c r="O680" s="126"/>
      <c r="P680" s="127"/>
      <c r="Q680" s="127"/>
      <c r="R680" s="127"/>
      <c r="S680" s="127"/>
      <c r="T680" s="127">
        <f t="shared" si="335"/>
        <v>4859.166666666667</v>
      </c>
      <c r="U680" s="127">
        <f t="shared" si="336"/>
        <v>8330</v>
      </c>
      <c r="V680" s="127">
        <f t="shared" si="337"/>
        <v>8330</v>
      </c>
      <c r="W680" s="127">
        <f t="shared" si="338"/>
        <v>3469.8333333333335</v>
      </c>
      <c r="X680" s="127"/>
      <c r="Y680" s="127"/>
      <c r="Z680" s="127"/>
      <c r="AA680" s="127"/>
      <c r="AB680" s="127"/>
      <c r="AC680" s="127"/>
      <c r="AD680" s="127"/>
      <c r="AE680" s="127"/>
      <c r="AF680" s="127"/>
      <c r="AG680" s="127"/>
      <c r="AH680" s="127"/>
      <c r="AI680" s="127"/>
      <c r="AJ680" s="127"/>
      <c r="AK680" s="127"/>
      <c r="AL680" s="127"/>
      <c r="AM680" s="127"/>
      <c r="AN680" s="127"/>
      <c r="AO680" s="127"/>
      <c r="AP680" s="127"/>
    </row>
    <row r="681" spans="1:42">
      <c r="A681" s="118">
        <v>679</v>
      </c>
      <c r="B681" s="120" t="s">
        <v>5796</v>
      </c>
      <c r="C681" s="121" t="s">
        <v>5797</v>
      </c>
      <c r="D681" s="118" t="s">
        <v>5434</v>
      </c>
      <c r="E681" s="122">
        <v>33.33</v>
      </c>
      <c r="F681" s="123">
        <v>24990</v>
      </c>
      <c r="G681" s="124">
        <v>0</v>
      </c>
      <c r="H681" s="123">
        <v>0</v>
      </c>
      <c r="I681" s="124">
        <v>0</v>
      </c>
      <c r="J681" s="125">
        <v>24990</v>
      </c>
      <c r="K681" s="118">
        <v>2558</v>
      </c>
      <c r="L681" s="118">
        <v>7</v>
      </c>
      <c r="M681" s="118">
        <f t="shared" si="315"/>
        <v>5</v>
      </c>
      <c r="N681" s="118">
        <f t="shared" si="314"/>
        <v>12</v>
      </c>
      <c r="O681" s="126"/>
      <c r="P681" s="127"/>
      <c r="Q681" s="127"/>
      <c r="R681" s="127"/>
      <c r="S681" s="127"/>
      <c r="T681" s="127">
        <f t="shared" si="335"/>
        <v>4859.166666666667</v>
      </c>
      <c r="U681" s="127">
        <f t="shared" si="336"/>
        <v>8330</v>
      </c>
      <c r="V681" s="127">
        <f t="shared" si="337"/>
        <v>8330</v>
      </c>
      <c r="W681" s="127">
        <f t="shared" si="338"/>
        <v>3469.8333333333335</v>
      </c>
      <c r="X681" s="127"/>
      <c r="Y681" s="127"/>
      <c r="Z681" s="127"/>
      <c r="AA681" s="127"/>
      <c r="AB681" s="127"/>
      <c r="AC681" s="127"/>
      <c r="AD681" s="127"/>
      <c r="AE681" s="127"/>
      <c r="AF681" s="127"/>
      <c r="AG681" s="127"/>
      <c r="AH681" s="127"/>
      <c r="AI681" s="127"/>
      <c r="AJ681" s="127"/>
      <c r="AK681" s="127"/>
      <c r="AL681" s="127"/>
      <c r="AM681" s="127"/>
      <c r="AN681" s="127"/>
      <c r="AO681" s="127"/>
      <c r="AP681" s="127"/>
    </row>
    <row r="682" spans="1:42">
      <c r="A682" s="118">
        <v>680</v>
      </c>
      <c r="B682" s="120" t="s">
        <v>5796</v>
      </c>
      <c r="C682" s="121" t="s">
        <v>5797</v>
      </c>
      <c r="D682" s="118" t="s">
        <v>5434</v>
      </c>
      <c r="E682" s="122">
        <v>33.33</v>
      </c>
      <c r="F682" s="123">
        <v>24990</v>
      </c>
      <c r="G682" s="124">
        <v>0</v>
      </c>
      <c r="H682" s="123">
        <v>0</v>
      </c>
      <c r="I682" s="124">
        <v>0</v>
      </c>
      <c r="J682" s="125">
        <v>24990</v>
      </c>
      <c r="K682" s="118">
        <v>2558</v>
      </c>
      <c r="L682" s="118">
        <v>7</v>
      </c>
      <c r="M682" s="118">
        <f t="shared" si="315"/>
        <v>5</v>
      </c>
      <c r="N682" s="118">
        <f t="shared" si="314"/>
        <v>12</v>
      </c>
      <c r="O682" s="126"/>
      <c r="P682" s="127"/>
      <c r="Q682" s="127"/>
      <c r="R682" s="127"/>
      <c r="S682" s="127"/>
      <c r="T682" s="127">
        <f t="shared" si="335"/>
        <v>4859.166666666667</v>
      </c>
      <c r="U682" s="127">
        <f t="shared" si="336"/>
        <v>8330</v>
      </c>
      <c r="V682" s="127">
        <f t="shared" si="337"/>
        <v>8330</v>
      </c>
      <c r="W682" s="127">
        <f t="shared" si="338"/>
        <v>3469.8333333333335</v>
      </c>
      <c r="X682" s="127"/>
      <c r="Y682" s="127"/>
      <c r="Z682" s="127"/>
      <c r="AA682" s="127"/>
      <c r="AB682" s="127"/>
      <c r="AC682" s="127"/>
      <c r="AD682" s="127"/>
      <c r="AE682" s="127"/>
      <c r="AF682" s="127"/>
      <c r="AG682" s="127"/>
      <c r="AH682" s="127"/>
      <c r="AI682" s="127"/>
      <c r="AJ682" s="127"/>
      <c r="AK682" s="127"/>
      <c r="AL682" s="127"/>
      <c r="AM682" s="127"/>
      <c r="AN682" s="127"/>
      <c r="AO682" s="127"/>
      <c r="AP682" s="127"/>
    </row>
    <row r="683" spans="1:42">
      <c r="A683" s="118">
        <v>681</v>
      </c>
      <c r="B683" s="120" t="s">
        <v>5796</v>
      </c>
      <c r="C683" s="121" t="s">
        <v>5797</v>
      </c>
      <c r="D683" s="118" t="s">
        <v>5434</v>
      </c>
      <c r="E683" s="122">
        <v>33.33</v>
      </c>
      <c r="F683" s="123">
        <v>24990</v>
      </c>
      <c r="G683" s="124">
        <v>0</v>
      </c>
      <c r="H683" s="123">
        <v>0</v>
      </c>
      <c r="I683" s="124">
        <v>0</v>
      </c>
      <c r="J683" s="125">
        <v>24990</v>
      </c>
      <c r="K683" s="118">
        <v>2558</v>
      </c>
      <c r="L683" s="118">
        <v>7</v>
      </c>
      <c r="M683" s="118">
        <f t="shared" si="315"/>
        <v>5</v>
      </c>
      <c r="N683" s="118">
        <f t="shared" si="314"/>
        <v>12</v>
      </c>
      <c r="O683" s="126"/>
      <c r="P683" s="127"/>
      <c r="Q683" s="127"/>
      <c r="R683" s="127"/>
      <c r="S683" s="127"/>
      <c r="T683" s="127">
        <f t="shared" si="335"/>
        <v>4859.166666666667</v>
      </c>
      <c r="U683" s="127">
        <f t="shared" si="336"/>
        <v>8330</v>
      </c>
      <c r="V683" s="127">
        <f t="shared" si="337"/>
        <v>8330</v>
      </c>
      <c r="W683" s="127">
        <f t="shared" si="338"/>
        <v>3469.8333333333335</v>
      </c>
      <c r="X683" s="127"/>
      <c r="Y683" s="127"/>
      <c r="Z683" s="127"/>
      <c r="AA683" s="127"/>
      <c r="AB683" s="127"/>
      <c r="AC683" s="127"/>
      <c r="AD683" s="127"/>
      <c r="AE683" s="127"/>
      <c r="AF683" s="127"/>
      <c r="AG683" s="127"/>
      <c r="AH683" s="127"/>
      <c r="AI683" s="127"/>
      <c r="AJ683" s="127"/>
      <c r="AK683" s="127"/>
      <c r="AL683" s="127"/>
      <c r="AM683" s="127"/>
      <c r="AN683" s="127"/>
      <c r="AO683" s="127"/>
      <c r="AP683" s="127"/>
    </row>
    <row r="684" spans="1:42">
      <c r="A684" s="118">
        <v>682</v>
      </c>
      <c r="B684" s="120" t="s">
        <v>5796</v>
      </c>
      <c r="C684" s="121" t="s">
        <v>5797</v>
      </c>
      <c r="D684" s="118" t="s">
        <v>5434</v>
      </c>
      <c r="E684" s="122">
        <v>33.33</v>
      </c>
      <c r="F684" s="123">
        <v>24990</v>
      </c>
      <c r="G684" s="124">
        <v>0</v>
      </c>
      <c r="H684" s="123">
        <v>0</v>
      </c>
      <c r="I684" s="124">
        <v>0</v>
      </c>
      <c r="J684" s="125">
        <v>24990</v>
      </c>
      <c r="K684" s="118">
        <v>2558</v>
      </c>
      <c r="L684" s="118">
        <v>7</v>
      </c>
      <c r="M684" s="118">
        <f t="shared" si="315"/>
        <v>5</v>
      </c>
      <c r="N684" s="118">
        <f t="shared" si="314"/>
        <v>12</v>
      </c>
      <c r="O684" s="126"/>
      <c r="P684" s="127"/>
      <c r="Q684" s="127"/>
      <c r="R684" s="127"/>
      <c r="S684" s="127"/>
      <c r="T684" s="127">
        <f t="shared" si="335"/>
        <v>4859.166666666667</v>
      </c>
      <c r="U684" s="127">
        <f t="shared" si="336"/>
        <v>8330</v>
      </c>
      <c r="V684" s="127">
        <f t="shared" si="337"/>
        <v>8330</v>
      </c>
      <c r="W684" s="127">
        <f t="shared" si="338"/>
        <v>3469.8333333333335</v>
      </c>
      <c r="X684" s="127"/>
      <c r="Y684" s="127"/>
      <c r="Z684" s="127"/>
      <c r="AA684" s="127"/>
      <c r="AB684" s="127"/>
      <c r="AC684" s="127"/>
      <c r="AD684" s="127"/>
      <c r="AE684" s="127"/>
      <c r="AF684" s="127"/>
      <c r="AG684" s="127"/>
      <c r="AH684" s="127"/>
      <c r="AI684" s="127"/>
      <c r="AJ684" s="127"/>
      <c r="AK684" s="127"/>
      <c r="AL684" s="127"/>
      <c r="AM684" s="127"/>
      <c r="AN684" s="127"/>
      <c r="AO684" s="127"/>
      <c r="AP684" s="127"/>
    </row>
    <row r="685" spans="1:42">
      <c r="A685" s="118">
        <v>683</v>
      </c>
      <c r="B685" s="120" t="s">
        <v>5796</v>
      </c>
      <c r="C685" s="121" t="s">
        <v>5797</v>
      </c>
      <c r="D685" s="118" t="s">
        <v>5434</v>
      </c>
      <c r="E685" s="122">
        <v>33.33</v>
      </c>
      <c r="F685" s="123">
        <v>24990</v>
      </c>
      <c r="G685" s="124">
        <v>0</v>
      </c>
      <c r="H685" s="123">
        <v>0</v>
      </c>
      <c r="I685" s="124">
        <v>0</v>
      </c>
      <c r="J685" s="125">
        <v>24990</v>
      </c>
      <c r="K685" s="118">
        <v>2558</v>
      </c>
      <c r="L685" s="118">
        <v>7</v>
      </c>
      <c r="M685" s="118">
        <f t="shared" si="315"/>
        <v>5</v>
      </c>
      <c r="N685" s="118">
        <f t="shared" si="314"/>
        <v>12</v>
      </c>
      <c r="O685" s="126"/>
      <c r="P685" s="127"/>
      <c r="Q685" s="127"/>
      <c r="R685" s="127"/>
      <c r="S685" s="127"/>
      <c r="T685" s="127">
        <f t="shared" si="335"/>
        <v>4859.166666666667</v>
      </c>
      <c r="U685" s="127">
        <f t="shared" si="336"/>
        <v>8330</v>
      </c>
      <c r="V685" s="127">
        <f t="shared" si="337"/>
        <v>8330</v>
      </c>
      <c r="W685" s="127">
        <f t="shared" si="338"/>
        <v>3469.8333333333335</v>
      </c>
      <c r="X685" s="127"/>
      <c r="Y685" s="127"/>
      <c r="Z685" s="127"/>
      <c r="AA685" s="127"/>
      <c r="AB685" s="127"/>
      <c r="AC685" s="127"/>
      <c r="AD685" s="127"/>
      <c r="AE685" s="127"/>
      <c r="AF685" s="127"/>
      <c r="AG685" s="127"/>
      <c r="AH685" s="127"/>
      <c r="AI685" s="127"/>
      <c r="AJ685" s="127"/>
      <c r="AK685" s="127"/>
      <c r="AL685" s="127"/>
      <c r="AM685" s="127"/>
      <c r="AN685" s="127"/>
      <c r="AO685" s="127"/>
      <c r="AP685" s="127"/>
    </row>
    <row r="686" spans="1:42">
      <c r="A686" s="118">
        <v>684</v>
      </c>
      <c r="B686" s="120" t="s">
        <v>5796</v>
      </c>
      <c r="C686" s="121" t="s">
        <v>5797</v>
      </c>
      <c r="D686" s="118" t="s">
        <v>5434</v>
      </c>
      <c r="E686" s="122">
        <v>33.33</v>
      </c>
      <c r="F686" s="123">
        <v>24990</v>
      </c>
      <c r="G686" s="124">
        <v>0</v>
      </c>
      <c r="H686" s="123">
        <v>0</v>
      </c>
      <c r="I686" s="124">
        <v>0</v>
      </c>
      <c r="J686" s="125">
        <v>24990</v>
      </c>
      <c r="K686" s="118">
        <v>2558</v>
      </c>
      <c r="L686" s="118">
        <v>7</v>
      </c>
      <c r="M686" s="118">
        <f t="shared" si="315"/>
        <v>5</v>
      </c>
      <c r="N686" s="118">
        <f t="shared" si="314"/>
        <v>12</v>
      </c>
      <c r="O686" s="126"/>
      <c r="P686" s="127"/>
      <c r="Q686" s="127"/>
      <c r="R686" s="127"/>
      <c r="S686" s="127"/>
      <c r="T686" s="127">
        <f t="shared" si="335"/>
        <v>4859.166666666667</v>
      </c>
      <c r="U686" s="127">
        <f t="shared" si="336"/>
        <v>8330</v>
      </c>
      <c r="V686" s="127">
        <f t="shared" si="337"/>
        <v>8330</v>
      </c>
      <c r="W686" s="127">
        <f t="shared" si="338"/>
        <v>3469.8333333333335</v>
      </c>
      <c r="X686" s="127"/>
      <c r="Y686" s="127"/>
      <c r="Z686" s="127"/>
      <c r="AA686" s="127"/>
      <c r="AB686" s="127"/>
      <c r="AC686" s="127"/>
      <c r="AD686" s="127"/>
      <c r="AE686" s="127"/>
      <c r="AF686" s="127"/>
      <c r="AG686" s="127"/>
      <c r="AH686" s="127"/>
      <c r="AI686" s="127"/>
      <c r="AJ686" s="127"/>
      <c r="AK686" s="127"/>
      <c r="AL686" s="127"/>
      <c r="AM686" s="127"/>
      <c r="AN686" s="127"/>
      <c r="AO686" s="127"/>
      <c r="AP686" s="127"/>
    </row>
    <row r="687" spans="1:42">
      <c r="A687" s="118">
        <v>685</v>
      </c>
      <c r="B687" s="120" t="s">
        <v>5796</v>
      </c>
      <c r="C687" s="121" t="s">
        <v>5797</v>
      </c>
      <c r="D687" s="118" t="s">
        <v>5434</v>
      </c>
      <c r="E687" s="122">
        <v>33.33</v>
      </c>
      <c r="F687" s="123">
        <v>24990</v>
      </c>
      <c r="G687" s="124">
        <v>0</v>
      </c>
      <c r="H687" s="123">
        <v>0</v>
      </c>
      <c r="I687" s="124">
        <v>0</v>
      </c>
      <c r="J687" s="125">
        <v>24990</v>
      </c>
      <c r="K687" s="118">
        <v>2558</v>
      </c>
      <c r="L687" s="118">
        <v>7</v>
      </c>
      <c r="M687" s="118">
        <f t="shared" si="315"/>
        <v>5</v>
      </c>
      <c r="N687" s="118">
        <f t="shared" si="314"/>
        <v>12</v>
      </c>
      <c r="O687" s="126"/>
      <c r="P687" s="127"/>
      <c r="Q687" s="127"/>
      <c r="R687" s="127"/>
      <c r="S687" s="127"/>
      <c r="T687" s="127">
        <f t="shared" si="335"/>
        <v>4859.166666666667</v>
      </c>
      <c r="U687" s="127">
        <f t="shared" si="336"/>
        <v>8330</v>
      </c>
      <c r="V687" s="127">
        <f t="shared" si="337"/>
        <v>8330</v>
      </c>
      <c r="W687" s="127">
        <f t="shared" si="338"/>
        <v>3469.8333333333335</v>
      </c>
      <c r="X687" s="127"/>
      <c r="Y687" s="127"/>
      <c r="Z687" s="127"/>
      <c r="AA687" s="127"/>
      <c r="AB687" s="127"/>
      <c r="AC687" s="127"/>
      <c r="AD687" s="127"/>
      <c r="AE687" s="127"/>
      <c r="AF687" s="127"/>
      <c r="AG687" s="127"/>
      <c r="AH687" s="127"/>
      <c r="AI687" s="127"/>
      <c r="AJ687" s="127"/>
      <c r="AK687" s="127"/>
      <c r="AL687" s="127"/>
      <c r="AM687" s="127"/>
      <c r="AN687" s="127"/>
      <c r="AO687" s="127"/>
      <c r="AP687" s="127"/>
    </row>
    <row r="688" spans="1:42">
      <c r="A688" s="118">
        <v>686</v>
      </c>
      <c r="B688" s="120" t="s">
        <v>5796</v>
      </c>
      <c r="C688" s="121" t="s">
        <v>5797</v>
      </c>
      <c r="D688" s="118" t="s">
        <v>5434</v>
      </c>
      <c r="E688" s="122">
        <v>33.33</v>
      </c>
      <c r="F688" s="123">
        <v>24990</v>
      </c>
      <c r="G688" s="124">
        <v>0</v>
      </c>
      <c r="H688" s="123">
        <v>0</v>
      </c>
      <c r="I688" s="124">
        <v>0</v>
      </c>
      <c r="J688" s="125">
        <v>24990</v>
      </c>
      <c r="K688" s="118">
        <v>2558</v>
      </c>
      <c r="L688" s="118">
        <v>7</v>
      </c>
      <c r="M688" s="118">
        <f t="shared" si="315"/>
        <v>5</v>
      </c>
      <c r="N688" s="118">
        <f t="shared" si="314"/>
        <v>12</v>
      </c>
      <c r="O688" s="126"/>
      <c r="P688" s="127"/>
      <c r="Q688" s="127"/>
      <c r="R688" s="127"/>
      <c r="S688" s="127"/>
      <c r="T688" s="127">
        <f t="shared" si="335"/>
        <v>4859.166666666667</v>
      </c>
      <c r="U688" s="127">
        <f t="shared" si="336"/>
        <v>8330</v>
      </c>
      <c r="V688" s="127">
        <f t="shared" si="337"/>
        <v>8330</v>
      </c>
      <c r="W688" s="127">
        <f t="shared" si="338"/>
        <v>3469.8333333333335</v>
      </c>
      <c r="X688" s="127"/>
      <c r="Y688" s="127"/>
      <c r="Z688" s="127"/>
      <c r="AA688" s="127"/>
      <c r="AB688" s="127"/>
      <c r="AC688" s="127"/>
      <c r="AD688" s="127"/>
      <c r="AE688" s="127"/>
      <c r="AF688" s="127"/>
      <c r="AG688" s="127"/>
      <c r="AH688" s="127"/>
      <c r="AI688" s="127"/>
      <c r="AJ688" s="127"/>
      <c r="AK688" s="127"/>
      <c r="AL688" s="127"/>
      <c r="AM688" s="127"/>
      <c r="AN688" s="127"/>
      <c r="AO688" s="127"/>
      <c r="AP688" s="127"/>
    </row>
    <row r="689" spans="1:42">
      <c r="A689" s="118">
        <v>687</v>
      </c>
      <c r="B689" s="120" t="s">
        <v>5796</v>
      </c>
      <c r="C689" s="121" t="s">
        <v>5797</v>
      </c>
      <c r="D689" s="118" t="s">
        <v>5434</v>
      </c>
      <c r="E689" s="122">
        <v>33.33</v>
      </c>
      <c r="F689" s="123">
        <v>24990</v>
      </c>
      <c r="G689" s="124">
        <v>0</v>
      </c>
      <c r="H689" s="123">
        <v>0</v>
      </c>
      <c r="I689" s="124">
        <v>0</v>
      </c>
      <c r="J689" s="125">
        <v>24990</v>
      </c>
      <c r="K689" s="118">
        <v>2558</v>
      </c>
      <c r="L689" s="118">
        <v>7</v>
      </c>
      <c r="M689" s="118">
        <f t="shared" si="315"/>
        <v>5</v>
      </c>
      <c r="N689" s="118">
        <f t="shared" si="314"/>
        <v>12</v>
      </c>
      <c r="O689" s="126"/>
      <c r="P689" s="127"/>
      <c r="Q689" s="127"/>
      <c r="R689" s="127"/>
      <c r="S689" s="127"/>
      <c r="T689" s="127">
        <f t="shared" si="335"/>
        <v>4859.166666666667</v>
      </c>
      <c r="U689" s="127">
        <f t="shared" si="336"/>
        <v>8330</v>
      </c>
      <c r="V689" s="127">
        <f t="shared" si="337"/>
        <v>8330</v>
      </c>
      <c r="W689" s="127">
        <f t="shared" si="338"/>
        <v>3469.8333333333335</v>
      </c>
      <c r="X689" s="127"/>
      <c r="Y689" s="127"/>
      <c r="Z689" s="127"/>
      <c r="AA689" s="127"/>
      <c r="AB689" s="127"/>
      <c r="AC689" s="127"/>
      <c r="AD689" s="127"/>
      <c r="AE689" s="127"/>
      <c r="AF689" s="127"/>
      <c r="AG689" s="127"/>
      <c r="AH689" s="127"/>
      <c r="AI689" s="127"/>
      <c r="AJ689" s="127"/>
      <c r="AK689" s="127"/>
      <c r="AL689" s="127"/>
      <c r="AM689" s="127"/>
      <c r="AN689" s="127"/>
      <c r="AO689" s="127"/>
      <c r="AP689" s="127"/>
    </row>
    <row r="690" spans="1:42">
      <c r="A690" s="118">
        <v>688</v>
      </c>
      <c r="B690" s="120" t="s">
        <v>5796</v>
      </c>
      <c r="C690" s="121" t="s">
        <v>5797</v>
      </c>
      <c r="D690" s="118" t="s">
        <v>5434</v>
      </c>
      <c r="E690" s="122">
        <v>33.33</v>
      </c>
      <c r="F690" s="123">
        <v>24990</v>
      </c>
      <c r="G690" s="124">
        <v>0</v>
      </c>
      <c r="H690" s="123">
        <v>0</v>
      </c>
      <c r="I690" s="124">
        <v>0</v>
      </c>
      <c r="J690" s="125">
        <v>24990</v>
      </c>
      <c r="K690" s="118">
        <v>2558</v>
      </c>
      <c r="L690" s="118">
        <v>7</v>
      </c>
      <c r="M690" s="118">
        <f t="shared" si="315"/>
        <v>5</v>
      </c>
      <c r="N690" s="118">
        <f t="shared" si="314"/>
        <v>12</v>
      </c>
      <c r="O690" s="126"/>
      <c r="P690" s="127"/>
      <c r="Q690" s="127"/>
      <c r="R690" s="127"/>
      <c r="S690" s="127"/>
      <c r="T690" s="127">
        <f t="shared" si="335"/>
        <v>4859.166666666667</v>
      </c>
      <c r="U690" s="127">
        <f t="shared" si="336"/>
        <v>8330</v>
      </c>
      <c r="V690" s="127">
        <f t="shared" si="337"/>
        <v>8330</v>
      </c>
      <c r="W690" s="127">
        <f t="shared" si="338"/>
        <v>3469.8333333333335</v>
      </c>
      <c r="X690" s="127"/>
      <c r="Y690" s="127"/>
      <c r="Z690" s="127"/>
      <c r="AA690" s="127"/>
      <c r="AB690" s="127"/>
      <c r="AC690" s="127"/>
      <c r="AD690" s="127"/>
      <c r="AE690" s="127"/>
      <c r="AF690" s="127"/>
      <c r="AG690" s="127"/>
      <c r="AH690" s="127"/>
      <c r="AI690" s="127"/>
      <c r="AJ690" s="127"/>
      <c r="AK690" s="127"/>
      <c r="AL690" s="127"/>
      <c r="AM690" s="127"/>
      <c r="AN690" s="127"/>
      <c r="AO690" s="127"/>
      <c r="AP690" s="127"/>
    </row>
    <row r="691" spans="1:42">
      <c r="A691" s="118">
        <v>689</v>
      </c>
      <c r="B691" s="120" t="s">
        <v>5796</v>
      </c>
      <c r="C691" s="121" t="s">
        <v>5797</v>
      </c>
      <c r="D691" s="118" t="s">
        <v>5434</v>
      </c>
      <c r="E691" s="122">
        <v>33.33</v>
      </c>
      <c r="F691" s="123">
        <v>24990</v>
      </c>
      <c r="G691" s="124">
        <v>0</v>
      </c>
      <c r="H691" s="123">
        <v>0</v>
      </c>
      <c r="I691" s="124">
        <v>0</v>
      </c>
      <c r="J691" s="125">
        <v>24990</v>
      </c>
      <c r="K691" s="118">
        <v>2558</v>
      </c>
      <c r="L691" s="118">
        <v>7</v>
      </c>
      <c r="M691" s="118">
        <f t="shared" si="315"/>
        <v>5</v>
      </c>
      <c r="N691" s="118">
        <f t="shared" si="314"/>
        <v>12</v>
      </c>
      <c r="O691" s="126"/>
      <c r="P691" s="127"/>
      <c r="Q691" s="127"/>
      <c r="R691" s="127"/>
      <c r="S691" s="127"/>
      <c r="T691" s="127">
        <f t="shared" si="335"/>
        <v>4859.166666666667</v>
      </c>
      <c r="U691" s="127">
        <f t="shared" si="336"/>
        <v>8330</v>
      </c>
      <c r="V691" s="127">
        <f t="shared" si="337"/>
        <v>8330</v>
      </c>
      <c r="W691" s="127">
        <f t="shared" si="338"/>
        <v>3469.8333333333335</v>
      </c>
      <c r="X691" s="127"/>
      <c r="Y691" s="127"/>
      <c r="Z691" s="127"/>
      <c r="AA691" s="127"/>
      <c r="AB691" s="127"/>
      <c r="AC691" s="127"/>
      <c r="AD691" s="127"/>
      <c r="AE691" s="127"/>
      <c r="AF691" s="127"/>
      <c r="AG691" s="127"/>
      <c r="AH691" s="127"/>
      <c r="AI691" s="127"/>
      <c r="AJ691" s="127"/>
      <c r="AK691" s="127"/>
      <c r="AL691" s="127"/>
      <c r="AM691" s="127"/>
      <c r="AN691" s="127"/>
      <c r="AO691" s="127"/>
      <c r="AP691" s="127"/>
    </row>
    <row r="692" spans="1:42">
      <c r="A692" s="118">
        <v>690</v>
      </c>
      <c r="B692" s="120" t="s">
        <v>5796</v>
      </c>
      <c r="C692" s="121" t="s">
        <v>5797</v>
      </c>
      <c r="D692" s="118" t="s">
        <v>5434</v>
      </c>
      <c r="E692" s="122">
        <v>33.33</v>
      </c>
      <c r="F692" s="123">
        <v>24990</v>
      </c>
      <c r="G692" s="124">
        <v>0</v>
      </c>
      <c r="H692" s="123">
        <v>0</v>
      </c>
      <c r="I692" s="124">
        <v>0</v>
      </c>
      <c r="J692" s="125">
        <v>24990</v>
      </c>
      <c r="K692" s="118">
        <v>2558</v>
      </c>
      <c r="L692" s="118">
        <v>7</v>
      </c>
      <c r="M692" s="118">
        <f t="shared" si="315"/>
        <v>5</v>
      </c>
      <c r="N692" s="118">
        <f t="shared" si="314"/>
        <v>12</v>
      </c>
      <c r="O692" s="126"/>
      <c r="P692" s="127"/>
      <c r="Q692" s="127"/>
      <c r="R692" s="127"/>
      <c r="S692" s="127"/>
      <c r="T692" s="127">
        <f t="shared" si="335"/>
        <v>4859.166666666667</v>
      </c>
      <c r="U692" s="127">
        <f t="shared" si="336"/>
        <v>8330</v>
      </c>
      <c r="V692" s="127">
        <f t="shared" si="337"/>
        <v>8330</v>
      </c>
      <c r="W692" s="127">
        <f t="shared" si="338"/>
        <v>3469.8333333333335</v>
      </c>
      <c r="X692" s="127"/>
      <c r="Y692" s="127"/>
      <c r="Z692" s="127"/>
      <c r="AA692" s="127"/>
      <c r="AB692" s="127"/>
      <c r="AC692" s="127"/>
      <c r="AD692" s="127"/>
      <c r="AE692" s="127"/>
      <c r="AF692" s="127"/>
      <c r="AG692" s="127"/>
      <c r="AH692" s="127"/>
      <c r="AI692" s="127"/>
      <c r="AJ692" s="127"/>
      <c r="AK692" s="127"/>
      <c r="AL692" s="127"/>
      <c r="AM692" s="127"/>
      <c r="AN692" s="127"/>
      <c r="AO692" s="127"/>
      <c r="AP692" s="127"/>
    </row>
    <row r="693" spans="1:42">
      <c r="A693" s="118">
        <v>691</v>
      </c>
      <c r="B693" s="120" t="s">
        <v>5796</v>
      </c>
      <c r="C693" s="121" t="s">
        <v>5797</v>
      </c>
      <c r="D693" s="118" t="s">
        <v>5434</v>
      </c>
      <c r="E693" s="122">
        <v>33.33</v>
      </c>
      <c r="F693" s="123">
        <v>24990</v>
      </c>
      <c r="G693" s="124">
        <v>0</v>
      </c>
      <c r="H693" s="123">
        <v>0</v>
      </c>
      <c r="I693" s="124">
        <v>0</v>
      </c>
      <c r="J693" s="125">
        <v>24990</v>
      </c>
      <c r="K693" s="118">
        <v>2558</v>
      </c>
      <c r="L693" s="118">
        <v>7</v>
      </c>
      <c r="M693" s="118">
        <f t="shared" si="315"/>
        <v>5</v>
      </c>
      <c r="N693" s="118">
        <f t="shared" si="314"/>
        <v>12</v>
      </c>
      <c r="O693" s="126"/>
      <c r="P693" s="127"/>
      <c r="Q693" s="127"/>
      <c r="R693" s="127"/>
      <c r="S693" s="127"/>
      <c r="T693" s="127">
        <f t="shared" si="335"/>
        <v>4859.166666666667</v>
      </c>
      <c r="U693" s="127">
        <f t="shared" si="336"/>
        <v>8330</v>
      </c>
      <c r="V693" s="127">
        <f t="shared" si="337"/>
        <v>8330</v>
      </c>
      <c r="W693" s="127">
        <f t="shared" si="338"/>
        <v>3469.8333333333335</v>
      </c>
      <c r="X693" s="127"/>
      <c r="Y693" s="127"/>
      <c r="Z693" s="127"/>
      <c r="AA693" s="127"/>
      <c r="AB693" s="127"/>
      <c r="AC693" s="127"/>
      <c r="AD693" s="127"/>
      <c r="AE693" s="127"/>
      <c r="AF693" s="127"/>
      <c r="AG693" s="127"/>
      <c r="AH693" s="127"/>
      <c r="AI693" s="127"/>
      <c r="AJ693" s="127"/>
      <c r="AK693" s="127"/>
      <c r="AL693" s="127"/>
      <c r="AM693" s="127"/>
      <c r="AN693" s="127"/>
      <c r="AO693" s="127"/>
      <c r="AP693" s="127"/>
    </row>
    <row r="694" spans="1:42">
      <c r="A694" s="118">
        <v>692</v>
      </c>
      <c r="B694" s="120" t="s">
        <v>5796</v>
      </c>
      <c r="C694" s="121" t="s">
        <v>5797</v>
      </c>
      <c r="D694" s="118" t="s">
        <v>5434</v>
      </c>
      <c r="E694" s="122">
        <v>33.33</v>
      </c>
      <c r="F694" s="123">
        <v>24990</v>
      </c>
      <c r="G694" s="124">
        <v>0</v>
      </c>
      <c r="H694" s="123">
        <v>0</v>
      </c>
      <c r="I694" s="124">
        <v>0</v>
      </c>
      <c r="J694" s="125">
        <v>24990</v>
      </c>
      <c r="K694" s="118">
        <v>2558</v>
      </c>
      <c r="L694" s="118">
        <v>7</v>
      </c>
      <c r="M694" s="118">
        <f t="shared" si="315"/>
        <v>5</v>
      </c>
      <c r="N694" s="118">
        <f t="shared" si="314"/>
        <v>12</v>
      </c>
      <c r="O694" s="126"/>
      <c r="P694" s="127"/>
      <c r="Q694" s="127"/>
      <c r="R694" s="127"/>
      <c r="S694" s="127"/>
      <c r="T694" s="127">
        <f t="shared" si="335"/>
        <v>4859.166666666667</v>
      </c>
      <c r="U694" s="127">
        <f t="shared" si="336"/>
        <v>8330</v>
      </c>
      <c r="V694" s="127">
        <f t="shared" si="337"/>
        <v>8330</v>
      </c>
      <c r="W694" s="127">
        <f t="shared" si="338"/>
        <v>3469.8333333333335</v>
      </c>
      <c r="X694" s="127"/>
      <c r="Y694" s="127"/>
      <c r="Z694" s="127"/>
      <c r="AA694" s="127"/>
      <c r="AB694" s="127"/>
      <c r="AC694" s="127"/>
      <c r="AD694" s="127"/>
      <c r="AE694" s="127"/>
      <c r="AF694" s="127"/>
      <c r="AG694" s="127"/>
      <c r="AH694" s="127"/>
      <c r="AI694" s="127"/>
      <c r="AJ694" s="127"/>
      <c r="AK694" s="127"/>
      <c r="AL694" s="127"/>
      <c r="AM694" s="127"/>
      <c r="AN694" s="127"/>
      <c r="AO694" s="127"/>
      <c r="AP694" s="127"/>
    </row>
    <row r="695" spans="1:42">
      <c r="A695" s="118">
        <v>693</v>
      </c>
      <c r="B695" s="120" t="s">
        <v>5796</v>
      </c>
      <c r="C695" s="121" t="s">
        <v>5797</v>
      </c>
      <c r="D695" s="118" t="s">
        <v>5434</v>
      </c>
      <c r="E695" s="122">
        <v>33.33</v>
      </c>
      <c r="F695" s="123">
        <v>24990</v>
      </c>
      <c r="G695" s="124">
        <v>0</v>
      </c>
      <c r="H695" s="123">
        <v>0</v>
      </c>
      <c r="I695" s="124">
        <v>0</v>
      </c>
      <c r="J695" s="125">
        <v>24990</v>
      </c>
      <c r="K695" s="118">
        <v>2558</v>
      </c>
      <c r="L695" s="118">
        <v>7</v>
      </c>
      <c r="M695" s="118">
        <f t="shared" si="315"/>
        <v>5</v>
      </c>
      <c r="N695" s="118">
        <f t="shared" si="314"/>
        <v>12</v>
      </c>
      <c r="O695" s="126"/>
      <c r="P695" s="127"/>
      <c r="Q695" s="127"/>
      <c r="R695" s="127"/>
      <c r="S695" s="127"/>
      <c r="T695" s="127">
        <f t="shared" si="335"/>
        <v>4859.166666666667</v>
      </c>
      <c r="U695" s="127">
        <f t="shared" si="336"/>
        <v>8330</v>
      </c>
      <c r="V695" s="127">
        <f t="shared" si="337"/>
        <v>8330</v>
      </c>
      <c r="W695" s="127">
        <f t="shared" si="338"/>
        <v>3469.8333333333335</v>
      </c>
      <c r="X695" s="127"/>
      <c r="Y695" s="127"/>
      <c r="Z695" s="127"/>
      <c r="AA695" s="127"/>
      <c r="AB695" s="127"/>
      <c r="AC695" s="127"/>
      <c r="AD695" s="127"/>
      <c r="AE695" s="127"/>
      <c r="AF695" s="127"/>
      <c r="AG695" s="127"/>
      <c r="AH695" s="127"/>
      <c r="AI695" s="127"/>
      <c r="AJ695" s="127"/>
      <c r="AK695" s="127"/>
      <c r="AL695" s="127"/>
      <c r="AM695" s="127"/>
      <c r="AN695" s="127"/>
      <c r="AO695" s="127"/>
      <c r="AP695" s="127"/>
    </row>
    <row r="696" spans="1:42">
      <c r="A696" s="118">
        <v>694</v>
      </c>
      <c r="B696" s="120" t="s">
        <v>5796</v>
      </c>
      <c r="C696" s="121" t="s">
        <v>5797</v>
      </c>
      <c r="D696" s="118" t="s">
        <v>5434</v>
      </c>
      <c r="E696" s="122">
        <v>33.33</v>
      </c>
      <c r="F696" s="123">
        <v>24990</v>
      </c>
      <c r="G696" s="124">
        <v>0</v>
      </c>
      <c r="H696" s="123">
        <v>0</v>
      </c>
      <c r="I696" s="124">
        <v>0</v>
      </c>
      <c r="J696" s="125">
        <v>24990</v>
      </c>
      <c r="K696" s="118">
        <v>2558</v>
      </c>
      <c r="L696" s="118">
        <v>7</v>
      </c>
      <c r="M696" s="118">
        <f t="shared" si="315"/>
        <v>5</v>
      </c>
      <c r="N696" s="118">
        <f t="shared" si="314"/>
        <v>12</v>
      </c>
      <c r="O696" s="126"/>
      <c r="P696" s="127"/>
      <c r="Q696" s="127"/>
      <c r="R696" s="127"/>
      <c r="S696" s="127"/>
      <c r="T696" s="127">
        <f t="shared" si="335"/>
        <v>4859.166666666667</v>
      </c>
      <c r="U696" s="127">
        <f t="shared" si="336"/>
        <v>8330</v>
      </c>
      <c r="V696" s="127">
        <f t="shared" si="337"/>
        <v>8330</v>
      </c>
      <c r="W696" s="127">
        <f t="shared" si="338"/>
        <v>3469.8333333333335</v>
      </c>
      <c r="X696" s="127"/>
      <c r="Y696" s="127"/>
      <c r="Z696" s="127"/>
      <c r="AA696" s="127"/>
      <c r="AB696" s="127"/>
      <c r="AC696" s="127"/>
      <c r="AD696" s="127"/>
      <c r="AE696" s="127"/>
      <c r="AF696" s="127"/>
      <c r="AG696" s="127"/>
      <c r="AH696" s="127"/>
      <c r="AI696" s="127"/>
      <c r="AJ696" s="127"/>
      <c r="AK696" s="127"/>
      <c r="AL696" s="127"/>
      <c r="AM696" s="127"/>
      <c r="AN696" s="127"/>
      <c r="AO696" s="127"/>
      <c r="AP696" s="127"/>
    </row>
    <row r="697" spans="1:42">
      <c r="A697" s="118">
        <v>695</v>
      </c>
      <c r="B697" s="120" t="s">
        <v>5796</v>
      </c>
      <c r="C697" s="121" t="s">
        <v>5797</v>
      </c>
      <c r="D697" s="118" t="s">
        <v>5434</v>
      </c>
      <c r="E697" s="122">
        <v>33.33</v>
      </c>
      <c r="F697" s="123">
        <v>24990</v>
      </c>
      <c r="G697" s="124">
        <v>0</v>
      </c>
      <c r="H697" s="123">
        <v>0</v>
      </c>
      <c r="I697" s="124">
        <v>0</v>
      </c>
      <c r="J697" s="125">
        <v>24990</v>
      </c>
      <c r="K697" s="118">
        <v>2558</v>
      </c>
      <c r="L697" s="118">
        <v>7</v>
      </c>
      <c r="M697" s="118">
        <f t="shared" si="315"/>
        <v>5</v>
      </c>
      <c r="N697" s="118">
        <f t="shared" si="314"/>
        <v>12</v>
      </c>
      <c r="O697" s="126"/>
      <c r="P697" s="127"/>
      <c r="Q697" s="127"/>
      <c r="R697" s="127"/>
      <c r="S697" s="127"/>
      <c r="T697" s="127">
        <f t="shared" si="335"/>
        <v>4859.166666666667</v>
      </c>
      <c r="U697" s="127">
        <f t="shared" si="336"/>
        <v>8330</v>
      </c>
      <c r="V697" s="127">
        <f t="shared" si="337"/>
        <v>8330</v>
      </c>
      <c r="W697" s="127">
        <f t="shared" si="338"/>
        <v>3469.8333333333335</v>
      </c>
      <c r="X697" s="127"/>
      <c r="Y697" s="127"/>
      <c r="Z697" s="127"/>
      <c r="AA697" s="127"/>
      <c r="AB697" s="127"/>
      <c r="AC697" s="127"/>
      <c r="AD697" s="127"/>
      <c r="AE697" s="127"/>
      <c r="AF697" s="127"/>
      <c r="AG697" s="127"/>
      <c r="AH697" s="127"/>
      <c r="AI697" s="127"/>
      <c r="AJ697" s="127"/>
      <c r="AK697" s="127"/>
      <c r="AL697" s="127"/>
      <c r="AM697" s="127"/>
      <c r="AN697" s="127"/>
      <c r="AO697" s="127"/>
      <c r="AP697" s="127"/>
    </row>
    <row r="698" spans="1:42">
      <c r="A698" s="118">
        <v>696</v>
      </c>
      <c r="B698" s="120" t="s">
        <v>5796</v>
      </c>
      <c r="C698" s="121" t="s">
        <v>5797</v>
      </c>
      <c r="D698" s="118" t="s">
        <v>5434</v>
      </c>
      <c r="E698" s="122">
        <v>33.33</v>
      </c>
      <c r="F698" s="123">
        <v>24990</v>
      </c>
      <c r="G698" s="124">
        <v>0</v>
      </c>
      <c r="H698" s="123">
        <v>0</v>
      </c>
      <c r="I698" s="124">
        <v>0</v>
      </c>
      <c r="J698" s="125">
        <v>24990</v>
      </c>
      <c r="K698" s="118">
        <v>2558</v>
      </c>
      <c r="L698" s="118">
        <v>7</v>
      </c>
      <c r="M698" s="118">
        <f t="shared" si="315"/>
        <v>5</v>
      </c>
      <c r="N698" s="118">
        <f t="shared" si="314"/>
        <v>12</v>
      </c>
      <c r="O698" s="126"/>
      <c r="P698" s="127"/>
      <c r="Q698" s="127"/>
      <c r="R698" s="127"/>
      <c r="S698" s="127"/>
      <c r="T698" s="127">
        <f t="shared" si="335"/>
        <v>4859.166666666667</v>
      </c>
      <c r="U698" s="127">
        <f t="shared" si="336"/>
        <v>8330</v>
      </c>
      <c r="V698" s="127">
        <f t="shared" si="337"/>
        <v>8330</v>
      </c>
      <c r="W698" s="127">
        <f t="shared" si="338"/>
        <v>3469.8333333333335</v>
      </c>
      <c r="X698" s="127"/>
      <c r="Y698" s="127"/>
      <c r="Z698" s="127"/>
      <c r="AA698" s="127"/>
      <c r="AB698" s="127"/>
      <c r="AC698" s="127"/>
      <c r="AD698" s="127"/>
      <c r="AE698" s="127"/>
      <c r="AF698" s="127"/>
      <c r="AG698" s="127"/>
      <c r="AH698" s="127"/>
      <c r="AI698" s="127"/>
      <c r="AJ698" s="127"/>
      <c r="AK698" s="127"/>
      <c r="AL698" s="127"/>
      <c r="AM698" s="127"/>
      <c r="AN698" s="127"/>
      <c r="AO698" s="127"/>
      <c r="AP698" s="127"/>
    </row>
    <row r="699" spans="1:42">
      <c r="A699" s="118">
        <v>697</v>
      </c>
      <c r="B699" s="120" t="s">
        <v>5796</v>
      </c>
      <c r="C699" s="121" t="s">
        <v>5797</v>
      </c>
      <c r="D699" s="118" t="s">
        <v>5434</v>
      </c>
      <c r="E699" s="122">
        <v>33.33</v>
      </c>
      <c r="F699" s="123">
        <v>24990</v>
      </c>
      <c r="G699" s="124">
        <v>0</v>
      </c>
      <c r="H699" s="123">
        <v>0</v>
      </c>
      <c r="I699" s="124">
        <v>0</v>
      </c>
      <c r="J699" s="125">
        <v>24990</v>
      </c>
      <c r="K699" s="118">
        <v>2558</v>
      </c>
      <c r="L699" s="118">
        <v>7</v>
      </c>
      <c r="M699" s="118">
        <f t="shared" si="315"/>
        <v>5</v>
      </c>
      <c r="N699" s="118">
        <f t="shared" si="314"/>
        <v>12</v>
      </c>
      <c r="O699" s="126"/>
      <c r="P699" s="127"/>
      <c r="Q699" s="127"/>
      <c r="R699" s="127"/>
      <c r="S699" s="127"/>
      <c r="T699" s="127">
        <f t="shared" si="335"/>
        <v>4859.166666666667</v>
      </c>
      <c r="U699" s="127">
        <f t="shared" si="336"/>
        <v>8330</v>
      </c>
      <c r="V699" s="127">
        <f t="shared" si="337"/>
        <v>8330</v>
      </c>
      <c r="W699" s="127">
        <f t="shared" si="338"/>
        <v>3469.8333333333335</v>
      </c>
      <c r="X699" s="127"/>
      <c r="Y699" s="127"/>
      <c r="Z699" s="127"/>
      <c r="AA699" s="127"/>
      <c r="AB699" s="127"/>
      <c r="AC699" s="127"/>
      <c r="AD699" s="127"/>
      <c r="AE699" s="127"/>
      <c r="AF699" s="127"/>
      <c r="AG699" s="127"/>
      <c r="AH699" s="127"/>
      <c r="AI699" s="127"/>
      <c r="AJ699" s="127"/>
      <c r="AK699" s="127"/>
      <c r="AL699" s="127"/>
      <c r="AM699" s="127"/>
      <c r="AN699" s="127"/>
      <c r="AO699" s="127"/>
      <c r="AP699" s="127"/>
    </row>
    <row r="700" spans="1:42">
      <c r="A700" s="118">
        <v>698</v>
      </c>
      <c r="B700" s="120" t="s">
        <v>5796</v>
      </c>
      <c r="C700" s="121" t="s">
        <v>5797</v>
      </c>
      <c r="D700" s="118" t="s">
        <v>5434</v>
      </c>
      <c r="E700" s="122">
        <v>33.33</v>
      </c>
      <c r="F700" s="123">
        <v>24990</v>
      </c>
      <c r="G700" s="124">
        <v>0</v>
      </c>
      <c r="H700" s="123">
        <v>0</v>
      </c>
      <c r="I700" s="124">
        <v>0</v>
      </c>
      <c r="J700" s="125">
        <v>24990</v>
      </c>
      <c r="K700" s="118">
        <v>2558</v>
      </c>
      <c r="L700" s="118">
        <v>7</v>
      </c>
      <c r="M700" s="118">
        <f t="shared" si="315"/>
        <v>5</v>
      </c>
      <c r="N700" s="118">
        <f t="shared" si="314"/>
        <v>12</v>
      </c>
      <c r="O700" s="126"/>
      <c r="P700" s="127"/>
      <c r="Q700" s="127"/>
      <c r="R700" s="127"/>
      <c r="S700" s="127"/>
      <c r="T700" s="127">
        <f t="shared" si="335"/>
        <v>4859.166666666667</v>
      </c>
      <c r="U700" s="127">
        <f t="shared" si="336"/>
        <v>8330</v>
      </c>
      <c r="V700" s="127">
        <f t="shared" si="337"/>
        <v>8330</v>
      </c>
      <c r="W700" s="127">
        <f t="shared" si="338"/>
        <v>3469.8333333333335</v>
      </c>
      <c r="X700" s="127"/>
      <c r="Y700" s="127"/>
      <c r="Z700" s="127"/>
      <c r="AA700" s="127"/>
      <c r="AB700" s="127"/>
      <c r="AC700" s="127"/>
      <c r="AD700" s="127"/>
      <c r="AE700" s="127"/>
      <c r="AF700" s="127"/>
      <c r="AG700" s="127"/>
      <c r="AH700" s="127"/>
      <c r="AI700" s="127"/>
      <c r="AJ700" s="127"/>
      <c r="AK700" s="127"/>
      <c r="AL700" s="127"/>
      <c r="AM700" s="127"/>
      <c r="AN700" s="127"/>
      <c r="AO700" s="127"/>
      <c r="AP700" s="127"/>
    </row>
    <row r="701" spans="1:42">
      <c r="A701" s="118">
        <v>699</v>
      </c>
      <c r="B701" s="120" t="s">
        <v>5796</v>
      </c>
      <c r="C701" s="121" t="s">
        <v>5797</v>
      </c>
      <c r="D701" s="118" t="s">
        <v>5434</v>
      </c>
      <c r="E701" s="122">
        <v>33.33</v>
      </c>
      <c r="F701" s="123">
        <v>24990</v>
      </c>
      <c r="G701" s="124">
        <v>0</v>
      </c>
      <c r="H701" s="123">
        <v>0</v>
      </c>
      <c r="I701" s="124">
        <v>0</v>
      </c>
      <c r="J701" s="125">
        <v>24990</v>
      </c>
      <c r="K701" s="118">
        <v>2558</v>
      </c>
      <c r="L701" s="118">
        <v>7</v>
      </c>
      <c r="M701" s="118">
        <f t="shared" si="315"/>
        <v>5</v>
      </c>
      <c r="N701" s="118">
        <f t="shared" si="314"/>
        <v>12</v>
      </c>
      <c r="O701" s="126"/>
      <c r="P701" s="127"/>
      <c r="Q701" s="127"/>
      <c r="R701" s="127"/>
      <c r="S701" s="127"/>
      <c r="T701" s="127">
        <f t="shared" si="335"/>
        <v>4859.166666666667</v>
      </c>
      <c r="U701" s="127">
        <f t="shared" si="336"/>
        <v>8330</v>
      </c>
      <c r="V701" s="127">
        <f t="shared" si="337"/>
        <v>8330</v>
      </c>
      <c r="W701" s="127">
        <f t="shared" si="338"/>
        <v>3469.8333333333335</v>
      </c>
      <c r="X701" s="127"/>
      <c r="Y701" s="127"/>
      <c r="Z701" s="127"/>
      <c r="AA701" s="127"/>
      <c r="AB701" s="127"/>
      <c r="AC701" s="127"/>
      <c r="AD701" s="127"/>
      <c r="AE701" s="127"/>
      <c r="AF701" s="127"/>
      <c r="AG701" s="127"/>
      <c r="AH701" s="127"/>
      <c r="AI701" s="127"/>
      <c r="AJ701" s="127"/>
      <c r="AK701" s="127"/>
      <c r="AL701" s="127"/>
      <c r="AM701" s="127"/>
      <c r="AN701" s="127"/>
      <c r="AO701" s="127"/>
      <c r="AP701" s="127"/>
    </row>
    <row r="702" spans="1:42">
      <c r="A702" s="118">
        <v>700</v>
      </c>
      <c r="B702" s="120" t="s">
        <v>5796</v>
      </c>
      <c r="C702" s="121" t="s">
        <v>5797</v>
      </c>
      <c r="D702" s="118" t="s">
        <v>5434</v>
      </c>
      <c r="E702" s="122">
        <v>33.33</v>
      </c>
      <c r="F702" s="123">
        <v>24990</v>
      </c>
      <c r="G702" s="124">
        <v>0</v>
      </c>
      <c r="H702" s="123">
        <v>0</v>
      </c>
      <c r="I702" s="124">
        <v>0</v>
      </c>
      <c r="J702" s="125">
        <v>24990</v>
      </c>
      <c r="K702" s="118">
        <v>2558</v>
      </c>
      <c r="L702" s="118">
        <v>7</v>
      </c>
      <c r="M702" s="118">
        <f t="shared" si="315"/>
        <v>5</v>
      </c>
      <c r="N702" s="118">
        <f t="shared" si="314"/>
        <v>12</v>
      </c>
      <c r="O702" s="126"/>
      <c r="P702" s="127"/>
      <c r="Q702" s="127"/>
      <c r="R702" s="127"/>
      <c r="S702" s="127"/>
      <c r="T702" s="127">
        <f t="shared" si="335"/>
        <v>4859.166666666667</v>
      </c>
      <c r="U702" s="127">
        <f t="shared" si="336"/>
        <v>8330</v>
      </c>
      <c r="V702" s="127">
        <f t="shared" si="337"/>
        <v>8330</v>
      </c>
      <c r="W702" s="127">
        <f t="shared" si="338"/>
        <v>3469.8333333333335</v>
      </c>
      <c r="X702" s="127"/>
      <c r="Y702" s="127"/>
      <c r="Z702" s="127"/>
      <c r="AA702" s="127"/>
      <c r="AB702" s="127"/>
      <c r="AC702" s="127"/>
      <c r="AD702" s="127"/>
      <c r="AE702" s="127"/>
      <c r="AF702" s="127"/>
      <c r="AG702" s="127"/>
      <c r="AH702" s="127"/>
      <c r="AI702" s="127"/>
      <c r="AJ702" s="127"/>
      <c r="AK702" s="127"/>
      <c r="AL702" s="127"/>
      <c r="AM702" s="127"/>
      <c r="AN702" s="127"/>
      <c r="AO702" s="127"/>
      <c r="AP702" s="127"/>
    </row>
    <row r="703" spans="1:42">
      <c r="A703" s="118">
        <v>701</v>
      </c>
      <c r="B703" s="120" t="s">
        <v>5796</v>
      </c>
      <c r="C703" s="121" t="s">
        <v>5797</v>
      </c>
      <c r="D703" s="118" t="s">
        <v>5434</v>
      </c>
      <c r="E703" s="122">
        <v>33.33</v>
      </c>
      <c r="F703" s="123">
        <v>24990</v>
      </c>
      <c r="G703" s="124">
        <v>0</v>
      </c>
      <c r="H703" s="123">
        <v>0</v>
      </c>
      <c r="I703" s="124">
        <v>0</v>
      </c>
      <c r="J703" s="125">
        <v>24990</v>
      </c>
      <c r="K703" s="118">
        <v>2558</v>
      </c>
      <c r="L703" s="118">
        <v>7</v>
      </c>
      <c r="M703" s="118">
        <f t="shared" si="315"/>
        <v>5</v>
      </c>
      <c r="N703" s="118">
        <f t="shared" si="314"/>
        <v>12</v>
      </c>
      <c r="O703" s="126"/>
      <c r="P703" s="127"/>
      <c r="Q703" s="127"/>
      <c r="R703" s="127"/>
      <c r="S703" s="127"/>
      <c r="T703" s="127">
        <f t="shared" si="335"/>
        <v>4859.166666666667</v>
      </c>
      <c r="U703" s="127">
        <f t="shared" si="336"/>
        <v>8330</v>
      </c>
      <c r="V703" s="127">
        <f t="shared" si="337"/>
        <v>8330</v>
      </c>
      <c r="W703" s="127">
        <f t="shared" si="338"/>
        <v>3469.8333333333335</v>
      </c>
      <c r="X703" s="127"/>
      <c r="Y703" s="127"/>
      <c r="Z703" s="127"/>
      <c r="AA703" s="127"/>
      <c r="AB703" s="127"/>
      <c r="AC703" s="127"/>
      <c r="AD703" s="127"/>
      <c r="AE703" s="127"/>
      <c r="AF703" s="127"/>
      <c r="AG703" s="127"/>
      <c r="AH703" s="127"/>
      <c r="AI703" s="127"/>
      <c r="AJ703" s="127"/>
      <c r="AK703" s="127"/>
      <c r="AL703" s="127"/>
      <c r="AM703" s="127"/>
      <c r="AN703" s="127"/>
      <c r="AO703" s="127"/>
      <c r="AP703" s="127"/>
    </row>
    <row r="704" spans="1:42">
      <c r="A704" s="118">
        <v>702</v>
      </c>
      <c r="B704" s="120" t="s">
        <v>5796</v>
      </c>
      <c r="C704" s="121" t="s">
        <v>5797</v>
      </c>
      <c r="D704" s="118" t="s">
        <v>5434</v>
      </c>
      <c r="E704" s="122">
        <v>33.33</v>
      </c>
      <c r="F704" s="123">
        <v>24990</v>
      </c>
      <c r="G704" s="124">
        <v>0</v>
      </c>
      <c r="H704" s="123">
        <v>0</v>
      </c>
      <c r="I704" s="124">
        <v>0</v>
      </c>
      <c r="J704" s="125">
        <v>24990</v>
      </c>
      <c r="K704" s="118">
        <v>2558</v>
      </c>
      <c r="L704" s="118">
        <v>7</v>
      </c>
      <c r="M704" s="118">
        <f t="shared" si="315"/>
        <v>5</v>
      </c>
      <c r="N704" s="118">
        <f t="shared" si="314"/>
        <v>12</v>
      </c>
      <c r="O704" s="126"/>
      <c r="P704" s="127"/>
      <c r="Q704" s="127"/>
      <c r="R704" s="127"/>
      <c r="S704" s="127"/>
      <c r="T704" s="127">
        <f t="shared" si="335"/>
        <v>4859.166666666667</v>
      </c>
      <c r="U704" s="127">
        <f t="shared" si="336"/>
        <v>8330</v>
      </c>
      <c r="V704" s="127">
        <f t="shared" si="337"/>
        <v>8330</v>
      </c>
      <c r="W704" s="127">
        <f t="shared" si="338"/>
        <v>3469.8333333333335</v>
      </c>
      <c r="X704" s="127"/>
      <c r="Y704" s="127"/>
      <c r="Z704" s="127"/>
      <c r="AA704" s="127"/>
      <c r="AB704" s="127"/>
      <c r="AC704" s="127"/>
      <c r="AD704" s="127"/>
      <c r="AE704" s="127"/>
      <c r="AF704" s="127"/>
      <c r="AG704" s="127"/>
      <c r="AH704" s="127"/>
      <c r="AI704" s="127"/>
      <c r="AJ704" s="127"/>
      <c r="AK704" s="127"/>
      <c r="AL704" s="127"/>
      <c r="AM704" s="127"/>
      <c r="AN704" s="127"/>
      <c r="AO704" s="127"/>
      <c r="AP704" s="127"/>
    </row>
    <row r="705" spans="1:42">
      <c r="A705" s="118">
        <v>703</v>
      </c>
      <c r="B705" s="120" t="s">
        <v>5796</v>
      </c>
      <c r="C705" s="121" t="s">
        <v>5797</v>
      </c>
      <c r="D705" s="118" t="s">
        <v>5434</v>
      </c>
      <c r="E705" s="122">
        <v>33.33</v>
      </c>
      <c r="F705" s="123">
        <v>24990</v>
      </c>
      <c r="G705" s="124">
        <v>0</v>
      </c>
      <c r="H705" s="123">
        <v>0</v>
      </c>
      <c r="I705" s="124">
        <v>0</v>
      </c>
      <c r="J705" s="125">
        <v>24990</v>
      </c>
      <c r="K705" s="118">
        <v>2558</v>
      </c>
      <c r="L705" s="118">
        <v>7</v>
      </c>
      <c r="M705" s="118">
        <f t="shared" si="315"/>
        <v>5</v>
      </c>
      <c r="N705" s="118">
        <f t="shared" si="314"/>
        <v>12</v>
      </c>
      <c r="O705" s="126"/>
      <c r="P705" s="127"/>
      <c r="Q705" s="127"/>
      <c r="R705" s="127"/>
      <c r="S705" s="127"/>
      <c r="T705" s="127">
        <f t="shared" si="335"/>
        <v>4859.166666666667</v>
      </c>
      <c r="U705" s="127">
        <f t="shared" si="336"/>
        <v>8330</v>
      </c>
      <c r="V705" s="127">
        <f t="shared" si="337"/>
        <v>8330</v>
      </c>
      <c r="W705" s="127">
        <f t="shared" si="338"/>
        <v>3469.8333333333335</v>
      </c>
      <c r="X705" s="127"/>
      <c r="Y705" s="127"/>
      <c r="Z705" s="127"/>
      <c r="AA705" s="127"/>
      <c r="AB705" s="127"/>
      <c r="AC705" s="127"/>
      <c r="AD705" s="127"/>
      <c r="AE705" s="127"/>
      <c r="AF705" s="127"/>
      <c r="AG705" s="127"/>
      <c r="AH705" s="127"/>
      <c r="AI705" s="127"/>
      <c r="AJ705" s="127"/>
      <c r="AK705" s="127"/>
      <c r="AL705" s="127"/>
      <c r="AM705" s="127"/>
      <c r="AN705" s="127"/>
      <c r="AO705" s="127"/>
      <c r="AP705" s="127"/>
    </row>
    <row r="706" spans="1:42">
      <c r="A706" s="118">
        <v>704</v>
      </c>
      <c r="B706" s="120" t="s">
        <v>5796</v>
      </c>
      <c r="C706" s="121" t="s">
        <v>5797</v>
      </c>
      <c r="D706" s="118" t="s">
        <v>5434</v>
      </c>
      <c r="E706" s="122">
        <v>33.33</v>
      </c>
      <c r="F706" s="123">
        <v>24990</v>
      </c>
      <c r="G706" s="124">
        <v>0</v>
      </c>
      <c r="H706" s="123">
        <v>0</v>
      </c>
      <c r="I706" s="124">
        <v>0</v>
      </c>
      <c r="J706" s="125">
        <v>24990</v>
      </c>
      <c r="K706" s="118">
        <v>2558</v>
      </c>
      <c r="L706" s="118">
        <v>7</v>
      </c>
      <c r="M706" s="118">
        <f t="shared" si="315"/>
        <v>5</v>
      </c>
      <c r="N706" s="118">
        <f t="shared" si="314"/>
        <v>12</v>
      </c>
      <c r="O706" s="126"/>
      <c r="P706" s="127"/>
      <c r="Q706" s="127"/>
      <c r="R706" s="127"/>
      <c r="S706" s="127"/>
      <c r="T706" s="127">
        <f t="shared" si="335"/>
        <v>4859.166666666667</v>
      </c>
      <c r="U706" s="127">
        <f t="shared" si="336"/>
        <v>8330</v>
      </c>
      <c r="V706" s="127">
        <f t="shared" si="337"/>
        <v>8330</v>
      </c>
      <c r="W706" s="127">
        <f t="shared" si="338"/>
        <v>3469.8333333333335</v>
      </c>
      <c r="X706" s="127"/>
      <c r="Y706" s="127"/>
      <c r="Z706" s="127"/>
      <c r="AA706" s="127"/>
      <c r="AB706" s="127"/>
      <c r="AC706" s="127"/>
      <c r="AD706" s="127"/>
      <c r="AE706" s="127"/>
      <c r="AF706" s="127"/>
      <c r="AG706" s="127"/>
      <c r="AH706" s="127"/>
      <c r="AI706" s="127"/>
      <c r="AJ706" s="127"/>
      <c r="AK706" s="127"/>
      <c r="AL706" s="127"/>
      <c r="AM706" s="127"/>
      <c r="AN706" s="127"/>
      <c r="AO706" s="127"/>
      <c r="AP706" s="127"/>
    </row>
    <row r="707" spans="1:42">
      <c r="A707" s="118">
        <v>705</v>
      </c>
      <c r="B707" s="120" t="s">
        <v>5796</v>
      </c>
      <c r="C707" s="121" t="s">
        <v>5797</v>
      </c>
      <c r="D707" s="118" t="s">
        <v>5434</v>
      </c>
      <c r="E707" s="122">
        <v>33.33</v>
      </c>
      <c r="F707" s="123">
        <v>24990</v>
      </c>
      <c r="G707" s="124">
        <v>0</v>
      </c>
      <c r="H707" s="123">
        <v>0</v>
      </c>
      <c r="I707" s="124">
        <v>0</v>
      </c>
      <c r="J707" s="125">
        <v>24990</v>
      </c>
      <c r="K707" s="118">
        <v>2558</v>
      </c>
      <c r="L707" s="118">
        <v>7</v>
      </c>
      <c r="M707" s="118">
        <f t="shared" si="315"/>
        <v>5</v>
      </c>
      <c r="N707" s="118">
        <f t="shared" si="314"/>
        <v>12</v>
      </c>
      <c r="O707" s="126"/>
      <c r="P707" s="127"/>
      <c r="Q707" s="127"/>
      <c r="R707" s="127"/>
      <c r="S707" s="127"/>
      <c r="T707" s="127">
        <f t="shared" si="335"/>
        <v>4859.166666666667</v>
      </c>
      <c r="U707" s="127">
        <f t="shared" si="336"/>
        <v>8330</v>
      </c>
      <c r="V707" s="127">
        <f t="shared" si="337"/>
        <v>8330</v>
      </c>
      <c r="W707" s="127">
        <f t="shared" si="338"/>
        <v>3469.8333333333335</v>
      </c>
      <c r="X707" s="127"/>
      <c r="Y707" s="127"/>
      <c r="Z707" s="127"/>
      <c r="AA707" s="127"/>
      <c r="AB707" s="127"/>
      <c r="AC707" s="127"/>
      <c r="AD707" s="127"/>
      <c r="AE707" s="127"/>
      <c r="AF707" s="127"/>
      <c r="AG707" s="127"/>
      <c r="AH707" s="127"/>
      <c r="AI707" s="127"/>
      <c r="AJ707" s="127"/>
      <c r="AK707" s="127"/>
      <c r="AL707" s="127"/>
      <c r="AM707" s="127"/>
      <c r="AN707" s="127"/>
      <c r="AO707" s="127"/>
      <c r="AP707" s="127"/>
    </row>
    <row r="708" spans="1:42">
      <c r="A708" s="118">
        <v>706</v>
      </c>
      <c r="B708" s="120" t="s">
        <v>5796</v>
      </c>
      <c r="C708" s="121" t="s">
        <v>5797</v>
      </c>
      <c r="D708" s="118" t="s">
        <v>5434</v>
      </c>
      <c r="E708" s="122">
        <v>33.33</v>
      </c>
      <c r="F708" s="123">
        <v>24990</v>
      </c>
      <c r="G708" s="124">
        <v>0</v>
      </c>
      <c r="H708" s="123">
        <v>0</v>
      </c>
      <c r="I708" s="124">
        <v>0</v>
      </c>
      <c r="J708" s="125">
        <v>24990</v>
      </c>
      <c r="K708" s="118">
        <v>2558</v>
      </c>
      <c r="L708" s="118">
        <v>7</v>
      </c>
      <c r="M708" s="118">
        <f t="shared" si="315"/>
        <v>5</v>
      </c>
      <c r="N708" s="118">
        <f t="shared" ref="N708:N750" si="339">L708+M708</f>
        <v>12</v>
      </c>
      <c r="O708" s="126"/>
      <c r="P708" s="127"/>
      <c r="Q708" s="127"/>
      <c r="R708" s="127"/>
      <c r="S708" s="127"/>
      <c r="T708" s="127">
        <f t="shared" si="335"/>
        <v>4859.166666666667</v>
      </c>
      <c r="U708" s="127">
        <f t="shared" si="336"/>
        <v>8330</v>
      </c>
      <c r="V708" s="127">
        <f t="shared" si="337"/>
        <v>8330</v>
      </c>
      <c r="W708" s="127">
        <f t="shared" si="338"/>
        <v>3469.8333333333335</v>
      </c>
      <c r="X708" s="127"/>
      <c r="Y708" s="127"/>
      <c r="Z708" s="127"/>
      <c r="AA708" s="127"/>
      <c r="AB708" s="127"/>
      <c r="AC708" s="127"/>
      <c r="AD708" s="127"/>
      <c r="AE708" s="127"/>
      <c r="AF708" s="127"/>
      <c r="AG708" s="127"/>
      <c r="AH708" s="127"/>
      <c r="AI708" s="127"/>
      <c r="AJ708" s="127"/>
      <c r="AK708" s="127"/>
      <c r="AL708" s="127"/>
      <c r="AM708" s="127"/>
      <c r="AN708" s="127"/>
      <c r="AO708" s="127"/>
      <c r="AP708" s="127"/>
    </row>
    <row r="709" spans="1:42">
      <c r="A709" s="118">
        <v>707</v>
      </c>
      <c r="B709" s="120" t="s">
        <v>5796</v>
      </c>
      <c r="C709" s="121" t="s">
        <v>5797</v>
      </c>
      <c r="D709" s="118" t="s">
        <v>5434</v>
      </c>
      <c r="E709" s="122">
        <v>33.33</v>
      </c>
      <c r="F709" s="123">
        <v>24990</v>
      </c>
      <c r="G709" s="124">
        <v>0</v>
      </c>
      <c r="H709" s="123">
        <v>0</v>
      </c>
      <c r="I709" s="124">
        <v>0</v>
      </c>
      <c r="J709" s="125">
        <v>24990</v>
      </c>
      <c r="K709" s="118">
        <v>2558</v>
      </c>
      <c r="L709" s="118">
        <v>7</v>
      </c>
      <c r="M709" s="118">
        <f t="shared" ref="M709:M750" si="340">12-L709</f>
        <v>5</v>
      </c>
      <c r="N709" s="118">
        <f t="shared" si="339"/>
        <v>12</v>
      </c>
      <c r="O709" s="126"/>
      <c r="P709" s="127"/>
      <c r="Q709" s="127"/>
      <c r="R709" s="127"/>
      <c r="S709" s="127"/>
      <c r="T709" s="127">
        <f t="shared" si="335"/>
        <v>4859.166666666667</v>
      </c>
      <c r="U709" s="127">
        <f t="shared" si="336"/>
        <v>8330</v>
      </c>
      <c r="V709" s="127">
        <f t="shared" si="337"/>
        <v>8330</v>
      </c>
      <c r="W709" s="127">
        <f t="shared" si="338"/>
        <v>3469.8333333333335</v>
      </c>
      <c r="X709" s="127"/>
      <c r="Y709" s="127"/>
      <c r="Z709" s="127"/>
      <c r="AA709" s="127"/>
      <c r="AB709" s="127"/>
      <c r="AC709" s="127"/>
      <c r="AD709" s="127"/>
      <c r="AE709" s="127"/>
      <c r="AF709" s="127"/>
      <c r="AG709" s="127"/>
      <c r="AH709" s="127"/>
      <c r="AI709" s="127"/>
      <c r="AJ709" s="127"/>
      <c r="AK709" s="127"/>
      <c r="AL709" s="127"/>
      <c r="AM709" s="127"/>
      <c r="AN709" s="127"/>
      <c r="AO709" s="127"/>
      <c r="AP709" s="127"/>
    </row>
    <row r="710" spans="1:42">
      <c r="A710" s="118">
        <v>708</v>
      </c>
      <c r="B710" s="120" t="s">
        <v>5796</v>
      </c>
      <c r="C710" s="121" t="s">
        <v>5797</v>
      </c>
      <c r="D710" s="118" t="s">
        <v>5434</v>
      </c>
      <c r="E710" s="122">
        <v>33.33</v>
      </c>
      <c r="F710" s="123">
        <v>24990</v>
      </c>
      <c r="G710" s="124">
        <v>0</v>
      </c>
      <c r="H710" s="123">
        <v>0</v>
      </c>
      <c r="I710" s="124">
        <v>0</v>
      </c>
      <c r="J710" s="125">
        <v>24990</v>
      </c>
      <c r="K710" s="118">
        <v>2558</v>
      </c>
      <c r="L710" s="118">
        <v>7</v>
      </c>
      <c r="M710" s="118">
        <f t="shared" si="340"/>
        <v>5</v>
      </c>
      <c r="N710" s="118">
        <f t="shared" si="339"/>
        <v>12</v>
      </c>
      <c r="O710" s="126"/>
      <c r="P710" s="127"/>
      <c r="Q710" s="127"/>
      <c r="R710" s="127"/>
      <c r="S710" s="127"/>
      <c r="T710" s="127">
        <f t="shared" si="335"/>
        <v>4859.166666666667</v>
      </c>
      <c r="U710" s="127">
        <f t="shared" si="336"/>
        <v>8330</v>
      </c>
      <c r="V710" s="127">
        <f t="shared" si="337"/>
        <v>8330</v>
      </c>
      <c r="W710" s="127">
        <f t="shared" si="338"/>
        <v>3469.8333333333335</v>
      </c>
      <c r="X710" s="127"/>
      <c r="Y710" s="127"/>
      <c r="Z710" s="127"/>
      <c r="AA710" s="127"/>
      <c r="AB710" s="127"/>
      <c r="AC710" s="127"/>
      <c r="AD710" s="127"/>
      <c r="AE710" s="127"/>
      <c r="AF710" s="127"/>
      <c r="AG710" s="127"/>
      <c r="AH710" s="127"/>
      <c r="AI710" s="127"/>
      <c r="AJ710" s="127"/>
      <c r="AK710" s="127"/>
      <c r="AL710" s="127"/>
      <c r="AM710" s="127"/>
      <c r="AN710" s="127"/>
      <c r="AO710" s="127"/>
      <c r="AP710" s="127"/>
    </row>
    <row r="711" spans="1:42">
      <c r="A711" s="118">
        <v>709</v>
      </c>
      <c r="B711" s="120" t="s">
        <v>5796</v>
      </c>
      <c r="C711" s="121" t="s">
        <v>5797</v>
      </c>
      <c r="D711" s="118" t="s">
        <v>5434</v>
      </c>
      <c r="E711" s="122">
        <v>33.33</v>
      </c>
      <c r="F711" s="123">
        <v>24990</v>
      </c>
      <c r="G711" s="124">
        <v>0</v>
      </c>
      <c r="H711" s="123">
        <v>0</v>
      </c>
      <c r="I711" s="124">
        <v>0</v>
      </c>
      <c r="J711" s="125">
        <v>24990</v>
      </c>
      <c r="K711" s="118">
        <v>2558</v>
      </c>
      <c r="L711" s="118">
        <v>7</v>
      </c>
      <c r="M711" s="118">
        <f t="shared" si="340"/>
        <v>5</v>
      </c>
      <c r="N711" s="118">
        <f t="shared" si="339"/>
        <v>12</v>
      </c>
      <c r="O711" s="126"/>
      <c r="P711" s="127"/>
      <c r="Q711" s="127"/>
      <c r="R711" s="127"/>
      <c r="S711" s="127"/>
      <c r="T711" s="127">
        <f t="shared" si="335"/>
        <v>4859.166666666667</v>
      </c>
      <c r="U711" s="127">
        <f t="shared" si="336"/>
        <v>8330</v>
      </c>
      <c r="V711" s="127">
        <f t="shared" si="337"/>
        <v>8330</v>
      </c>
      <c r="W711" s="127">
        <f t="shared" si="338"/>
        <v>3469.8333333333335</v>
      </c>
      <c r="X711" s="127"/>
      <c r="Y711" s="127"/>
      <c r="Z711" s="127"/>
      <c r="AA711" s="127"/>
      <c r="AB711" s="127"/>
      <c r="AC711" s="127"/>
      <c r="AD711" s="127"/>
      <c r="AE711" s="127"/>
      <c r="AF711" s="127"/>
      <c r="AG711" s="127"/>
      <c r="AH711" s="127"/>
      <c r="AI711" s="127"/>
      <c r="AJ711" s="127"/>
      <c r="AK711" s="127"/>
      <c r="AL711" s="127"/>
      <c r="AM711" s="127"/>
      <c r="AN711" s="127"/>
      <c r="AO711" s="127"/>
      <c r="AP711" s="127"/>
    </row>
    <row r="712" spans="1:42">
      <c r="A712" s="118">
        <v>710</v>
      </c>
      <c r="B712" s="120" t="s">
        <v>5796</v>
      </c>
      <c r="C712" s="121" t="s">
        <v>5797</v>
      </c>
      <c r="D712" s="118" t="s">
        <v>5434</v>
      </c>
      <c r="E712" s="122">
        <v>33.33</v>
      </c>
      <c r="F712" s="123">
        <v>24990</v>
      </c>
      <c r="G712" s="124">
        <v>0</v>
      </c>
      <c r="H712" s="123">
        <v>0</v>
      </c>
      <c r="I712" s="124">
        <v>0</v>
      </c>
      <c r="J712" s="125">
        <v>24990</v>
      </c>
      <c r="K712" s="118">
        <v>2558</v>
      </c>
      <c r="L712" s="118">
        <v>7</v>
      </c>
      <c r="M712" s="118">
        <f t="shared" si="340"/>
        <v>5</v>
      </c>
      <c r="N712" s="118">
        <f t="shared" si="339"/>
        <v>12</v>
      </c>
      <c r="O712" s="126"/>
      <c r="P712" s="127"/>
      <c r="Q712" s="127"/>
      <c r="R712" s="127"/>
      <c r="S712" s="127"/>
      <c r="T712" s="127">
        <f t="shared" si="335"/>
        <v>4859.166666666667</v>
      </c>
      <c r="U712" s="127">
        <f t="shared" si="336"/>
        <v>8330</v>
      </c>
      <c r="V712" s="127">
        <f t="shared" si="337"/>
        <v>8330</v>
      </c>
      <c r="W712" s="127">
        <f t="shared" si="338"/>
        <v>3469.8333333333335</v>
      </c>
      <c r="X712" s="127"/>
      <c r="Y712" s="127"/>
      <c r="Z712" s="127"/>
      <c r="AA712" s="127"/>
      <c r="AB712" s="127"/>
      <c r="AC712" s="127"/>
      <c r="AD712" s="127"/>
      <c r="AE712" s="127"/>
      <c r="AF712" s="127"/>
      <c r="AG712" s="127"/>
      <c r="AH712" s="127"/>
      <c r="AI712" s="127"/>
      <c r="AJ712" s="127"/>
      <c r="AK712" s="127"/>
      <c r="AL712" s="127"/>
      <c r="AM712" s="127"/>
      <c r="AN712" s="127"/>
      <c r="AO712" s="127"/>
      <c r="AP712" s="127"/>
    </row>
    <row r="713" spans="1:42">
      <c r="A713" s="118">
        <v>711</v>
      </c>
      <c r="B713" s="120" t="s">
        <v>5796</v>
      </c>
      <c r="C713" s="121" t="s">
        <v>5797</v>
      </c>
      <c r="D713" s="118" t="s">
        <v>5434</v>
      </c>
      <c r="E713" s="122">
        <v>33.33</v>
      </c>
      <c r="F713" s="123">
        <v>24990</v>
      </c>
      <c r="G713" s="124">
        <v>0</v>
      </c>
      <c r="H713" s="123">
        <v>0</v>
      </c>
      <c r="I713" s="124">
        <v>0</v>
      </c>
      <c r="J713" s="125">
        <v>24990</v>
      </c>
      <c r="K713" s="118">
        <v>2558</v>
      </c>
      <c r="L713" s="118">
        <v>7</v>
      </c>
      <c r="M713" s="118">
        <f t="shared" si="340"/>
        <v>5</v>
      </c>
      <c r="N713" s="118">
        <f t="shared" si="339"/>
        <v>12</v>
      </c>
      <c r="O713" s="126"/>
      <c r="P713" s="127"/>
      <c r="Q713" s="127"/>
      <c r="R713" s="127"/>
      <c r="S713" s="127"/>
      <c r="T713" s="127">
        <f t="shared" si="335"/>
        <v>4859.166666666667</v>
      </c>
      <c r="U713" s="127">
        <f t="shared" si="336"/>
        <v>8330</v>
      </c>
      <c r="V713" s="127">
        <f t="shared" si="337"/>
        <v>8330</v>
      </c>
      <c r="W713" s="127">
        <f t="shared" si="338"/>
        <v>3469.8333333333335</v>
      </c>
      <c r="X713" s="127"/>
      <c r="Y713" s="127"/>
      <c r="Z713" s="127"/>
      <c r="AA713" s="127"/>
      <c r="AB713" s="127"/>
      <c r="AC713" s="127"/>
      <c r="AD713" s="127"/>
      <c r="AE713" s="127"/>
      <c r="AF713" s="127"/>
      <c r="AG713" s="127"/>
      <c r="AH713" s="127"/>
      <c r="AI713" s="127"/>
      <c r="AJ713" s="127"/>
      <c r="AK713" s="127"/>
      <c r="AL713" s="127"/>
      <c r="AM713" s="127"/>
      <c r="AN713" s="127"/>
      <c r="AO713" s="127"/>
      <c r="AP713" s="127"/>
    </row>
    <row r="714" spans="1:42">
      <c r="A714" s="118">
        <v>712</v>
      </c>
      <c r="B714" s="120" t="s">
        <v>5796</v>
      </c>
      <c r="C714" s="121" t="s">
        <v>5797</v>
      </c>
      <c r="D714" s="118" t="s">
        <v>5434</v>
      </c>
      <c r="E714" s="122">
        <v>33.33</v>
      </c>
      <c r="F714" s="123">
        <v>24990</v>
      </c>
      <c r="G714" s="124">
        <v>0</v>
      </c>
      <c r="H714" s="123">
        <v>0</v>
      </c>
      <c r="I714" s="124">
        <v>0</v>
      </c>
      <c r="J714" s="125">
        <v>24990</v>
      </c>
      <c r="K714" s="118">
        <v>2558</v>
      </c>
      <c r="L714" s="118">
        <v>7</v>
      </c>
      <c r="M714" s="118">
        <f t="shared" si="340"/>
        <v>5</v>
      </c>
      <c r="N714" s="118">
        <f t="shared" si="339"/>
        <v>12</v>
      </c>
      <c r="O714" s="126"/>
      <c r="P714" s="127"/>
      <c r="Q714" s="127"/>
      <c r="R714" s="127"/>
      <c r="S714" s="127"/>
      <c r="T714" s="127">
        <f t="shared" si="335"/>
        <v>4859.166666666667</v>
      </c>
      <c r="U714" s="127">
        <f t="shared" si="336"/>
        <v>8330</v>
      </c>
      <c r="V714" s="127">
        <f t="shared" si="337"/>
        <v>8330</v>
      </c>
      <c r="W714" s="127">
        <f t="shared" si="338"/>
        <v>3469.8333333333335</v>
      </c>
      <c r="X714" s="127"/>
      <c r="Y714" s="127"/>
      <c r="Z714" s="127"/>
      <c r="AA714" s="127"/>
      <c r="AB714" s="127"/>
      <c r="AC714" s="127"/>
      <c r="AD714" s="127"/>
      <c r="AE714" s="127"/>
      <c r="AF714" s="127"/>
      <c r="AG714" s="127"/>
      <c r="AH714" s="127"/>
      <c r="AI714" s="127"/>
      <c r="AJ714" s="127"/>
      <c r="AK714" s="127"/>
      <c r="AL714" s="127"/>
      <c r="AM714" s="127"/>
      <c r="AN714" s="127"/>
      <c r="AO714" s="127"/>
      <c r="AP714" s="127"/>
    </row>
    <row r="715" spans="1:42">
      <c r="A715" s="118">
        <v>713</v>
      </c>
      <c r="B715" s="120" t="s">
        <v>5796</v>
      </c>
      <c r="C715" s="121" t="s">
        <v>5797</v>
      </c>
      <c r="D715" s="118" t="s">
        <v>5434</v>
      </c>
      <c r="E715" s="122">
        <v>33.33</v>
      </c>
      <c r="F715" s="123">
        <v>24990</v>
      </c>
      <c r="G715" s="124">
        <v>0</v>
      </c>
      <c r="H715" s="123">
        <v>0</v>
      </c>
      <c r="I715" s="124">
        <v>0</v>
      </c>
      <c r="J715" s="125">
        <v>24990</v>
      </c>
      <c r="K715" s="118">
        <v>2558</v>
      </c>
      <c r="L715" s="118">
        <v>7</v>
      </c>
      <c r="M715" s="118">
        <f t="shared" si="340"/>
        <v>5</v>
      </c>
      <c r="N715" s="118">
        <f t="shared" si="339"/>
        <v>12</v>
      </c>
      <c r="O715" s="126"/>
      <c r="P715" s="127"/>
      <c r="Q715" s="127"/>
      <c r="R715" s="127"/>
      <c r="S715" s="127"/>
      <c r="T715" s="127">
        <f t="shared" si="335"/>
        <v>4859.166666666667</v>
      </c>
      <c r="U715" s="127">
        <f t="shared" si="336"/>
        <v>8330</v>
      </c>
      <c r="V715" s="127">
        <f t="shared" si="337"/>
        <v>8330</v>
      </c>
      <c r="W715" s="127">
        <f t="shared" si="338"/>
        <v>3469.8333333333335</v>
      </c>
      <c r="X715" s="127"/>
      <c r="Y715" s="127"/>
      <c r="Z715" s="127"/>
      <c r="AA715" s="127"/>
      <c r="AB715" s="127"/>
      <c r="AC715" s="127"/>
      <c r="AD715" s="127"/>
      <c r="AE715" s="127"/>
      <c r="AF715" s="127"/>
      <c r="AG715" s="127"/>
      <c r="AH715" s="127"/>
      <c r="AI715" s="127"/>
      <c r="AJ715" s="127"/>
      <c r="AK715" s="127"/>
      <c r="AL715" s="127"/>
      <c r="AM715" s="127"/>
      <c r="AN715" s="127"/>
      <c r="AO715" s="127"/>
      <c r="AP715" s="127"/>
    </row>
    <row r="716" spans="1:42">
      <c r="A716" s="118">
        <v>714</v>
      </c>
      <c r="B716" s="120" t="s">
        <v>5796</v>
      </c>
      <c r="C716" s="121" t="s">
        <v>5797</v>
      </c>
      <c r="D716" s="118" t="s">
        <v>5434</v>
      </c>
      <c r="E716" s="122">
        <v>33.33</v>
      </c>
      <c r="F716" s="123">
        <v>24990</v>
      </c>
      <c r="G716" s="124">
        <v>0</v>
      </c>
      <c r="H716" s="123">
        <v>0</v>
      </c>
      <c r="I716" s="124">
        <v>0</v>
      </c>
      <c r="J716" s="125">
        <v>24990</v>
      </c>
      <c r="K716" s="118">
        <v>2558</v>
      </c>
      <c r="L716" s="118">
        <v>7</v>
      </c>
      <c r="M716" s="118">
        <f t="shared" si="340"/>
        <v>5</v>
      </c>
      <c r="N716" s="118">
        <f t="shared" si="339"/>
        <v>12</v>
      </c>
      <c r="O716" s="126"/>
      <c r="P716" s="127"/>
      <c r="Q716" s="127"/>
      <c r="R716" s="127"/>
      <c r="S716" s="127"/>
      <c r="T716" s="127">
        <f t="shared" si="335"/>
        <v>4859.166666666667</v>
      </c>
      <c r="U716" s="127">
        <f t="shared" si="336"/>
        <v>8330</v>
      </c>
      <c r="V716" s="127">
        <f t="shared" si="337"/>
        <v>8330</v>
      </c>
      <c r="W716" s="127">
        <f t="shared" si="338"/>
        <v>3469.8333333333335</v>
      </c>
      <c r="X716" s="127"/>
      <c r="Y716" s="127"/>
      <c r="Z716" s="127"/>
      <c r="AA716" s="127"/>
      <c r="AB716" s="127"/>
      <c r="AC716" s="127"/>
      <c r="AD716" s="127"/>
      <c r="AE716" s="127"/>
      <c r="AF716" s="127"/>
      <c r="AG716" s="127"/>
      <c r="AH716" s="127"/>
      <c r="AI716" s="127"/>
      <c r="AJ716" s="127"/>
      <c r="AK716" s="127"/>
      <c r="AL716" s="127"/>
      <c r="AM716" s="127"/>
      <c r="AN716" s="127"/>
      <c r="AO716" s="127"/>
      <c r="AP716" s="127"/>
    </row>
    <row r="717" spans="1:42">
      <c r="A717" s="118">
        <v>715</v>
      </c>
      <c r="B717" s="120" t="s">
        <v>5796</v>
      </c>
      <c r="C717" s="121" t="s">
        <v>5797</v>
      </c>
      <c r="D717" s="118" t="s">
        <v>5434</v>
      </c>
      <c r="E717" s="122">
        <v>33.33</v>
      </c>
      <c r="F717" s="123">
        <v>24990</v>
      </c>
      <c r="G717" s="124">
        <v>0</v>
      </c>
      <c r="H717" s="123">
        <v>0</v>
      </c>
      <c r="I717" s="124">
        <v>0</v>
      </c>
      <c r="J717" s="125">
        <v>24990</v>
      </c>
      <c r="K717" s="118">
        <v>2558</v>
      </c>
      <c r="L717" s="118">
        <v>7</v>
      </c>
      <c r="M717" s="118">
        <f t="shared" si="340"/>
        <v>5</v>
      </c>
      <c r="N717" s="118">
        <f t="shared" si="339"/>
        <v>12</v>
      </c>
      <c r="O717" s="126"/>
      <c r="P717" s="127"/>
      <c r="Q717" s="127"/>
      <c r="R717" s="127"/>
      <c r="S717" s="127"/>
      <c r="T717" s="127">
        <f t="shared" si="335"/>
        <v>4859.166666666667</v>
      </c>
      <c r="U717" s="127">
        <f t="shared" si="336"/>
        <v>8330</v>
      </c>
      <c r="V717" s="127">
        <f t="shared" si="337"/>
        <v>8330</v>
      </c>
      <c r="W717" s="127">
        <f t="shared" si="338"/>
        <v>3469.8333333333335</v>
      </c>
      <c r="X717" s="127"/>
      <c r="Y717" s="127"/>
      <c r="Z717" s="127"/>
      <c r="AA717" s="127"/>
      <c r="AB717" s="127"/>
      <c r="AC717" s="127"/>
      <c r="AD717" s="127"/>
      <c r="AE717" s="127"/>
      <c r="AF717" s="127"/>
      <c r="AG717" s="127"/>
      <c r="AH717" s="127"/>
      <c r="AI717" s="127"/>
      <c r="AJ717" s="127"/>
      <c r="AK717" s="127"/>
      <c r="AL717" s="127"/>
      <c r="AM717" s="127"/>
      <c r="AN717" s="127"/>
      <c r="AO717" s="127"/>
      <c r="AP717" s="127"/>
    </row>
    <row r="718" spans="1:42">
      <c r="A718" s="118">
        <v>716</v>
      </c>
      <c r="B718" s="120" t="s">
        <v>5796</v>
      </c>
      <c r="C718" s="121" t="s">
        <v>5797</v>
      </c>
      <c r="D718" s="118" t="s">
        <v>5434</v>
      </c>
      <c r="E718" s="122">
        <v>33.33</v>
      </c>
      <c r="F718" s="123">
        <v>24990</v>
      </c>
      <c r="G718" s="124">
        <v>0</v>
      </c>
      <c r="H718" s="123">
        <v>0</v>
      </c>
      <c r="I718" s="124">
        <v>0</v>
      </c>
      <c r="J718" s="125">
        <v>24990</v>
      </c>
      <c r="K718" s="118">
        <v>2558</v>
      </c>
      <c r="L718" s="118">
        <v>7</v>
      </c>
      <c r="M718" s="118">
        <f t="shared" si="340"/>
        <v>5</v>
      </c>
      <c r="N718" s="118">
        <f t="shared" si="339"/>
        <v>12</v>
      </c>
      <c r="O718" s="126"/>
      <c r="P718" s="127"/>
      <c r="Q718" s="127"/>
      <c r="R718" s="127"/>
      <c r="S718" s="127"/>
      <c r="T718" s="127">
        <f t="shared" si="335"/>
        <v>4859.166666666667</v>
      </c>
      <c r="U718" s="127">
        <f t="shared" si="336"/>
        <v>8330</v>
      </c>
      <c r="V718" s="127">
        <f t="shared" si="337"/>
        <v>8330</v>
      </c>
      <c r="W718" s="127">
        <f t="shared" si="338"/>
        <v>3469.8333333333335</v>
      </c>
      <c r="X718" s="127"/>
      <c r="Y718" s="127"/>
      <c r="Z718" s="127"/>
      <c r="AA718" s="127"/>
      <c r="AB718" s="127"/>
      <c r="AC718" s="127"/>
      <c r="AD718" s="127"/>
      <c r="AE718" s="127"/>
      <c r="AF718" s="127"/>
      <c r="AG718" s="127"/>
      <c r="AH718" s="127"/>
      <c r="AI718" s="127"/>
      <c r="AJ718" s="127"/>
      <c r="AK718" s="127"/>
      <c r="AL718" s="127"/>
      <c r="AM718" s="127"/>
      <c r="AN718" s="127"/>
      <c r="AO718" s="127"/>
      <c r="AP718" s="127"/>
    </row>
    <row r="719" spans="1:42">
      <c r="A719" s="118">
        <v>717</v>
      </c>
      <c r="B719" s="120" t="s">
        <v>5796</v>
      </c>
      <c r="C719" s="121" t="s">
        <v>5797</v>
      </c>
      <c r="D719" s="118" t="s">
        <v>5434</v>
      </c>
      <c r="E719" s="122">
        <v>33.33</v>
      </c>
      <c r="F719" s="123">
        <v>24990</v>
      </c>
      <c r="G719" s="124">
        <v>0</v>
      </c>
      <c r="H719" s="123">
        <v>0</v>
      </c>
      <c r="I719" s="124">
        <v>0</v>
      </c>
      <c r="J719" s="125">
        <v>24990</v>
      </c>
      <c r="K719" s="118">
        <v>2558</v>
      </c>
      <c r="L719" s="118">
        <v>7</v>
      </c>
      <c r="M719" s="118">
        <f t="shared" si="340"/>
        <v>5</v>
      </c>
      <c r="N719" s="118">
        <f t="shared" si="339"/>
        <v>12</v>
      </c>
      <c r="O719" s="126"/>
      <c r="P719" s="127"/>
      <c r="Q719" s="127"/>
      <c r="R719" s="127"/>
      <c r="S719" s="127"/>
      <c r="T719" s="127">
        <f t="shared" si="335"/>
        <v>4859.166666666667</v>
      </c>
      <c r="U719" s="127">
        <f t="shared" si="336"/>
        <v>8330</v>
      </c>
      <c r="V719" s="127">
        <f t="shared" si="337"/>
        <v>8330</v>
      </c>
      <c r="W719" s="127">
        <f t="shared" si="338"/>
        <v>3469.8333333333335</v>
      </c>
      <c r="X719" s="127"/>
      <c r="Y719" s="127"/>
      <c r="Z719" s="127"/>
      <c r="AA719" s="127"/>
      <c r="AB719" s="127"/>
      <c r="AC719" s="127"/>
      <c r="AD719" s="127"/>
      <c r="AE719" s="127"/>
      <c r="AF719" s="127"/>
      <c r="AG719" s="127"/>
      <c r="AH719" s="127"/>
      <c r="AI719" s="127"/>
      <c r="AJ719" s="127"/>
      <c r="AK719" s="127"/>
      <c r="AL719" s="127"/>
      <c r="AM719" s="127"/>
      <c r="AN719" s="127"/>
      <c r="AO719" s="127"/>
      <c r="AP719" s="127"/>
    </row>
    <row r="720" spans="1:42">
      <c r="A720" s="118">
        <v>718</v>
      </c>
      <c r="B720" s="120" t="s">
        <v>5796</v>
      </c>
      <c r="C720" s="121" t="s">
        <v>5797</v>
      </c>
      <c r="D720" s="118" t="s">
        <v>5434</v>
      </c>
      <c r="E720" s="122">
        <v>33.33</v>
      </c>
      <c r="F720" s="123">
        <v>24990</v>
      </c>
      <c r="G720" s="124">
        <v>0</v>
      </c>
      <c r="H720" s="123">
        <v>0</v>
      </c>
      <c r="I720" s="124">
        <v>0</v>
      </c>
      <c r="J720" s="125">
        <v>24990</v>
      </c>
      <c r="K720" s="118">
        <v>2558</v>
      </c>
      <c r="L720" s="118">
        <v>7</v>
      </c>
      <c r="M720" s="118">
        <f t="shared" si="340"/>
        <v>5</v>
      </c>
      <c r="N720" s="118">
        <f t="shared" si="339"/>
        <v>12</v>
      </c>
      <c r="O720" s="126"/>
      <c r="P720" s="127"/>
      <c r="Q720" s="127"/>
      <c r="R720" s="127"/>
      <c r="S720" s="127"/>
      <c r="T720" s="127">
        <f t="shared" si="335"/>
        <v>4859.166666666667</v>
      </c>
      <c r="U720" s="127">
        <f t="shared" si="336"/>
        <v>8330</v>
      </c>
      <c r="V720" s="127">
        <f t="shared" si="337"/>
        <v>8330</v>
      </c>
      <c r="W720" s="127">
        <f t="shared" si="338"/>
        <v>3469.8333333333335</v>
      </c>
      <c r="X720" s="127"/>
      <c r="Y720" s="127"/>
      <c r="Z720" s="127"/>
      <c r="AA720" s="127"/>
      <c r="AB720" s="127"/>
      <c r="AC720" s="127"/>
      <c r="AD720" s="127"/>
      <c r="AE720" s="127"/>
      <c r="AF720" s="127"/>
      <c r="AG720" s="127"/>
      <c r="AH720" s="127"/>
      <c r="AI720" s="127"/>
      <c r="AJ720" s="127"/>
      <c r="AK720" s="127"/>
      <c r="AL720" s="127"/>
      <c r="AM720" s="127"/>
      <c r="AN720" s="127"/>
      <c r="AO720" s="127"/>
      <c r="AP720" s="127"/>
    </row>
    <row r="721" spans="1:42">
      <c r="A721" s="118">
        <v>719</v>
      </c>
      <c r="B721" s="120" t="s">
        <v>5796</v>
      </c>
      <c r="C721" s="121" t="s">
        <v>5797</v>
      </c>
      <c r="D721" s="118" t="s">
        <v>5434</v>
      </c>
      <c r="E721" s="122">
        <v>33.33</v>
      </c>
      <c r="F721" s="123">
        <v>24990</v>
      </c>
      <c r="G721" s="124">
        <v>0</v>
      </c>
      <c r="H721" s="123">
        <v>0</v>
      </c>
      <c r="I721" s="124">
        <v>0</v>
      </c>
      <c r="J721" s="125">
        <v>24990</v>
      </c>
      <c r="K721" s="118">
        <v>2558</v>
      </c>
      <c r="L721" s="118">
        <v>7</v>
      </c>
      <c r="M721" s="118">
        <f t="shared" si="340"/>
        <v>5</v>
      </c>
      <c r="N721" s="118">
        <f t="shared" si="339"/>
        <v>12</v>
      </c>
      <c r="O721" s="126"/>
      <c r="P721" s="127"/>
      <c r="Q721" s="127"/>
      <c r="R721" s="127"/>
      <c r="S721" s="127"/>
      <c r="T721" s="127">
        <f t="shared" si="335"/>
        <v>4859.166666666667</v>
      </c>
      <c r="U721" s="127">
        <f t="shared" si="336"/>
        <v>8330</v>
      </c>
      <c r="V721" s="127">
        <f t="shared" si="337"/>
        <v>8330</v>
      </c>
      <c r="W721" s="127">
        <f t="shared" si="338"/>
        <v>3469.8333333333335</v>
      </c>
      <c r="X721" s="127"/>
      <c r="Y721" s="127"/>
      <c r="Z721" s="127"/>
      <c r="AA721" s="127"/>
      <c r="AB721" s="127"/>
      <c r="AC721" s="127"/>
      <c r="AD721" s="127"/>
      <c r="AE721" s="127"/>
      <c r="AF721" s="127"/>
      <c r="AG721" s="127"/>
      <c r="AH721" s="127"/>
      <c r="AI721" s="127"/>
      <c r="AJ721" s="127"/>
      <c r="AK721" s="127"/>
      <c r="AL721" s="127"/>
      <c r="AM721" s="127"/>
      <c r="AN721" s="127"/>
      <c r="AO721" s="127"/>
      <c r="AP721" s="127"/>
    </row>
    <row r="722" spans="1:42">
      <c r="A722" s="118">
        <v>720</v>
      </c>
      <c r="B722" s="120" t="s">
        <v>5796</v>
      </c>
      <c r="C722" s="121" t="s">
        <v>5797</v>
      </c>
      <c r="D722" s="118" t="s">
        <v>5434</v>
      </c>
      <c r="E722" s="122">
        <v>33.33</v>
      </c>
      <c r="F722" s="123">
        <v>24990</v>
      </c>
      <c r="G722" s="124">
        <v>0</v>
      </c>
      <c r="H722" s="123">
        <v>0</v>
      </c>
      <c r="I722" s="124">
        <v>0</v>
      </c>
      <c r="J722" s="125">
        <v>24990</v>
      </c>
      <c r="K722" s="118">
        <v>2558</v>
      </c>
      <c r="L722" s="118">
        <v>7</v>
      </c>
      <c r="M722" s="118">
        <f t="shared" si="340"/>
        <v>5</v>
      </c>
      <c r="N722" s="118">
        <f t="shared" si="339"/>
        <v>12</v>
      </c>
      <c r="O722" s="126"/>
      <c r="P722" s="127"/>
      <c r="Q722" s="127"/>
      <c r="R722" s="127"/>
      <c r="S722" s="127"/>
      <c r="T722" s="127">
        <f t="shared" si="335"/>
        <v>4859.166666666667</v>
      </c>
      <c r="U722" s="127">
        <f t="shared" si="336"/>
        <v>8330</v>
      </c>
      <c r="V722" s="127">
        <f t="shared" si="337"/>
        <v>8330</v>
      </c>
      <c r="W722" s="127">
        <f t="shared" si="338"/>
        <v>3469.8333333333335</v>
      </c>
      <c r="X722" s="127"/>
      <c r="Y722" s="127"/>
      <c r="Z722" s="127"/>
      <c r="AA722" s="127"/>
      <c r="AB722" s="127"/>
      <c r="AC722" s="127"/>
      <c r="AD722" s="127"/>
      <c r="AE722" s="127"/>
      <c r="AF722" s="127"/>
      <c r="AG722" s="127"/>
      <c r="AH722" s="127"/>
      <c r="AI722" s="127"/>
      <c r="AJ722" s="127"/>
      <c r="AK722" s="127"/>
      <c r="AL722" s="127"/>
      <c r="AM722" s="127"/>
      <c r="AN722" s="127"/>
      <c r="AO722" s="127"/>
      <c r="AP722" s="127"/>
    </row>
    <row r="723" spans="1:42">
      <c r="A723" s="118">
        <v>721</v>
      </c>
      <c r="B723" s="120" t="s">
        <v>5796</v>
      </c>
      <c r="C723" s="121" t="s">
        <v>5797</v>
      </c>
      <c r="D723" s="118" t="s">
        <v>5434</v>
      </c>
      <c r="E723" s="122">
        <v>33.33</v>
      </c>
      <c r="F723" s="123">
        <v>24990</v>
      </c>
      <c r="G723" s="124">
        <v>0</v>
      </c>
      <c r="H723" s="123">
        <v>0</v>
      </c>
      <c r="I723" s="124">
        <v>0</v>
      </c>
      <c r="J723" s="125">
        <v>24990</v>
      </c>
      <c r="K723" s="118">
        <v>2558</v>
      </c>
      <c r="L723" s="118">
        <v>7</v>
      </c>
      <c r="M723" s="118">
        <f t="shared" si="340"/>
        <v>5</v>
      </c>
      <c r="N723" s="118">
        <f t="shared" si="339"/>
        <v>12</v>
      </c>
      <c r="O723" s="126"/>
      <c r="P723" s="127"/>
      <c r="Q723" s="127"/>
      <c r="R723" s="127"/>
      <c r="S723" s="127"/>
      <c r="T723" s="127">
        <f t="shared" si="335"/>
        <v>4859.166666666667</v>
      </c>
      <c r="U723" s="127">
        <f t="shared" si="336"/>
        <v>8330</v>
      </c>
      <c r="V723" s="127">
        <f t="shared" si="337"/>
        <v>8330</v>
      </c>
      <c r="W723" s="127">
        <f t="shared" si="338"/>
        <v>3469.8333333333335</v>
      </c>
      <c r="X723" s="127"/>
      <c r="Y723" s="127"/>
      <c r="Z723" s="127"/>
      <c r="AA723" s="127"/>
      <c r="AB723" s="127"/>
      <c r="AC723" s="127"/>
      <c r="AD723" s="127"/>
      <c r="AE723" s="127"/>
      <c r="AF723" s="127"/>
      <c r="AG723" s="127"/>
      <c r="AH723" s="127"/>
      <c r="AI723" s="127"/>
      <c r="AJ723" s="127"/>
      <c r="AK723" s="127"/>
      <c r="AL723" s="127"/>
      <c r="AM723" s="127"/>
      <c r="AN723" s="127"/>
      <c r="AO723" s="127"/>
      <c r="AP723" s="127"/>
    </row>
    <row r="724" spans="1:42">
      <c r="A724" s="118">
        <v>722</v>
      </c>
      <c r="B724" s="120" t="s">
        <v>5796</v>
      </c>
      <c r="C724" s="121" t="s">
        <v>5797</v>
      </c>
      <c r="D724" s="118" t="s">
        <v>5434</v>
      </c>
      <c r="E724" s="122">
        <v>33.33</v>
      </c>
      <c r="F724" s="123">
        <v>24990</v>
      </c>
      <c r="G724" s="124">
        <v>0</v>
      </c>
      <c r="H724" s="123">
        <v>0</v>
      </c>
      <c r="I724" s="124">
        <v>0</v>
      </c>
      <c r="J724" s="125">
        <v>24990</v>
      </c>
      <c r="K724" s="118">
        <v>2558</v>
      </c>
      <c r="L724" s="118">
        <v>7</v>
      </c>
      <c r="M724" s="118">
        <f t="shared" si="340"/>
        <v>5</v>
      </c>
      <c r="N724" s="118">
        <f t="shared" si="339"/>
        <v>12</v>
      </c>
      <c r="O724" s="126"/>
      <c r="P724" s="127"/>
      <c r="Q724" s="127"/>
      <c r="R724" s="127"/>
      <c r="S724" s="127"/>
      <c r="T724" s="127">
        <f t="shared" si="335"/>
        <v>4859.166666666667</v>
      </c>
      <c r="U724" s="127">
        <f t="shared" si="336"/>
        <v>8330</v>
      </c>
      <c r="V724" s="127">
        <f t="shared" si="337"/>
        <v>8330</v>
      </c>
      <c r="W724" s="127">
        <f t="shared" si="338"/>
        <v>3469.8333333333335</v>
      </c>
      <c r="X724" s="127"/>
      <c r="Y724" s="127"/>
      <c r="Z724" s="127"/>
      <c r="AA724" s="127"/>
      <c r="AB724" s="127"/>
      <c r="AC724" s="127"/>
      <c r="AD724" s="127"/>
      <c r="AE724" s="127"/>
      <c r="AF724" s="127"/>
      <c r="AG724" s="127"/>
      <c r="AH724" s="127"/>
      <c r="AI724" s="127"/>
      <c r="AJ724" s="127"/>
      <c r="AK724" s="127"/>
      <c r="AL724" s="127"/>
      <c r="AM724" s="127"/>
      <c r="AN724" s="127"/>
      <c r="AO724" s="127"/>
      <c r="AP724" s="127"/>
    </row>
    <row r="725" spans="1:42">
      <c r="A725" s="118">
        <v>723</v>
      </c>
      <c r="B725" s="120" t="s">
        <v>5796</v>
      </c>
      <c r="C725" s="121" t="s">
        <v>5797</v>
      </c>
      <c r="D725" s="118" t="s">
        <v>5434</v>
      </c>
      <c r="E725" s="122">
        <v>33.33</v>
      </c>
      <c r="F725" s="123">
        <v>24990</v>
      </c>
      <c r="G725" s="124">
        <v>0</v>
      </c>
      <c r="H725" s="123">
        <v>0</v>
      </c>
      <c r="I725" s="124">
        <v>0</v>
      </c>
      <c r="J725" s="125">
        <v>24990</v>
      </c>
      <c r="K725" s="118">
        <v>2558</v>
      </c>
      <c r="L725" s="118">
        <v>7</v>
      </c>
      <c r="M725" s="118">
        <f t="shared" si="340"/>
        <v>5</v>
      </c>
      <c r="N725" s="118">
        <f t="shared" si="339"/>
        <v>12</v>
      </c>
      <c r="O725" s="126"/>
      <c r="P725" s="127"/>
      <c r="Q725" s="127"/>
      <c r="R725" s="127"/>
      <c r="S725" s="127"/>
      <c r="T725" s="127">
        <f t="shared" si="335"/>
        <v>4859.166666666667</v>
      </c>
      <c r="U725" s="127">
        <f t="shared" si="336"/>
        <v>8330</v>
      </c>
      <c r="V725" s="127">
        <f t="shared" si="337"/>
        <v>8330</v>
      </c>
      <c r="W725" s="127">
        <f t="shared" si="338"/>
        <v>3469.8333333333335</v>
      </c>
      <c r="X725" s="127"/>
      <c r="Y725" s="127"/>
      <c r="Z725" s="127"/>
      <c r="AA725" s="127"/>
      <c r="AB725" s="127"/>
      <c r="AC725" s="127"/>
      <c r="AD725" s="127"/>
      <c r="AE725" s="127"/>
      <c r="AF725" s="127"/>
      <c r="AG725" s="127"/>
      <c r="AH725" s="127"/>
      <c r="AI725" s="127"/>
      <c r="AJ725" s="127"/>
      <c r="AK725" s="127"/>
      <c r="AL725" s="127"/>
      <c r="AM725" s="127"/>
      <c r="AN725" s="127"/>
      <c r="AO725" s="127"/>
      <c r="AP725" s="127"/>
    </row>
    <row r="726" spans="1:42">
      <c r="A726" s="118">
        <v>724</v>
      </c>
      <c r="B726" s="120" t="s">
        <v>5796</v>
      </c>
      <c r="C726" s="121" t="s">
        <v>5797</v>
      </c>
      <c r="D726" s="118" t="s">
        <v>5434</v>
      </c>
      <c r="E726" s="122">
        <v>33.33</v>
      </c>
      <c r="F726" s="123">
        <v>24990</v>
      </c>
      <c r="G726" s="124">
        <v>0</v>
      </c>
      <c r="H726" s="123">
        <v>0</v>
      </c>
      <c r="I726" s="124">
        <v>0</v>
      </c>
      <c r="J726" s="125">
        <v>24990</v>
      </c>
      <c r="K726" s="118">
        <v>2558</v>
      </c>
      <c r="L726" s="118">
        <v>7</v>
      </c>
      <c r="M726" s="118">
        <f t="shared" si="340"/>
        <v>5</v>
      </c>
      <c r="N726" s="118">
        <f t="shared" si="339"/>
        <v>12</v>
      </c>
      <c r="O726" s="126"/>
      <c r="P726" s="127"/>
      <c r="Q726" s="127"/>
      <c r="R726" s="127"/>
      <c r="S726" s="127"/>
      <c r="T726" s="127">
        <f t="shared" si="335"/>
        <v>4859.166666666667</v>
      </c>
      <c r="U726" s="127">
        <f t="shared" si="336"/>
        <v>8330</v>
      </c>
      <c r="V726" s="127">
        <f t="shared" si="337"/>
        <v>8330</v>
      </c>
      <c r="W726" s="127">
        <f t="shared" si="338"/>
        <v>3469.8333333333335</v>
      </c>
      <c r="X726" s="127"/>
      <c r="Y726" s="127"/>
      <c r="Z726" s="127"/>
      <c r="AA726" s="127"/>
      <c r="AB726" s="127"/>
      <c r="AC726" s="127"/>
      <c r="AD726" s="127"/>
      <c r="AE726" s="127"/>
      <c r="AF726" s="127"/>
      <c r="AG726" s="127"/>
      <c r="AH726" s="127"/>
      <c r="AI726" s="127"/>
      <c r="AJ726" s="127"/>
      <c r="AK726" s="127"/>
      <c r="AL726" s="127"/>
      <c r="AM726" s="127"/>
      <c r="AN726" s="127"/>
      <c r="AO726" s="127"/>
      <c r="AP726" s="127"/>
    </row>
    <row r="727" spans="1:42">
      <c r="A727" s="118">
        <v>725</v>
      </c>
      <c r="B727" s="120" t="s">
        <v>5796</v>
      </c>
      <c r="C727" s="121" t="s">
        <v>5797</v>
      </c>
      <c r="D727" s="118" t="s">
        <v>5434</v>
      </c>
      <c r="E727" s="122">
        <v>33.33</v>
      </c>
      <c r="F727" s="123">
        <v>24990</v>
      </c>
      <c r="G727" s="124">
        <v>0</v>
      </c>
      <c r="H727" s="123">
        <v>0</v>
      </c>
      <c r="I727" s="124">
        <v>0</v>
      </c>
      <c r="J727" s="125">
        <v>24990</v>
      </c>
      <c r="K727" s="118">
        <v>2558</v>
      </c>
      <c r="L727" s="118">
        <v>7</v>
      </c>
      <c r="M727" s="118">
        <f t="shared" si="340"/>
        <v>5</v>
      </c>
      <c r="N727" s="118">
        <f t="shared" si="339"/>
        <v>12</v>
      </c>
      <c r="O727" s="126"/>
      <c r="P727" s="127"/>
      <c r="Q727" s="127"/>
      <c r="R727" s="127"/>
      <c r="S727" s="127"/>
      <c r="T727" s="127">
        <f t="shared" si="335"/>
        <v>4859.166666666667</v>
      </c>
      <c r="U727" s="127">
        <f t="shared" si="336"/>
        <v>8330</v>
      </c>
      <c r="V727" s="127">
        <f t="shared" si="337"/>
        <v>8330</v>
      </c>
      <c r="W727" s="127">
        <f t="shared" si="338"/>
        <v>3469.8333333333335</v>
      </c>
      <c r="X727" s="127"/>
      <c r="Y727" s="127"/>
      <c r="Z727" s="127"/>
      <c r="AA727" s="127"/>
      <c r="AB727" s="127"/>
      <c r="AC727" s="127"/>
      <c r="AD727" s="127"/>
      <c r="AE727" s="127"/>
      <c r="AF727" s="127"/>
      <c r="AG727" s="127"/>
      <c r="AH727" s="127"/>
      <c r="AI727" s="127"/>
      <c r="AJ727" s="127"/>
      <c r="AK727" s="127"/>
      <c r="AL727" s="127"/>
      <c r="AM727" s="127"/>
      <c r="AN727" s="127"/>
      <c r="AO727" s="127"/>
      <c r="AP727" s="127"/>
    </row>
    <row r="728" spans="1:42">
      <c r="A728" s="118">
        <v>726</v>
      </c>
      <c r="B728" s="120" t="s">
        <v>5796</v>
      </c>
      <c r="C728" s="121" t="s">
        <v>5797</v>
      </c>
      <c r="D728" s="118" t="s">
        <v>5434</v>
      </c>
      <c r="E728" s="122">
        <v>33.33</v>
      </c>
      <c r="F728" s="123">
        <v>24990</v>
      </c>
      <c r="G728" s="124">
        <v>0</v>
      </c>
      <c r="H728" s="123">
        <v>0</v>
      </c>
      <c r="I728" s="124">
        <v>0</v>
      </c>
      <c r="J728" s="125">
        <v>24990</v>
      </c>
      <c r="K728" s="118">
        <v>2558</v>
      </c>
      <c r="L728" s="118">
        <v>7</v>
      </c>
      <c r="M728" s="118">
        <f t="shared" si="340"/>
        <v>5</v>
      </c>
      <c r="N728" s="118">
        <f t="shared" si="339"/>
        <v>12</v>
      </c>
      <c r="O728" s="126"/>
      <c r="P728" s="127"/>
      <c r="Q728" s="127"/>
      <c r="R728" s="127"/>
      <c r="S728" s="127"/>
      <c r="T728" s="127">
        <f t="shared" si="335"/>
        <v>4859.166666666667</v>
      </c>
      <c r="U728" s="127">
        <f t="shared" si="336"/>
        <v>8330</v>
      </c>
      <c r="V728" s="127">
        <f t="shared" si="337"/>
        <v>8330</v>
      </c>
      <c r="W728" s="127">
        <f t="shared" si="338"/>
        <v>3469.8333333333335</v>
      </c>
      <c r="X728" s="127"/>
      <c r="Y728" s="127"/>
      <c r="Z728" s="127"/>
      <c r="AA728" s="127"/>
      <c r="AB728" s="127"/>
      <c r="AC728" s="127"/>
      <c r="AD728" s="127"/>
      <c r="AE728" s="127"/>
      <c r="AF728" s="127"/>
      <c r="AG728" s="127"/>
      <c r="AH728" s="127"/>
      <c r="AI728" s="127"/>
      <c r="AJ728" s="127"/>
      <c r="AK728" s="127"/>
      <c r="AL728" s="127"/>
      <c r="AM728" s="127"/>
      <c r="AN728" s="127"/>
      <c r="AO728" s="127"/>
      <c r="AP728" s="127"/>
    </row>
    <row r="729" spans="1:42">
      <c r="A729" s="118">
        <v>727</v>
      </c>
      <c r="B729" s="120" t="s">
        <v>5796</v>
      </c>
      <c r="C729" s="121" t="s">
        <v>5797</v>
      </c>
      <c r="D729" s="118" t="s">
        <v>5434</v>
      </c>
      <c r="E729" s="122">
        <v>33.33</v>
      </c>
      <c r="F729" s="123">
        <v>24990</v>
      </c>
      <c r="G729" s="124">
        <v>0</v>
      </c>
      <c r="H729" s="123">
        <v>0</v>
      </c>
      <c r="I729" s="124">
        <v>0</v>
      </c>
      <c r="J729" s="125">
        <v>24990</v>
      </c>
      <c r="K729" s="118">
        <v>2558</v>
      </c>
      <c r="L729" s="118">
        <v>7</v>
      </c>
      <c r="M729" s="118">
        <f t="shared" si="340"/>
        <v>5</v>
      </c>
      <c r="N729" s="118">
        <f t="shared" si="339"/>
        <v>12</v>
      </c>
      <c r="O729" s="126"/>
      <c r="P729" s="127"/>
      <c r="Q729" s="127"/>
      <c r="R729" s="127"/>
      <c r="S729" s="127"/>
      <c r="T729" s="127">
        <f t="shared" si="335"/>
        <v>4859.166666666667</v>
      </c>
      <c r="U729" s="127">
        <f t="shared" si="336"/>
        <v>8330</v>
      </c>
      <c r="V729" s="127">
        <f t="shared" si="337"/>
        <v>8330</v>
      </c>
      <c r="W729" s="127">
        <f t="shared" si="338"/>
        <v>3469.8333333333335</v>
      </c>
      <c r="X729" s="127"/>
      <c r="Y729" s="127"/>
      <c r="Z729" s="127"/>
      <c r="AA729" s="127"/>
      <c r="AB729" s="127"/>
      <c r="AC729" s="127"/>
      <c r="AD729" s="127"/>
      <c r="AE729" s="127"/>
      <c r="AF729" s="127"/>
      <c r="AG729" s="127"/>
      <c r="AH729" s="127"/>
      <c r="AI729" s="127"/>
      <c r="AJ729" s="127"/>
      <c r="AK729" s="127"/>
      <c r="AL729" s="127"/>
      <c r="AM729" s="127"/>
      <c r="AN729" s="127"/>
      <c r="AO729" s="127"/>
      <c r="AP729" s="127"/>
    </row>
    <row r="730" spans="1:42">
      <c r="A730" s="118">
        <v>728</v>
      </c>
      <c r="B730" s="120" t="s">
        <v>5796</v>
      </c>
      <c r="C730" s="121" t="s">
        <v>5797</v>
      </c>
      <c r="D730" s="118" t="s">
        <v>5434</v>
      </c>
      <c r="E730" s="122">
        <v>33.33</v>
      </c>
      <c r="F730" s="123">
        <v>24990</v>
      </c>
      <c r="G730" s="124">
        <v>0</v>
      </c>
      <c r="H730" s="123">
        <v>0</v>
      </c>
      <c r="I730" s="124">
        <v>0</v>
      </c>
      <c r="J730" s="125">
        <v>24990</v>
      </c>
      <c r="K730" s="118">
        <v>2558</v>
      </c>
      <c r="L730" s="118">
        <v>7</v>
      </c>
      <c r="M730" s="118">
        <f t="shared" si="340"/>
        <v>5</v>
      </c>
      <c r="N730" s="118">
        <f t="shared" si="339"/>
        <v>12</v>
      </c>
      <c r="O730" s="126"/>
      <c r="P730" s="127"/>
      <c r="Q730" s="127"/>
      <c r="R730" s="127"/>
      <c r="S730" s="127"/>
      <c r="T730" s="127">
        <f t="shared" si="335"/>
        <v>4859.166666666667</v>
      </c>
      <c r="U730" s="127">
        <f t="shared" si="336"/>
        <v>8330</v>
      </c>
      <c r="V730" s="127">
        <f t="shared" si="337"/>
        <v>8330</v>
      </c>
      <c r="W730" s="127">
        <f t="shared" si="338"/>
        <v>3469.8333333333335</v>
      </c>
      <c r="X730" s="127"/>
      <c r="Y730" s="127"/>
      <c r="Z730" s="127"/>
      <c r="AA730" s="127"/>
      <c r="AB730" s="127"/>
      <c r="AC730" s="127"/>
      <c r="AD730" s="127"/>
      <c r="AE730" s="127"/>
      <c r="AF730" s="127"/>
      <c r="AG730" s="127"/>
      <c r="AH730" s="127"/>
      <c r="AI730" s="127"/>
      <c r="AJ730" s="127"/>
      <c r="AK730" s="127"/>
      <c r="AL730" s="127"/>
      <c r="AM730" s="127"/>
      <c r="AN730" s="127"/>
      <c r="AO730" s="127"/>
      <c r="AP730" s="127"/>
    </row>
    <row r="731" spans="1:42">
      <c r="A731" s="118">
        <v>729</v>
      </c>
      <c r="B731" s="120" t="s">
        <v>5796</v>
      </c>
      <c r="C731" s="121" t="s">
        <v>5797</v>
      </c>
      <c r="D731" s="118" t="s">
        <v>5434</v>
      </c>
      <c r="E731" s="122">
        <v>33.33</v>
      </c>
      <c r="F731" s="123">
        <v>24990</v>
      </c>
      <c r="G731" s="124">
        <v>0</v>
      </c>
      <c r="H731" s="123">
        <v>0</v>
      </c>
      <c r="I731" s="124">
        <v>0</v>
      </c>
      <c r="J731" s="125">
        <v>24990</v>
      </c>
      <c r="K731" s="118">
        <v>2558</v>
      </c>
      <c r="L731" s="118">
        <v>7</v>
      </c>
      <c r="M731" s="118">
        <f t="shared" si="340"/>
        <v>5</v>
      </c>
      <c r="N731" s="118">
        <f t="shared" si="339"/>
        <v>12</v>
      </c>
      <c r="O731" s="126"/>
      <c r="P731" s="127"/>
      <c r="Q731" s="127"/>
      <c r="R731" s="127"/>
      <c r="S731" s="127"/>
      <c r="T731" s="127">
        <f t="shared" si="335"/>
        <v>4859.166666666667</v>
      </c>
      <c r="U731" s="127">
        <f t="shared" si="336"/>
        <v>8330</v>
      </c>
      <c r="V731" s="127">
        <f t="shared" si="337"/>
        <v>8330</v>
      </c>
      <c r="W731" s="127">
        <f t="shared" si="338"/>
        <v>3469.8333333333335</v>
      </c>
      <c r="X731" s="127"/>
      <c r="Y731" s="127"/>
      <c r="Z731" s="127"/>
      <c r="AA731" s="127"/>
      <c r="AB731" s="127"/>
      <c r="AC731" s="127"/>
      <c r="AD731" s="127"/>
      <c r="AE731" s="127"/>
      <c r="AF731" s="127"/>
      <c r="AG731" s="127"/>
      <c r="AH731" s="127"/>
      <c r="AI731" s="127"/>
      <c r="AJ731" s="127"/>
      <c r="AK731" s="127"/>
      <c r="AL731" s="127"/>
      <c r="AM731" s="127"/>
      <c r="AN731" s="127"/>
      <c r="AO731" s="127"/>
      <c r="AP731" s="127"/>
    </row>
    <row r="732" spans="1:42">
      <c r="A732" s="118">
        <v>730</v>
      </c>
      <c r="B732" s="120" t="s">
        <v>5796</v>
      </c>
      <c r="C732" s="121" t="s">
        <v>5797</v>
      </c>
      <c r="D732" s="118" t="s">
        <v>5434</v>
      </c>
      <c r="E732" s="122">
        <v>33.33</v>
      </c>
      <c r="F732" s="123">
        <v>24990</v>
      </c>
      <c r="G732" s="124">
        <v>0</v>
      </c>
      <c r="H732" s="123">
        <v>0</v>
      </c>
      <c r="I732" s="124">
        <v>0</v>
      </c>
      <c r="J732" s="125">
        <v>24990</v>
      </c>
      <c r="K732" s="118">
        <v>2558</v>
      </c>
      <c r="L732" s="118">
        <v>7</v>
      </c>
      <c r="M732" s="118">
        <f t="shared" si="340"/>
        <v>5</v>
      </c>
      <c r="N732" s="118">
        <f t="shared" si="339"/>
        <v>12</v>
      </c>
      <c r="O732" s="126"/>
      <c r="P732" s="127"/>
      <c r="Q732" s="127"/>
      <c r="R732" s="127"/>
      <c r="S732" s="127"/>
      <c r="T732" s="127">
        <f t="shared" si="335"/>
        <v>4859.166666666667</v>
      </c>
      <c r="U732" s="127">
        <f t="shared" si="336"/>
        <v>8330</v>
      </c>
      <c r="V732" s="127">
        <f t="shared" si="337"/>
        <v>8330</v>
      </c>
      <c r="W732" s="127">
        <f t="shared" si="338"/>
        <v>3469.8333333333335</v>
      </c>
      <c r="X732" s="127"/>
      <c r="Y732" s="127"/>
      <c r="Z732" s="127"/>
      <c r="AA732" s="127"/>
      <c r="AB732" s="127"/>
      <c r="AC732" s="127"/>
      <c r="AD732" s="127"/>
      <c r="AE732" s="127"/>
      <c r="AF732" s="127"/>
      <c r="AG732" s="127"/>
      <c r="AH732" s="127"/>
      <c r="AI732" s="127"/>
      <c r="AJ732" s="127"/>
      <c r="AK732" s="127"/>
      <c r="AL732" s="127"/>
      <c r="AM732" s="127"/>
      <c r="AN732" s="127"/>
      <c r="AO732" s="127"/>
      <c r="AP732" s="127"/>
    </row>
    <row r="733" spans="1:42">
      <c r="A733" s="118">
        <v>731</v>
      </c>
      <c r="B733" s="120" t="s">
        <v>5796</v>
      </c>
      <c r="C733" s="121" t="s">
        <v>5797</v>
      </c>
      <c r="D733" s="118" t="s">
        <v>5434</v>
      </c>
      <c r="E733" s="122">
        <v>33.33</v>
      </c>
      <c r="F733" s="123">
        <v>24990</v>
      </c>
      <c r="G733" s="124">
        <v>0</v>
      </c>
      <c r="H733" s="123">
        <v>0</v>
      </c>
      <c r="I733" s="124">
        <v>0</v>
      </c>
      <c r="J733" s="125">
        <v>24990</v>
      </c>
      <c r="K733" s="118">
        <v>2558</v>
      </c>
      <c r="L733" s="118">
        <v>7</v>
      </c>
      <c r="M733" s="118">
        <f t="shared" si="340"/>
        <v>5</v>
      </c>
      <c r="N733" s="118">
        <f t="shared" si="339"/>
        <v>12</v>
      </c>
      <c r="O733" s="126"/>
      <c r="P733" s="127"/>
      <c r="Q733" s="127"/>
      <c r="R733" s="127"/>
      <c r="S733" s="127"/>
      <c r="T733" s="127">
        <f t="shared" si="335"/>
        <v>4859.166666666667</v>
      </c>
      <c r="U733" s="127">
        <f t="shared" si="336"/>
        <v>8330</v>
      </c>
      <c r="V733" s="127">
        <f t="shared" si="337"/>
        <v>8330</v>
      </c>
      <c r="W733" s="127">
        <f t="shared" si="338"/>
        <v>3469.8333333333335</v>
      </c>
      <c r="X733" s="127"/>
      <c r="Y733" s="127"/>
      <c r="Z733" s="127"/>
      <c r="AA733" s="127"/>
      <c r="AB733" s="127"/>
      <c r="AC733" s="127"/>
      <c r="AD733" s="127"/>
      <c r="AE733" s="127"/>
      <c r="AF733" s="127"/>
      <c r="AG733" s="127"/>
      <c r="AH733" s="127"/>
      <c r="AI733" s="127"/>
      <c r="AJ733" s="127"/>
      <c r="AK733" s="127"/>
      <c r="AL733" s="127"/>
      <c r="AM733" s="127"/>
      <c r="AN733" s="127"/>
      <c r="AO733" s="127"/>
      <c r="AP733" s="127"/>
    </row>
    <row r="734" spans="1:42">
      <c r="A734" s="118">
        <v>732</v>
      </c>
      <c r="B734" s="120" t="s">
        <v>5796</v>
      </c>
      <c r="C734" s="121" t="s">
        <v>5797</v>
      </c>
      <c r="D734" s="118" t="s">
        <v>5434</v>
      </c>
      <c r="E734" s="122">
        <v>33.33</v>
      </c>
      <c r="F734" s="123">
        <v>24990</v>
      </c>
      <c r="G734" s="124">
        <v>0</v>
      </c>
      <c r="H734" s="123">
        <v>0</v>
      </c>
      <c r="I734" s="124">
        <v>0</v>
      </c>
      <c r="J734" s="125">
        <v>24990</v>
      </c>
      <c r="K734" s="118">
        <v>2558</v>
      </c>
      <c r="L734" s="118">
        <v>7</v>
      </c>
      <c r="M734" s="118">
        <f t="shared" si="340"/>
        <v>5</v>
      </c>
      <c r="N734" s="118">
        <f t="shared" si="339"/>
        <v>12</v>
      </c>
      <c r="O734" s="126"/>
      <c r="P734" s="127"/>
      <c r="Q734" s="127"/>
      <c r="R734" s="127"/>
      <c r="S734" s="127"/>
      <c r="T734" s="127">
        <f t="shared" si="335"/>
        <v>4859.166666666667</v>
      </c>
      <c r="U734" s="127">
        <f t="shared" si="336"/>
        <v>8330</v>
      </c>
      <c r="V734" s="127">
        <f t="shared" si="337"/>
        <v>8330</v>
      </c>
      <c r="W734" s="127">
        <f t="shared" si="338"/>
        <v>3469.8333333333335</v>
      </c>
      <c r="X734" s="127"/>
      <c r="Y734" s="127"/>
      <c r="Z734" s="127"/>
      <c r="AA734" s="127"/>
      <c r="AB734" s="127"/>
      <c r="AC734" s="127"/>
      <c r="AD734" s="127"/>
      <c r="AE734" s="127"/>
      <c r="AF734" s="127"/>
      <c r="AG734" s="127"/>
      <c r="AH734" s="127"/>
      <c r="AI734" s="127"/>
      <c r="AJ734" s="127"/>
      <c r="AK734" s="127"/>
      <c r="AL734" s="127"/>
      <c r="AM734" s="127"/>
      <c r="AN734" s="127"/>
      <c r="AO734" s="127"/>
      <c r="AP734" s="127"/>
    </row>
    <row r="735" spans="1:42">
      <c r="A735" s="118">
        <v>733</v>
      </c>
      <c r="B735" s="120" t="s">
        <v>5796</v>
      </c>
      <c r="C735" s="121" t="s">
        <v>5797</v>
      </c>
      <c r="D735" s="118" t="s">
        <v>5434</v>
      </c>
      <c r="E735" s="122">
        <v>33.33</v>
      </c>
      <c r="F735" s="123">
        <v>24990</v>
      </c>
      <c r="G735" s="124">
        <v>0</v>
      </c>
      <c r="H735" s="123">
        <v>0</v>
      </c>
      <c r="I735" s="124">
        <v>0</v>
      </c>
      <c r="J735" s="125">
        <v>24990</v>
      </c>
      <c r="K735" s="118">
        <v>2558</v>
      </c>
      <c r="L735" s="118">
        <v>7</v>
      </c>
      <c r="M735" s="118">
        <f t="shared" si="340"/>
        <v>5</v>
      </c>
      <c r="N735" s="118">
        <f t="shared" si="339"/>
        <v>12</v>
      </c>
      <c r="O735" s="126"/>
      <c r="P735" s="127"/>
      <c r="Q735" s="127"/>
      <c r="R735" s="127"/>
      <c r="S735" s="127"/>
      <c r="T735" s="127">
        <f t="shared" si="335"/>
        <v>4859.166666666667</v>
      </c>
      <c r="U735" s="127">
        <f t="shared" si="336"/>
        <v>8330</v>
      </c>
      <c r="V735" s="127">
        <f t="shared" si="337"/>
        <v>8330</v>
      </c>
      <c r="W735" s="127">
        <f t="shared" si="338"/>
        <v>3469.8333333333335</v>
      </c>
      <c r="X735" s="127"/>
      <c r="Y735" s="127"/>
      <c r="Z735" s="127"/>
      <c r="AA735" s="127"/>
      <c r="AB735" s="127"/>
      <c r="AC735" s="127"/>
      <c r="AD735" s="127"/>
      <c r="AE735" s="127"/>
      <c r="AF735" s="127"/>
      <c r="AG735" s="127"/>
      <c r="AH735" s="127"/>
      <c r="AI735" s="127"/>
      <c r="AJ735" s="127"/>
      <c r="AK735" s="127"/>
      <c r="AL735" s="127"/>
      <c r="AM735" s="127"/>
      <c r="AN735" s="127"/>
      <c r="AO735" s="127"/>
      <c r="AP735" s="127"/>
    </row>
    <row r="736" spans="1:42">
      <c r="A736" s="118"/>
      <c r="B736" s="120" t="s">
        <v>5833</v>
      </c>
      <c r="C736" s="121"/>
      <c r="D736" s="118" t="s">
        <v>5431</v>
      </c>
      <c r="E736" s="122"/>
      <c r="F736" s="123">
        <f>FinancePlan!C54</f>
        <v>3000000</v>
      </c>
      <c r="G736" s="124"/>
      <c r="H736" s="123"/>
      <c r="I736" s="124"/>
      <c r="J736" s="125"/>
      <c r="K736" s="118">
        <v>2559</v>
      </c>
      <c r="L736" s="118">
        <v>12</v>
      </c>
      <c r="M736" s="118">
        <f t="shared" si="340"/>
        <v>0</v>
      </c>
      <c r="N736" s="118">
        <f t="shared" si="339"/>
        <v>12</v>
      </c>
      <c r="O736" s="126"/>
      <c r="P736" s="127"/>
      <c r="Q736" s="127"/>
      <c r="R736" s="127"/>
      <c r="S736" s="127"/>
      <c r="T736" s="127"/>
      <c r="U736" s="127">
        <f>$F$736/5</f>
        <v>600000</v>
      </c>
      <c r="V736" s="127">
        <f t="shared" ref="V736:X736" si="341">$F$736/5</f>
        <v>600000</v>
      </c>
      <c r="W736" s="127">
        <f t="shared" si="341"/>
        <v>600000</v>
      </c>
      <c r="X736" s="127">
        <f t="shared" si="341"/>
        <v>600000</v>
      </c>
      <c r="Y736" s="127">
        <f>(F736-1)-U736-V736-W736-X736</f>
        <v>599999</v>
      </c>
      <c r="Z736" s="127"/>
      <c r="AA736" s="127"/>
      <c r="AB736" s="127"/>
      <c r="AC736" s="127"/>
      <c r="AD736" s="127"/>
      <c r="AE736" s="127"/>
      <c r="AF736" s="127"/>
      <c r="AG736" s="127"/>
      <c r="AH736" s="127"/>
      <c r="AI736" s="127"/>
      <c r="AJ736" s="127"/>
      <c r="AK736" s="127"/>
      <c r="AL736" s="127"/>
      <c r="AM736" s="127"/>
      <c r="AN736" s="127"/>
      <c r="AO736" s="127"/>
      <c r="AP736" s="127"/>
    </row>
    <row r="737" spans="1:42">
      <c r="A737" s="118"/>
      <c r="B737" s="120" t="s">
        <v>5833</v>
      </c>
      <c r="C737" s="121"/>
      <c r="D737" s="118" t="s">
        <v>5431</v>
      </c>
      <c r="E737" s="122"/>
      <c r="F737" s="123">
        <f>FinancePlan!D54</f>
        <v>3000000</v>
      </c>
      <c r="G737" s="124"/>
      <c r="H737" s="123"/>
      <c r="I737" s="124"/>
      <c r="J737" s="125"/>
      <c r="K737" s="118">
        <v>2560</v>
      </c>
      <c r="L737" s="118">
        <v>12</v>
      </c>
      <c r="M737" s="118">
        <f t="shared" si="340"/>
        <v>0</v>
      </c>
      <c r="N737" s="118">
        <f t="shared" si="339"/>
        <v>12</v>
      </c>
      <c r="O737" s="126"/>
      <c r="P737" s="127"/>
      <c r="Q737" s="127"/>
      <c r="R737" s="127"/>
      <c r="S737" s="127"/>
      <c r="T737" s="127"/>
      <c r="U737" s="127"/>
      <c r="V737" s="127">
        <f>$F$737/5</f>
        <v>600000</v>
      </c>
      <c r="W737" s="127">
        <f t="shared" ref="W737:Y737" si="342">$F$737/5</f>
        <v>600000</v>
      </c>
      <c r="X737" s="127">
        <f t="shared" si="342"/>
        <v>600000</v>
      </c>
      <c r="Y737" s="127">
        <f t="shared" si="342"/>
        <v>600000</v>
      </c>
      <c r="Z737" s="127">
        <f>(F737-1)-V737-W737-X737-Y737</f>
        <v>599999</v>
      </c>
      <c r="AA737" s="127"/>
      <c r="AB737" s="127"/>
      <c r="AC737" s="127"/>
      <c r="AD737" s="127"/>
      <c r="AE737" s="127"/>
      <c r="AF737" s="127"/>
      <c r="AG737" s="127"/>
      <c r="AH737" s="127"/>
      <c r="AI737" s="127"/>
      <c r="AJ737" s="127"/>
      <c r="AK737" s="127"/>
      <c r="AL737" s="127"/>
      <c r="AM737" s="127"/>
      <c r="AN737" s="127"/>
      <c r="AO737" s="127"/>
      <c r="AP737" s="127"/>
    </row>
    <row r="738" spans="1:42">
      <c r="A738" s="118"/>
      <c r="B738" s="120" t="s">
        <v>5833</v>
      </c>
      <c r="C738" s="121"/>
      <c r="D738" s="118" t="s">
        <v>5431</v>
      </c>
      <c r="E738" s="122"/>
      <c r="F738" s="123">
        <f>FinancePlan!E54</f>
        <v>10000000</v>
      </c>
      <c r="G738" s="124"/>
      <c r="H738" s="123"/>
      <c r="I738" s="124"/>
      <c r="J738" s="125"/>
      <c r="K738" s="118">
        <v>2561</v>
      </c>
      <c r="L738" s="118">
        <v>12</v>
      </c>
      <c r="M738" s="118">
        <f t="shared" si="340"/>
        <v>0</v>
      </c>
      <c r="N738" s="118">
        <f t="shared" si="339"/>
        <v>12</v>
      </c>
      <c r="O738" s="126"/>
      <c r="P738" s="127"/>
      <c r="Q738" s="127"/>
      <c r="R738" s="127"/>
      <c r="S738" s="127"/>
      <c r="T738" s="127"/>
      <c r="U738" s="127"/>
      <c r="V738" s="127"/>
      <c r="W738" s="127">
        <f>$F$738/5</f>
        <v>2000000</v>
      </c>
      <c r="X738" s="127">
        <f t="shared" ref="X738:Z738" si="343">$F$738/5</f>
        <v>2000000</v>
      </c>
      <c r="Y738" s="127">
        <f t="shared" si="343"/>
        <v>2000000</v>
      </c>
      <c r="Z738" s="127">
        <f t="shared" si="343"/>
        <v>2000000</v>
      </c>
      <c r="AA738" s="127">
        <f>(F738-1)-W738-X738-Y738-Z738</f>
        <v>1999999</v>
      </c>
      <c r="AB738" s="127"/>
      <c r="AC738" s="127"/>
      <c r="AD738" s="127"/>
      <c r="AE738" s="127"/>
      <c r="AF738" s="127"/>
      <c r="AG738" s="127"/>
      <c r="AH738" s="127"/>
      <c r="AI738" s="127"/>
      <c r="AJ738" s="127"/>
      <c r="AK738" s="127"/>
      <c r="AL738" s="127"/>
      <c r="AM738" s="127"/>
      <c r="AN738" s="127"/>
      <c r="AO738" s="127"/>
      <c r="AP738" s="127"/>
    </row>
    <row r="739" spans="1:42">
      <c r="A739" s="118"/>
      <c r="B739" s="120" t="s">
        <v>5833</v>
      </c>
      <c r="C739" s="121"/>
      <c r="D739" s="118" t="s">
        <v>5431</v>
      </c>
      <c r="E739" s="122"/>
      <c r="F739" s="123">
        <f>FinancePlan!F54</f>
        <v>5000000</v>
      </c>
      <c r="G739" s="124"/>
      <c r="H739" s="123"/>
      <c r="I739" s="124"/>
      <c r="J739" s="125"/>
      <c r="K739" s="118">
        <v>2562</v>
      </c>
      <c r="L739" s="118">
        <v>12</v>
      </c>
      <c r="M739" s="118">
        <f t="shared" si="340"/>
        <v>0</v>
      </c>
      <c r="N739" s="118">
        <f t="shared" si="339"/>
        <v>12</v>
      </c>
      <c r="O739" s="126"/>
      <c r="P739" s="127"/>
      <c r="Q739" s="127"/>
      <c r="R739" s="127"/>
      <c r="S739" s="127"/>
      <c r="T739" s="127"/>
      <c r="U739" s="127"/>
      <c r="V739" s="127"/>
      <c r="W739" s="127"/>
      <c r="X739" s="127">
        <f>$F$739/5</f>
        <v>1000000</v>
      </c>
      <c r="Y739" s="127">
        <f t="shared" ref="Y739:AA739" si="344">$F$739/5</f>
        <v>1000000</v>
      </c>
      <c r="Z739" s="127">
        <f t="shared" si="344"/>
        <v>1000000</v>
      </c>
      <c r="AA739" s="127">
        <f t="shared" si="344"/>
        <v>1000000</v>
      </c>
      <c r="AB739" s="127">
        <f>($F$739-1)-X739-Y739-Z739-AA739</f>
        <v>999999</v>
      </c>
      <c r="AC739" s="127"/>
      <c r="AD739" s="127"/>
      <c r="AE739" s="127"/>
      <c r="AF739" s="127"/>
      <c r="AG739" s="127"/>
      <c r="AH739" s="127"/>
      <c r="AI739" s="127"/>
      <c r="AJ739" s="127"/>
      <c r="AK739" s="127"/>
      <c r="AL739" s="127"/>
      <c r="AM739" s="127"/>
      <c r="AN739" s="127"/>
      <c r="AO739" s="127"/>
      <c r="AP739" s="127"/>
    </row>
    <row r="740" spans="1:42">
      <c r="A740" s="118"/>
      <c r="B740" s="120" t="s">
        <v>5833</v>
      </c>
      <c r="C740" s="121"/>
      <c r="D740" s="118" t="s">
        <v>5431</v>
      </c>
      <c r="E740" s="122"/>
      <c r="F740" s="123">
        <f>FinancePlan!G54</f>
        <v>5000000</v>
      </c>
      <c r="G740" s="124"/>
      <c r="H740" s="123"/>
      <c r="I740" s="124"/>
      <c r="J740" s="125"/>
      <c r="K740" s="118">
        <v>2563</v>
      </c>
      <c r="L740" s="118">
        <v>12</v>
      </c>
      <c r="M740" s="118">
        <f t="shared" si="340"/>
        <v>0</v>
      </c>
      <c r="N740" s="118">
        <f t="shared" si="339"/>
        <v>12</v>
      </c>
      <c r="O740" s="126"/>
      <c r="P740" s="127"/>
      <c r="Q740" s="127"/>
      <c r="R740" s="127"/>
      <c r="S740" s="127"/>
      <c r="T740" s="127"/>
      <c r="U740" s="127"/>
      <c r="V740" s="127"/>
      <c r="W740" s="127"/>
      <c r="X740" s="127"/>
      <c r="Y740" s="127">
        <f>$F$740/5</f>
        <v>1000000</v>
      </c>
      <c r="Z740" s="127">
        <f t="shared" ref="Z740:AB740" si="345">$F$740/5</f>
        <v>1000000</v>
      </c>
      <c r="AA740" s="127">
        <f t="shared" si="345"/>
        <v>1000000</v>
      </c>
      <c r="AB740" s="127">
        <f t="shared" si="345"/>
        <v>1000000</v>
      </c>
      <c r="AC740" s="127">
        <f>($F$740-1)-Y740-Z740-AA740-AB740</f>
        <v>999999</v>
      </c>
      <c r="AD740" s="127"/>
      <c r="AE740" s="127"/>
      <c r="AF740" s="127"/>
      <c r="AG740" s="127"/>
      <c r="AH740" s="127"/>
      <c r="AI740" s="127"/>
      <c r="AJ740" s="127"/>
      <c r="AK740" s="127"/>
      <c r="AL740" s="127"/>
      <c r="AM740" s="127"/>
      <c r="AN740" s="127"/>
      <c r="AO740" s="127"/>
      <c r="AP740" s="127"/>
    </row>
    <row r="741" spans="1:42">
      <c r="A741" s="118"/>
      <c r="B741" s="120" t="s">
        <v>5833</v>
      </c>
      <c r="C741" s="121"/>
      <c r="D741" s="118" t="s">
        <v>5431</v>
      </c>
      <c r="E741" s="122"/>
      <c r="F741" s="123">
        <f>FinancePlan!H54</f>
        <v>5000000</v>
      </c>
      <c r="G741" s="124"/>
      <c r="H741" s="123"/>
      <c r="I741" s="124"/>
      <c r="J741" s="125"/>
      <c r="K741" s="118">
        <v>2564</v>
      </c>
      <c r="L741" s="118">
        <v>12</v>
      </c>
      <c r="M741" s="118">
        <f t="shared" si="340"/>
        <v>0</v>
      </c>
      <c r="N741" s="118">
        <f t="shared" si="339"/>
        <v>12</v>
      </c>
      <c r="O741" s="126"/>
      <c r="P741" s="127"/>
      <c r="Q741" s="127"/>
      <c r="R741" s="127"/>
      <c r="S741" s="127"/>
      <c r="T741" s="127"/>
      <c r="U741" s="127"/>
      <c r="V741" s="127"/>
      <c r="W741" s="127"/>
      <c r="X741" s="127"/>
      <c r="Y741" s="127"/>
      <c r="Z741" s="127">
        <f>$F$741/5</f>
        <v>1000000</v>
      </c>
      <c r="AA741" s="127">
        <f t="shared" ref="AA741:AC741" si="346">$F$741/5</f>
        <v>1000000</v>
      </c>
      <c r="AB741" s="127">
        <f t="shared" si="346"/>
        <v>1000000</v>
      </c>
      <c r="AC741" s="127">
        <f t="shared" si="346"/>
        <v>1000000</v>
      </c>
      <c r="AD741" s="127">
        <f>($F$741-1)-Z741-AA741-AB741-AC741</f>
        <v>999999</v>
      </c>
      <c r="AE741" s="127"/>
      <c r="AF741" s="127"/>
      <c r="AG741" s="127"/>
      <c r="AH741" s="127"/>
      <c r="AI741" s="127"/>
      <c r="AJ741" s="127"/>
      <c r="AK741" s="127"/>
      <c r="AL741" s="127"/>
      <c r="AM741" s="127"/>
      <c r="AN741" s="127"/>
      <c r="AO741" s="127"/>
      <c r="AP741" s="127"/>
    </row>
    <row r="742" spans="1:42">
      <c r="A742" s="118"/>
      <c r="B742" s="120" t="s">
        <v>5833</v>
      </c>
      <c r="C742" s="121"/>
      <c r="D742" s="118" t="s">
        <v>5431</v>
      </c>
      <c r="E742" s="122"/>
      <c r="F742" s="123">
        <f>FinancePlan!I54</f>
        <v>5000000</v>
      </c>
      <c r="G742" s="124"/>
      <c r="H742" s="123"/>
      <c r="I742" s="124"/>
      <c r="J742" s="125"/>
      <c r="K742" s="118">
        <v>2565</v>
      </c>
      <c r="L742" s="118">
        <v>12</v>
      </c>
      <c r="M742" s="118">
        <f t="shared" si="340"/>
        <v>0</v>
      </c>
      <c r="N742" s="118">
        <f t="shared" si="339"/>
        <v>12</v>
      </c>
      <c r="O742" s="126"/>
      <c r="P742" s="127"/>
      <c r="Q742" s="127"/>
      <c r="R742" s="127"/>
      <c r="S742" s="127"/>
      <c r="T742" s="127"/>
      <c r="U742" s="127"/>
      <c r="V742" s="127"/>
      <c r="W742" s="127"/>
      <c r="X742" s="127"/>
      <c r="Y742" s="127"/>
      <c r="Z742" s="127"/>
      <c r="AA742" s="127">
        <f>$F$742/5</f>
        <v>1000000</v>
      </c>
      <c r="AB742" s="127">
        <f t="shared" ref="AB742:AD742" si="347">$F$742/5</f>
        <v>1000000</v>
      </c>
      <c r="AC742" s="127">
        <f t="shared" si="347"/>
        <v>1000000</v>
      </c>
      <c r="AD742" s="127">
        <f t="shared" si="347"/>
        <v>1000000</v>
      </c>
      <c r="AE742" s="127">
        <f>($F$742-1)-AA742-AB742-AC742-AD742</f>
        <v>999999</v>
      </c>
      <c r="AF742" s="127"/>
      <c r="AG742" s="127"/>
      <c r="AH742" s="127"/>
      <c r="AI742" s="127"/>
      <c r="AJ742" s="127"/>
      <c r="AK742" s="127"/>
      <c r="AL742" s="127"/>
      <c r="AM742" s="127"/>
      <c r="AN742" s="127"/>
      <c r="AO742" s="127"/>
      <c r="AP742" s="127"/>
    </row>
    <row r="743" spans="1:42">
      <c r="A743" s="118"/>
      <c r="B743" s="120" t="s">
        <v>5833</v>
      </c>
      <c r="C743" s="121"/>
      <c r="D743" s="118" t="s">
        <v>5431</v>
      </c>
      <c r="E743" s="122"/>
      <c r="F743" s="123">
        <f>FinancePlan!J54</f>
        <v>5000000</v>
      </c>
      <c r="G743" s="124"/>
      <c r="H743" s="123"/>
      <c r="I743" s="124"/>
      <c r="J743" s="125"/>
      <c r="K743" s="118">
        <v>2566</v>
      </c>
      <c r="L743" s="118">
        <v>12</v>
      </c>
      <c r="M743" s="118">
        <f t="shared" si="340"/>
        <v>0</v>
      </c>
      <c r="N743" s="118">
        <f t="shared" si="339"/>
        <v>12</v>
      </c>
      <c r="O743" s="126"/>
      <c r="P743" s="127"/>
      <c r="Q743" s="127"/>
      <c r="R743" s="127"/>
      <c r="S743" s="127"/>
      <c r="T743" s="127"/>
      <c r="U743" s="127"/>
      <c r="V743" s="127"/>
      <c r="W743" s="127"/>
      <c r="X743" s="127"/>
      <c r="Y743" s="127"/>
      <c r="Z743" s="127"/>
      <c r="AA743" s="127"/>
      <c r="AB743" s="127">
        <f>$F$743/5</f>
        <v>1000000</v>
      </c>
      <c r="AC743" s="127">
        <f t="shared" ref="AC743:AE743" si="348">$F$743/5</f>
        <v>1000000</v>
      </c>
      <c r="AD743" s="127">
        <f t="shared" si="348"/>
        <v>1000000</v>
      </c>
      <c r="AE743" s="127">
        <f t="shared" si="348"/>
        <v>1000000</v>
      </c>
      <c r="AF743" s="127">
        <f>($F$743-1)-AB743-AC743-AD743-AE743</f>
        <v>999999</v>
      </c>
      <c r="AG743" s="127"/>
      <c r="AH743" s="127"/>
      <c r="AI743" s="127"/>
      <c r="AJ743" s="127"/>
      <c r="AK743" s="127"/>
      <c r="AL743" s="127"/>
      <c r="AM743" s="127"/>
      <c r="AN743" s="127"/>
      <c r="AO743" s="127"/>
      <c r="AP743" s="127"/>
    </row>
    <row r="744" spans="1:42">
      <c r="A744" s="118"/>
      <c r="B744" s="120"/>
      <c r="C744" s="121"/>
      <c r="D744" s="118" t="s">
        <v>5431</v>
      </c>
      <c r="E744" s="122"/>
      <c r="F744" s="123">
        <f>FinancePlan!K54</f>
        <v>5000000</v>
      </c>
      <c r="G744" s="124"/>
      <c r="H744" s="123"/>
      <c r="I744" s="124"/>
      <c r="J744" s="125"/>
      <c r="K744" s="118">
        <v>2567</v>
      </c>
      <c r="L744" s="118">
        <v>12</v>
      </c>
      <c r="M744" s="118">
        <f t="shared" si="340"/>
        <v>0</v>
      </c>
      <c r="N744" s="118">
        <f t="shared" si="339"/>
        <v>12</v>
      </c>
      <c r="O744" s="126"/>
      <c r="P744" s="127"/>
      <c r="Q744" s="127"/>
      <c r="R744" s="127"/>
      <c r="S744" s="127"/>
      <c r="T744" s="127"/>
      <c r="U744" s="127"/>
      <c r="V744" s="127"/>
      <c r="W744" s="127"/>
      <c r="X744" s="127"/>
      <c r="Y744" s="127"/>
      <c r="Z744" s="127"/>
      <c r="AA744" s="127"/>
      <c r="AB744" s="127"/>
      <c r="AC744" s="127">
        <f>$F$744/5</f>
        <v>1000000</v>
      </c>
      <c r="AD744" s="127">
        <f t="shared" ref="AD744:AF744" si="349">$F$744/5</f>
        <v>1000000</v>
      </c>
      <c r="AE744" s="127">
        <f t="shared" si="349"/>
        <v>1000000</v>
      </c>
      <c r="AF744" s="127">
        <f t="shared" si="349"/>
        <v>1000000</v>
      </c>
      <c r="AG744" s="127">
        <f>($F$744-1)-AC744-AD744-AE744-AF744</f>
        <v>999999</v>
      </c>
      <c r="AH744" s="127"/>
      <c r="AI744" s="127"/>
      <c r="AJ744" s="127"/>
      <c r="AK744" s="127"/>
      <c r="AL744" s="127"/>
      <c r="AM744" s="127"/>
      <c r="AN744" s="127"/>
      <c r="AO744" s="127"/>
      <c r="AP744" s="127"/>
    </row>
    <row r="745" spans="1:42">
      <c r="A745" s="118"/>
      <c r="B745" s="120"/>
      <c r="C745" s="121"/>
      <c r="D745" s="118" t="s">
        <v>5431</v>
      </c>
      <c r="E745" s="122"/>
      <c r="F745" s="123">
        <f>FinancePlan!L54</f>
        <v>5000000</v>
      </c>
      <c r="G745" s="124"/>
      <c r="H745" s="123"/>
      <c r="I745" s="124"/>
      <c r="J745" s="125"/>
      <c r="K745" s="118">
        <v>2568</v>
      </c>
      <c r="L745" s="118">
        <v>12</v>
      </c>
      <c r="M745" s="118">
        <f t="shared" si="340"/>
        <v>0</v>
      </c>
      <c r="N745" s="118">
        <f t="shared" si="339"/>
        <v>12</v>
      </c>
      <c r="O745" s="126"/>
      <c r="P745" s="127"/>
      <c r="Q745" s="127"/>
      <c r="R745" s="127"/>
      <c r="S745" s="127"/>
      <c r="T745" s="127"/>
      <c r="U745" s="127"/>
      <c r="V745" s="127"/>
      <c r="W745" s="127"/>
      <c r="X745" s="127"/>
      <c r="Y745" s="127"/>
      <c r="Z745" s="127"/>
      <c r="AA745" s="127"/>
      <c r="AB745" s="127"/>
      <c r="AC745" s="127"/>
      <c r="AD745" s="127">
        <f>$F$745/5</f>
        <v>1000000</v>
      </c>
      <c r="AE745" s="127">
        <f t="shared" ref="AE745:AG745" si="350">$F$745/5</f>
        <v>1000000</v>
      </c>
      <c r="AF745" s="127">
        <f t="shared" si="350"/>
        <v>1000000</v>
      </c>
      <c r="AG745" s="127">
        <f t="shared" si="350"/>
        <v>1000000</v>
      </c>
      <c r="AH745" s="127">
        <f>($F$745-1)-AD745-AE745-AF745-AG745</f>
        <v>999999</v>
      </c>
      <c r="AI745" s="127"/>
      <c r="AJ745" s="127"/>
      <c r="AK745" s="127"/>
      <c r="AL745" s="127"/>
      <c r="AM745" s="127"/>
      <c r="AN745" s="127"/>
      <c r="AO745" s="127"/>
      <c r="AP745" s="127"/>
    </row>
    <row r="746" spans="1:42">
      <c r="A746" s="118"/>
      <c r="B746" s="120"/>
      <c r="C746" s="121"/>
      <c r="D746" s="118" t="s">
        <v>5431</v>
      </c>
      <c r="E746" s="122"/>
      <c r="F746" s="123">
        <f>FinancePlan!M54</f>
        <v>5000000</v>
      </c>
      <c r="G746" s="124"/>
      <c r="H746" s="123"/>
      <c r="I746" s="124"/>
      <c r="J746" s="125"/>
      <c r="K746" s="118">
        <v>2569</v>
      </c>
      <c r="L746" s="118">
        <v>12</v>
      </c>
      <c r="M746" s="118">
        <f t="shared" si="340"/>
        <v>0</v>
      </c>
      <c r="N746" s="118">
        <f t="shared" si="339"/>
        <v>12</v>
      </c>
      <c r="O746" s="126"/>
      <c r="P746" s="127"/>
      <c r="Q746" s="127"/>
      <c r="R746" s="127"/>
      <c r="S746" s="127"/>
      <c r="T746" s="127"/>
      <c r="U746" s="127"/>
      <c r="V746" s="127"/>
      <c r="W746" s="127"/>
      <c r="X746" s="127"/>
      <c r="Y746" s="127"/>
      <c r="Z746" s="127"/>
      <c r="AA746" s="127"/>
      <c r="AB746" s="127"/>
      <c r="AC746" s="127"/>
      <c r="AD746" s="127"/>
      <c r="AE746" s="127">
        <f>$F$746/5</f>
        <v>1000000</v>
      </c>
      <c r="AF746" s="127">
        <f t="shared" ref="AF746:AH746" si="351">$F$746/5</f>
        <v>1000000</v>
      </c>
      <c r="AG746" s="127">
        <f t="shared" si="351"/>
        <v>1000000</v>
      </c>
      <c r="AH746" s="127">
        <f t="shared" si="351"/>
        <v>1000000</v>
      </c>
      <c r="AI746" s="127">
        <f>($F$746-1)-AE746-AF746-AG746-AH746</f>
        <v>999999</v>
      </c>
      <c r="AJ746" s="127"/>
      <c r="AK746" s="127"/>
      <c r="AL746" s="127"/>
      <c r="AM746" s="127"/>
      <c r="AN746" s="127"/>
      <c r="AO746" s="127"/>
      <c r="AP746" s="127"/>
    </row>
    <row r="747" spans="1:42">
      <c r="A747" s="118"/>
      <c r="B747" s="120"/>
      <c r="C747" s="121"/>
      <c r="D747" s="118" t="s">
        <v>5431</v>
      </c>
      <c r="E747" s="122"/>
      <c r="F747" s="123">
        <f>FinancePlan!N54</f>
        <v>5000000</v>
      </c>
      <c r="G747" s="124"/>
      <c r="H747" s="123"/>
      <c r="I747" s="124"/>
      <c r="J747" s="125"/>
      <c r="K747" s="118">
        <v>2570</v>
      </c>
      <c r="L747" s="118">
        <v>12</v>
      </c>
      <c r="M747" s="118">
        <f t="shared" si="340"/>
        <v>0</v>
      </c>
      <c r="N747" s="118">
        <f t="shared" si="339"/>
        <v>12</v>
      </c>
      <c r="O747" s="126"/>
      <c r="P747" s="127"/>
      <c r="Q747" s="127"/>
      <c r="R747" s="127"/>
      <c r="S747" s="127"/>
      <c r="T747" s="127"/>
      <c r="U747" s="127"/>
      <c r="V747" s="127"/>
      <c r="W747" s="127"/>
      <c r="X747" s="127"/>
      <c r="Y747" s="127"/>
      <c r="Z747" s="127"/>
      <c r="AA747" s="127"/>
      <c r="AB747" s="127"/>
      <c r="AC747" s="127"/>
      <c r="AD747" s="127"/>
      <c r="AE747" s="127"/>
      <c r="AF747" s="127">
        <f>$F$747/5</f>
        <v>1000000</v>
      </c>
      <c r="AG747" s="127">
        <f t="shared" ref="AG747:AI747" si="352">$F$747/5</f>
        <v>1000000</v>
      </c>
      <c r="AH747" s="127">
        <f t="shared" si="352"/>
        <v>1000000</v>
      </c>
      <c r="AI747" s="127">
        <f t="shared" si="352"/>
        <v>1000000</v>
      </c>
      <c r="AJ747" s="127">
        <f>($F$747-1)-AF747-AG747-AH747-AI747</f>
        <v>999999</v>
      </c>
      <c r="AK747" s="127"/>
      <c r="AL747" s="127"/>
      <c r="AM747" s="127"/>
      <c r="AN747" s="127"/>
      <c r="AO747" s="127"/>
      <c r="AP747" s="127"/>
    </row>
    <row r="748" spans="1:42">
      <c r="A748" s="118"/>
      <c r="B748" s="120"/>
      <c r="C748" s="121"/>
      <c r="D748" s="118" t="s">
        <v>5431</v>
      </c>
      <c r="E748" s="122"/>
      <c r="F748" s="123">
        <f>FinancePlan!O54</f>
        <v>0</v>
      </c>
      <c r="G748" s="124"/>
      <c r="H748" s="123"/>
      <c r="I748" s="124"/>
      <c r="J748" s="125"/>
      <c r="K748" s="118">
        <v>2571</v>
      </c>
      <c r="L748" s="118">
        <v>12</v>
      </c>
      <c r="M748" s="118">
        <f t="shared" si="340"/>
        <v>0</v>
      </c>
      <c r="N748" s="118">
        <f t="shared" si="339"/>
        <v>12</v>
      </c>
      <c r="O748" s="126"/>
      <c r="P748" s="127"/>
      <c r="Q748" s="127"/>
      <c r="R748" s="127"/>
      <c r="S748" s="127"/>
      <c r="T748" s="127"/>
      <c r="U748" s="127"/>
      <c r="V748" s="127"/>
      <c r="W748" s="127"/>
      <c r="X748" s="127"/>
      <c r="Y748" s="127"/>
      <c r="Z748" s="127"/>
      <c r="AA748" s="127"/>
      <c r="AB748" s="127"/>
      <c r="AC748" s="127"/>
      <c r="AD748" s="127"/>
      <c r="AE748" s="127"/>
      <c r="AF748" s="127"/>
      <c r="AG748" s="127">
        <f>$F$748/5</f>
        <v>0</v>
      </c>
      <c r="AH748" s="127">
        <f t="shared" ref="AH748:AJ748" si="353">$F$748/5</f>
        <v>0</v>
      </c>
      <c r="AI748" s="127">
        <f t="shared" si="353"/>
        <v>0</v>
      </c>
      <c r="AJ748" s="127">
        <f t="shared" si="353"/>
        <v>0</v>
      </c>
      <c r="AK748" s="127">
        <f>($F$748-1)-AG748-AH748-AI748-AJ748</f>
        <v>-1</v>
      </c>
      <c r="AL748" s="127"/>
      <c r="AM748" s="127"/>
      <c r="AN748" s="127"/>
      <c r="AO748" s="127"/>
      <c r="AP748" s="127"/>
    </row>
    <row r="749" spans="1:42">
      <c r="A749" s="118"/>
      <c r="B749" s="120"/>
      <c r="C749" s="121"/>
      <c r="D749" s="118" t="s">
        <v>5431</v>
      </c>
      <c r="E749" s="122"/>
      <c r="F749" s="123">
        <f>FinancePlan!P54</f>
        <v>0</v>
      </c>
      <c r="G749" s="124"/>
      <c r="H749" s="123"/>
      <c r="I749" s="124"/>
      <c r="J749" s="125"/>
      <c r="K749" s="118">
        <v>2572</v>
      </c>
      <c r="L749" s="118">
        <v>12</v>
      </c>
      <c r="M749" s="118">
        <f t="shared" si="340"/>
        <v>0</v>
      </c>
      <c r="N749" s="118">
        <f t="shared" si="339"/>
        <v>12</v>
      </c>
      <c r="O749" s="126"/>
      <c r="P749" s="127"/>
      <c r="Q749" s="127"/>
      <c r="R749" s="127"/>
      <c r="S749" s="127"/>
      <c r="T749" s="127"/>
      <c r="U749" s="127"/>
      <c r="V749" s="127"/>
      <c r="W749" s="127"/>
      <c r="X749" s="127"/>
      <c r="Y749" s="127"/>
      <c r="Z749" s="127"/>
      <c r="AA749" s="127"/>
      <c r="AB749" s="127"/>
      <c r="AC749" s="127"/>
      <c r="AD749" s="127"/>
      <c r="AE749" s="127"/>
      <c r="AF749" s="127"/>
      <c r="AG749" s="127"/>
      <c r="AH749" s="127">
        <f>$F$749/5</f>
        <v>0</v>
      </c>
      <c r="AI749" s="127">
        <f t="shared" ref="AI749:AK749" si="354">$F$749/5</f>
        <v>0</v>
      </c>
      <c r="AJ749" s="127">
        <f t="shared" si="354"/>
        <v>0</v>
      </c>
      <c r="AK749" s="127">
        <f t="shared" si="354"/>
        <v>0</v>
      </c>
      <c r="AL749" s="127">
        <f>($F$749-1)-AH749-AI749-AJ749-AK749</f>
        <v>-1</v>
      </c>
      <c r="AM749" s="127"/>
      <c r="AN749" s="127"/>
      <c r="AO749" s="127"/>
      <c r="AP749" s="127"/>
    </row>
    <row r="750" spans="1:42">
      <c r="A750" s="118"/>
      <c r="B750" s="120"/>
      <c r="C750" s="121"/>
      <c r="D750" s="118" t="s">
        <v>5431</v>
      </c>
      <c r="E750" s="122"/>
      <c r="F750" s="123">
        <f>FinancePlan!Q54</f>
        <v>5000000</v>
      </c>
      <c r="G750" s="124"/>
      <c r="H750" s="123"/>
      <c r="I750" s="124"/>
      <c r="J750" s="125"/>
      <c r="K750" s="118">
        <v>2573</v>
      </c>
      <c r="L750" s="118">
        <v>12</v>
      </c>
      <c r="M750" s="118">
        <f t="shared" si="340"/>
        <v>0</v>
      </c>
      <c r="N750" s="118">
        <f t="shared" si="339"/>
        <v>12</v>
      </c>
      <c r="O750" s="126"/>
      <c r="P750" s="127"/>
      <c r="Q750" s="127"/>
      <c r="R750" s="127"/>
      <c r="S750" s="127"/>
      <c r="T750" s="127"/>
      <c r="U750" s="127"/>
      <c r="V750" s="127"/>
      <c r="W750" s="127"/>
      <c r="X750" s="127"/>
      <c r="Y750" s="127"/>
      <c r="Z750" s="127"/>
      <c r="AA750" s="127"/>
      <c r="AB750" s="127"/>
      <c r="AC750" s="127"/>
      <c r="AD750" s="127"/>
      <c r="AE750" s="127"/>
      <c r="AF750" s="127"/>
      <c r="AG750" s="127"/>
      <c r="AH750" s="127"/>
      <c r="AI750" s="127">
        <f>$F$750/5</f>
        <v>1000000</v>
      </c>
      <c r="AJ750" s="127">
        <f t="shared" ref="AJ750:AL750" si="355">$F$750/5</f>
        <v>1000000</v>
      </c>
      <c r="AK750" s="127">
        <f t="shared" si="355"/>
        <v>1000000</v>
      </c>
      <c r="AL750" s="127">
        <f t="shared" si="355"/>
        <v>1000000</v>
      </c>
      <c r="AM750" s="127">
        <f>($F$750-1)-AI750-AJ750-AK750-AL750</f>
        <v>999999</v>
      </c>
      <c r="AN750" s="127"/>
      <c r="AO750" s="127"/>
      <c r="AP750" s="127"/>
    </row>
    <row r="751" spans="1:42">
      <c r="A751" s="118"/>
      <c r="B751" s="120"/>
      <c r="C751" s="121"/>
      <c r="D751" s="118"/>
      <c r="E751" s="122"/>
      <c r="F751" s="123"/>
      <c r="G751" s="124"/>
      <c r="H751" s="123"/>
      <c r="I751" s="124"/>
      <c r="J751" s="125"/>
      <c r="K751" s="118"/>
      <c r="L751" s="118"/>
      <c r="M751" s="118"/>
      <c r="N751" s="118"/>
      <c r="O751" s="126"/>
      <c r="P751" s="127"/>
      <c r="Q751" s="127"/>
      <c r="R751" s="127"/>
      <c r="S751" s="127"/>
      <c r="T751" s="127"/>
      <c r="U751" s="127"/>
      <c r="V751" s="127"/>
      <c r="W751" s="127"/>
      <c r="X751" s="127"/>
      <c r="Y751" s="127"/>
      <c r="Z751" s="127"/>
      <c r="AA751" s="127"/>
      <c r="AB751" s="127"/>
      <c r="AC751" s="127"/>
      <c r="AD751" s="127"/>
      <c r="AE751" s="127"/>
      <c r="AF751" s="127"/>
      <c r="AG751" s="127"/>
      <c r="AH751" s="127"/>
      <c r="AI751" s="127"/>
      <c r="AJ751" s="127"/>
      <c r="AK751" s="127"/>
      <c r="AL751" s="127"/>
      <c r="AM751" s="127"/>
      <c r="AN751" s="127"/>
      <c r="AO751" s="127"/>
      <c r="AP751" s="127"/>
    </row>
    <row r="752" spans="1:42">
      <c r="A752" s="118"/>
      <c r="B752" s="120"/>
      <c r="C752" s="121"/>
      <c r="D752" s="118"/>
      <c r="E752" s="122"/>
      <c r="F752" s="123"/>
      <c r="G752" s="124"/>
      <c r="H752" s="123"/>
      <c r="I752" s="124"/>
      <c r="J752" s="125"/>
      <c r="K752" s="118"/>
      <c r="L752" s="118"/>
      <c r="M752" s="118"/>
      <c r="N752" s="118"/>
      <c r="O752" s="126"/>
      <c r="P752" s="127"/>
      <c r="Q752" s="127"/>
      <c r="R752" s="127"/>
      <c r="S752" s="127"/>
      <c r="T752" s="127"/>
      <c r="U752" s="127"/>
      <c r="V752" s="127"/>
      <c r="W752" s="127"/>
      <c r="X752" s="127"/>
      <c r="Y752" s="127"/>
      <c r="Z752" s="127"/>
      <c r="AA752" s="127"/>
      <c r="AB752" s="127"/>
      <c r="AC752" s="127"/>
      <c r="AD752" s="127"/>
      <c r="AE752" s="127"/>
      <c r="AF752" s="127"/>
      <c r="AG752" s="127"/>
      <c r="AH752" s="127"/>
      <c r="AI752" s="127"/>
      <c r="AJ752" s="127"/>
      <c r="AK752" s="127"/>
      <c r="AL752" s="127"/>
      <c r="AM752" s="127"/>
      <c r="AN752" s="127"/>
      <c r="AO752" s="127"/>
      <c r="AP752" s="127"/>
    </row>
    <row r="753" spans="1:43" s="132" customFormat="1">
      <c r="A753" s="114"/>
      <c r="B753" s="114" t="s">
        <v>56</v>
      </c>
      <c r="C753" s="130"/>
      <c r="D753" s="114"/>
      <c r="E753" s="114"/>
      <c r="F753" s="130"/>
      <c r="G753" s="114"/>
      <c r="H753" s="130"/>
      <c r="I753" s="114"/>
      <c r="J753" s="114"/>
      <c r="K753" s="114"/>
      <c r="L753" s="114"/>
      <c r="M753" s="114"/>
      <c r="N753" s="114"/>
      <c r="O753" s="131">
        <f t="shared" ref="O753:T753" si="356">SUM(O3:O752)</f>
        <v>41536.926666666666</v>
      </c>
      <c r="P753" s="131">
        <f t="shared" si="356"/>
        <v>348562.75333333341</v>
      </c>
      <c r="Q753" s="131">
        <f t="shared" si="356"/>
        <v>993239.38250000018</v>
      </c>
      <c r="R753" s="131">
        <f t="shared" si="356"/>
        <v>2188155.6186111136</v>
      </c>
      <c r="S753" s="131">
        <f t="shared" si="356"/>
        <v>3391795.7227777732</v>
      </c>
      <c r="T753" s="131">
        <f t="shared" si="356"/>
        <v>4926932.8183333464</v>
      </c>
      <c r="U753" s="131">
        <f>SUM(U3:U752)</f>
        <v>4772034.8805555385</v>
      </c>
      <c r="V753" s="131">
        <f t="shared" ref="V753:AP753" si="357">SUM(V3:V752)</f>
        <v>4043830.8763888869</v>
      </c>
      <c r="W753" s="131">
        <f t="shared" si="357"/>
        <v>3975726.5833333358</v>
      </c>
      <c r="X753" s="131">
        <f t="shared" si="357"/>
        <v>4559720.3583333334</v>
      </c>
      <c r="Y753" s="131">
        <f t="shared" si="357"/>
        <v>5380872.2166666668</v>
      </c>
      <c r="Z753" s="131">
        <f t="shared" si="357"/>
        <v>5778850.3916666666</v>
      </c>
      <c r="AA753" s="131">
        <f t="shared" si="357"/>
        <v>6110238.0250000004</v>
      </c>
      <c r="AB753" s="131">
        <f t="shared" si="357"/>
        <v>5062045.2541666664</v>
      </c>
      <c r="AC753" s="131">
        <f t="shared" si="357"/>
        <v>5045722.166666666</v>
      </c>
      <c r="AD753" s="131">
        <f t="shared" si="357"/>
        <v>4999999</v>
      </c>
      <c r="AE753" s="131">
        <f t="shared" si="357"/>
        <v>4999999</v>
      </c>
      <c r="AF753" s="131">
        <f t="shared" si="357"/>
        <v>4999999</v>
      </c>
      <c r="AG753" s="131">
        <f t="shared" si="357"/>
        <v>3999999</v>
      </c>
      <c r="AH753" s="131">
        <f t="shared" si="357"/>
        <v>2999999</v>
      </c>
      <c r="AI753" s="131">
        <f t="shared" si="357"/>
        <v>2999999</v>
      </c>
      <c r="AJ753" s="131">
        <f t="shared" si="357"/>
        <v>1999999</v>
      </c>
      <c r="AK753" s="131">
        <f t="shared" si="357"/>
        <v>999999</v>
      </c>
      <c r="AL753" s="131">
        <f t="shared" si="357"/>
        <v>999999</v>
      </c>
      <c r="AM753" s="131">
        <f t="shared" si="357"/>
        <v>999999</v>
      </c>
      <c r="AN753" s="131">
        <f t="shared" si="357"/>
        <v>0</v>
      </c>
      <c r="AO753" s="131">
        <f t="shared" si="357"/>
        <v>0</v>
      </c>
      <c r="AP753" s="131">
        <f t="shared" si="357"/>
        <v>0</v>
      </c>
    </row>
    <row r="756" spans="1:43" ht="72">
      <c r="A756" s="114" t="s">
        <v>5416</v>
      </c>
      <c r="B756" s="115" t="s">
        <v>5417</v>
      </c>
      <c r="C756" s="116" t="s">
        <v>5418</v>
      </c>
      <c r="D756" s="117" t="s">
        <v>5419</v>
      </c>
      <c r="E756" s="117" t="s">
        <v>5420</v>
      </c>
      <c r="F756" s="116" t="s">
        <v>5421</v>
      </c>
      <c r="G756" s="117" t="s">
        <v>5422</v>
      </c>
      <c r="H756" s="116" t="s">
        <v>5423</v>
      </c>
      <c r="I756" s="117" t="s">
        <v>5424</v>
      </c>
      <c r="J756" s="115" t="s">
        <v>5425</v>
      </c>
      <c r="K756" s="115" t="s">
        <v>1</v>
      </c>
      <c r="L756" s="118" t="s">
        <v>5426</v>
      </c>
      <c r="M756" s="118" t="s">
        <v>5427</v>
      </c>
      <c r="N756" s="118" t="s">
        <v>5428</v>
      </c>
      <c r="O756" s="119">
        <v>2553</v>
      </c>
      <c r="P756" s="119">
        <v>2554</v>
      </c>
      <c r="Q756" s="119">
        <v>2555</v>
      </c>
      <c r="R756" s="119">
        <v>2556</v>
      </c>
      <c r="S756" s="119">
        <v>2557</v>
      </c>
      <c r="T756" s="119">
        <v>2558</v>
      </c>
      <c r="U756" s="119">
        <v>2559</v>
      </c>
      <c r="V756" s="119">
        <v>2560</v>
      </c>
      <c r="W756" s="119">
        <v>2561</v>
      </c>
      <c r="X756" s="119">
        <v>2562</v>
      </c>
      <c r="Y756" s="119">
        <v>2563</v>
      </c>
      <c r="Z756" s="119">
        <v>2564</v>
      </c>
      <c r="AA756" s="119">
        <v>2565</v>
      </c>
      <c r="AB756" s="119">
        <v>2566</v>
      </c>
      <c r="AC756" s="119">
        <v>2567</v>
      </c>
      <c r="AD756" s="119">
        <v>2568</v>
      </c>
      <c r="AE756" s="119">
        <v>2569</v>
      </c>
      <c r="AF756" s="119">
        <v>2570</v>
      </c>
      <c r="AG756" s="119">
        <v>2571</v>
      </c>
      <c r="AH756" s="119">
        <v>2572</v>
      </c>
      <c r="AI756" s="119">
        <v>2573</v>
      </c>
      <c r="AJ756" s="119">
        <v>2574</v>
      </c>
      <c r="AK756" s="119">
        <v>2575</v>
      </c>
      <c r="AL756" s="119">
        <v>2576</v>
      </c>
      <c r="AM756" s="119">
        <v>2577</v>
      </c>
      <c r="AN756" s="119">
        <v>2578</v>
      </c>
      <c r="AO756" s="119">
        <v>2579</v>
      </c>
      <c r="AP756" s="119">
        <v>2580</v>
      </c>
    </row>
    <row r="757" spans="1:43">
      <c r="A757" s="118">
        <v>1</v>
      </c>
      <c r="B757" s="118" t="s">
        <v>5798</v>
      </c>
      <c r="C757" s="133">
        <v>241306</v>
      </c>
      <c r="D757" s="118" t="s">
        <v>5799</v>
      </c>
      <c r="E757" s="118"/>
      <c r="F757" s="126">
        <v>417000000</v>
      </c>
      <c r="G757" s="118"/>
      <c r="H757" s="121"/>
      <c r="I757" s="118"/>
      <c r="J757" s="118"/>
      <c r="K757" s="118">
        <v>2560</v>
      </c>
      <c r="L757" s="118">
        <v>4</v>
      </c>
      <c r="M757" s="118">
        <f t="shared" ref="M757:M758" si="358">12-L757</f>
        <v>8</v>
      </c>
      <c r="N757" s="118">
        <f t="shared" ref="N757" si="359">L757+M757</f>
        <v>12</v>
      </c>
      <c r="O757" s="126"/>
      <c r="P757" s="127"/>
      <c r="Q757" s="127"/>
      <c r="R757" s="127"/>
      <c r="S757" s="127"/>
      <c r="T757" s="127"/>
      <c r="U757" s="127"/>
      <c r="V757" s="127">
        <f>(F757/20)*L757/N757</f>
        <v>6950000</v>
      </c>
      <c r="W757" s="127">
        <f>$F$757/20</f>
        <v>20850000</v>
      </c>
      <c r="X757" s="127">
        <f t="shared" ref="X757:AO757" si="360">$F$757/20</f>
        <v>20850000</v>
      </c>
      <c r="Y757" s="127">
        <f t="shared" si="360"/>
        <v>20850000</v>
      </c>
      <c r="Z757" s="127">
        <f t="shared" si="360"/>
        <v>20850000</v>
      </c>
      <c r="AA757" s="127">
        <f t="shared" si="360"/>
        <v>20850000</v>
      </c>
      <c r="AB757" s="127">
        <f t="shared" si="360"/>
        <v>20850000</v>
      </c>
      <c r="AC757" s="127">
        <f t="shared" si="360"/>
        <v>20850000</v>
      </c>
      <c r="AD757" s="127">
        <f t="shared" si="360"/>
        <v>20850000</v>
      </c>
      <c r="AE757" s="127">
        <f t="shared" si="360"/>
        <v>20850000</v>
      </c>
      <c r="AF757" s="127">
        <f t="shared" si="360"/>
        <v>20850000</v>
      </c>
      <c r="AG757" s="127">
        <f t="shared" si="360"/>
        <v>20850000</v>
      </c>
      <c r="AH757" s="127">
        <f t="shared" si="360"/>
        <v>20850000</v>
      </c>
      <c r="AI757" s="127">
        <f t="shared" si="360"/>
        <v>20850000</v>
      </c>
      <c r="AJ757" s="127">
        <f t="shared" si="360"/>
        <v>20850000</v>
      </c>
      <c r="AK757" s="127">
        <f t="shared" si="360"/>
        <v>20850000</v>
      </c>
      <c r="AL757" s="127">
        <f t="shared" si="360"/>
        <v>20850000</v>
      </c>
      <c r="AM757" s="127">
        <f t="shared" si="360"/>
        <v>20850000</v>
      </c>
      <c r="AN757" s="127">
        <f t="shared" si="360"/>
        <v>20850000</v>
      </c>
      <c r="AO757" s="127">
        <f t="shared" si="360"/>
        <v>20850000</v>
      </c>
      <c r="AP757" s="127">
        <f>(F757/20)*M757/N757-1</f>
        <v>13899999</v>
      </c>
      <c r="AQ757" s="134"/>
    </row>
    <row r="758" spans="1:43">
      <c r="A758" s="118">
        <v>2</v>
      </c>
      <c r="B758" s="118" t="s">
        <v>5800</v>
      </c>
      <c r="C758" s="133">
        <v>241307</v>
      </c>
      <c r="D758" s="118" t="s">
        <v>5799</v>
      </c>
      <c r="E758" s="118"/>
      <c r="F758" s="126">
        <v>7000000</v>
      </c>
      <c r="G758" s="118"/>
      <c r="H758" s="121"/>
      <c r="I758" s="118"/>
      <c r="J758" s="118"/>
      <c r="K758" s="118">
        <v>2560</v>
      </c>
      <c r="L758" s="118">
        <v>4</v>
      </c>
      <c r="M758" s="118">
        <f t="shared" si="358"/>
        <v>8</v>
      </c>
      <c r="N758" s="118">
        <v>12</v>
      </c>
      <c r="O758" s="126"/>
      <c r="P758" s="127"/>
      <c r="Q758" s="127"/>
      <c r="R758" s="127"/>
      <c r="S758" s="127"/>
      <c r="T758" s="127"/>
      <c r="U758" s="127"/>
      <c r="V758" s="127">
        <f>(F758/20)*L758/N758</f>
        <v>116666.66666666667</v>
      </c>
      <c r="W758" s="127">
        <f>$F$758/20</f>
        <v>350000</v>
      </c>
      <c r="X758" s="127">
        <f t="shared" ref="X758:AO758" si="361">$F$758/20</f>
        <v>350000</v>
      </c>
      <c r="Y758" s="127">
        <f t="shared" si="361"/>
        <v>350000</v>
      </c>
      <c r="Z758" s="127">
        <f t="shared" si="361"/>
        <v>350000</v>
      </c>
      <c r="AA758" s="127">
        <f t="shared" si="361"/>
        <v>350000</v>
      </c>
      <c r="AB758" s="127">
        <f t="shared" si="361"/>
        <v>350000</v>
      </c>
      <c r="AC758" s="127">
        <f t="shared" si="361"/>
        <v>350000</v>
      </c>
      <c r="AD758" s="127">
        <f t="shared" si="361"/>
        <v>350000</v>
      </c>
      <c r="AE758" s="127">
        <f t="shared" si="361"/>
        <v>350000</v>
      </c>
      <c r="AF758" s="127">
        <f t="shared" si="361"/>
        <v>350000</v>
      </c>
      <c r="AG758" s="127">
        <f t="shared" si="361"/>
        <v>350000</v>
      </c>
      <c r="AH758" s="127">
        <f t="shared" si="361"/>
        <v>350000</v>
      </c>
      <c r="AI758" s="127">
        <f t="shared" si="361"/>
        <v>350000</v>
      </c>
      <c r="AJ758" s="127">
        <f t="shared" si="361"/>
        <v>350000</v>
      </c>
      <c r="AK758" s="127">
        <f t="shared" si="361"/>
        <v>350000</v>
      </c>
      <c r="AL758" s="127">
        <f t="shared" si="361"/>
        <v>350000</v>
      </c>
      <c r="AM758" s="127">
        <f t="shared" si="361"/>
        <v>350000</v>
      </c>
      <c r="AN758" s="127">
        <f t="shared" si="361"/>
        <v>350000</v>
      </c>
      <c r="AO758" s="127">
        <f t="shared" si="361"/>
        <v>350000</v>
      </c>
      <c r="AP758" s="127">
        <f>(F758/20)*M758/N758-1</f>
        <v>233332.33333333334</v>
      </c>
      <c r="AQ758" s="134"/>
    </row>
    <row r="759" spans="1:43">
      <c r="A759" s="118">
        <v>3</v>
      </c>
      <c r="B759" s="118" t="s">
        <v>5872</v>
      </c>
      <c r="C759" s="133"/>
      <c r="D759" s="118" t="s">
        <v>5799</v>
      </c>
      <c r="E759" s="118"/>
      <c r="F759" s="126">
        <v>5850000</v>
      </c>
      <c r="G759" s="118"/>
      <c r="H759" s="121"/>
      <c r="I759" s="118"/>
      <c r="J759" s="118"/>
      <c r="K759" s="118"/>
      <c r="L759" s="118">
        <v>4</v>
      </c>
      <c r="M759" s="118">
        <v>8</v>
      </c>
      <c r="N759" s="118">
        <v>12</v>
      </c>
      <c r="O759" s="126"/>
      <c r="P759" s="127"/>
      <c r="Q759" s="127"/>
      <c r="R759" s="127"/>
      <c r="S759" s="127"/>
      <c r="T759" s="127"/>
      <c r="U759" s="127"/>
      <c r="V759" s="127">
        <f>(F759/20)*L759/N759</f>
        <v>97500</v>
      </c>
      <c r="W759" s="127">
        <f>$F$759/20</f>
        <v>292500</v>
      </c>
      <c r="X759" s="127">
        <f t="shared" ref="X759:AO759" si="362">$F$759/20</f>
        <v>292500</v>
      </c>
      <c r="Y759" s="127">
        <f t="shared" si="362"/>
        <v>292500</v>
      </c>
      <c r="Z759" s="127">
        <f t="shared" si="362"/>
        <v>292500</v>
      </c>
      <c r="AA759" s="127">
        <f t="shared" si="362"/>
        <v>292500</v>
      </c>
      <c r="AB759" s="127">
        <f t="shared" si="362"/>
        <v>292500</v>
      </c>
      <c r="AC759" s="127">
        <f t="shared" si="362"/>
        <v>292500</v>
      </c>
      <c r="AD759" s="127">
        <f t="shared" si="362"/>
        <v>292500</v>
      </c>
      <c r="AE759" s="127">
        <f t="shared" si="362"/>
        <v>292500</v>
      </c>
      <c r="AF759" s="127">
        <f t="shared" si="362"/>
        <v>292500</v>
      </c>
      <c r="AG759" s="127">
        <f t="shared" si="362"/>
        <v>292500</v>
      </c>
      <c r="AH759" s="127">
        <f t="shared" si="362"/>
        <v>292500</v>
      </c>
      <c r="AI759" s="127">
        <f t="shared" si="362"/>
        <v>292500</v>
      </c>
      <c r="AJ759" s="127">
        <f t="shared" si="362"/>
        <v>292500</v>
      </c>
      <c r="AK759" s="127">
        <f t="shared" si="362"/>
        <v>292500</v>
      </c>
      <c r="AL759" s="127">
        <f t="shared" si="362"/>
        <v>292500</v>
      </c>
      <c r="AM759" s="127">
        <f t="shared" si="362"/>
        <v>292500</v>
      </c>
      <c r="AN759" s="127">
        <f t="shared" si="362"/>
        <v>292500</v>
      </c>
      <c r="AO759" s="127">
        <f t="shared" si="362"/>
        <v>292500</v>
      </c>
      <c r="AP759" s="127">
        <f>(F759/20)*M759/N759-1</f>
        <v>194999</v>
      </c>
      <c r="AQ759" s="134"/>
    </row>
    <row r="760" spans="1:43" s="132" customFormat="1">
      <c r="A760" s="114"/>
      <c r="B760" s="114" t="s">
        <v>56</v>
      </c>
      <c r="C760" s="130"/>
      <c r="D760" s="114"/>
      <c r="E760" s="114"/>
      <c r="F760" s="130"/>
      <c r="G760" s="114"/>
      <c r="H760" s="130"/>
      <c r="I760" s="114"/>
      <c r="J760" s="114"/>
      <c r="K760" s="114"/>
      <c r="L760" s="114"/>
      <c r="M760" s="114"/>
      <c r="N760" s="114"/>
      <c r="O760" s="131"/>
      <c r="P760" s="131"/>
      <c r="Q760" s="131"/>
      <c r="R760" s="131"/>
      <c r="S760" s="131"/>
      <c r="T760" s="131"/>
      <c r="U760" s="131"/>
      <c r="V760" s="131">
        <f>SUM(V757:V759)</f>
        <v>7164166.666666667</v>
      </c>
      <c r="W760" s="131">
        <f t="shared" ref="W760:AP760" si="363">SUM(W757:W759)</f>
        <v>21492500</v>
      </c>
      <c r="X760" s="131">
        <f t="shared" si="363"/>
        <v>21492500</v>
      </c>
      <c r="Y760" s="131">
        <f t="shared" si="363"/>
        <v>21492500</v>
      </c>
      <c r="Z760" s="131">
        <f t="shared" si="363"/>
        <v>21492500</v>
      </c>
      <c r="AA760" s="131">
        <f t="shared" si="363"/>
        <v>21492500</v>
      </c>
      <c r="AB760" s="131">
        <f t="shared" si="363"/>
        <v>21492500</v>
      </c>
      <c r="AC760" s="131">
        <f t="shared" si="363"/>
        <v>21492500</v>
      </c>
      <c r="AD760" s="131">
        <f t="shared" si="363"/>
        <v>21492500</v>
      </c>
      <c r="AE760" s="131">
        <f t="shared" si="363"/>
        <v>21492500</v>
      </c>
      <c r="AF760" s="131">
        <f t="shared" si="363"/>
        <v>21492500</v>
      </c>
      <c r="AG760" s="131">
        <f t="shared" si="363"/>
        <v>21492500</v>
      </c>
      <c r="AH760" s="131">
        <f t="shared" si="363"/>
        <v>21492500</v>
      </c>
      <c r="AI760" s="131">
        <f t="shared" si="363"/>
        <v>21492500</v>
      </c>
      <c r="AJ760" s="131">
        <f t="shared" si="363"/>
        <v>21492500</v>
      </c>
      <c r="AK760" s="131">
        <f t="shared" si="363"/>
        <v>21492500</v>
      </c>
      <c r="AL760" s="131">
        <f t="shared" si="363"/>
        <v>21492500</v>
      </c>
      <c r="AM760" s="131">
        <f t="shared" si="363"/>
        <v>21492500</v>
      </c>
      <c r="AN760" s="131">
        <f t="shared" si="363"/>
        <v>21492500</v>
      </c>
      <c r="AO760" s="131">
        <f t="shared" si="363"/>
        <v>21492500</v>
      </c>
      <c r="AP760" s="131">
        <f t="shared" si="363"/>
        <v>14328330.333333334</v>
      </c>
    </row>
    <row r="762" spans="1:43" ht="17.25" customHeight="1">
      <c r="F762" s="178"/>
    </row>
  </sheetData>
  <mergeCells count="1">
    <mergeCell ref="A1:AP1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20"/>
  <sheetViews>
    <sheetView workbookViewId="0">
      <selection activeCell="F16" sqref="F16"/>
    </sheetView>
  </sheetViews>
  <sheetFormatPr defaultRowHeight="18.75"/>
  <cols>
    <col min="1" max="1" width="27.42578125" style="7" customWidth="1"/>
    <col min="2" max="2" width="14.28515625" style="7" customWidth="1"/>
    <col min="3" max="3" width="13.42578125" style="7" customWidth="1"/>
    <col min="4" max="4" width="15.42578125" style="7" customWidth="1"/>
    <col min="5" max="5" width="13.42578125" style="7" customWidth="1"/>
    <col min="6" max="18" width="14.85546875" style="7" customWidth="1"/>
    <col min="19" max="16384" width="9.140625" style="7"/>
  </cols>
  <sheetData>
    <row r="1" spans="1:6">
      <c r="B1" s="7">
        <v>2554</v>
      </c>
      <c r="C1" s="7">
        <v>2555</v>
      </c>
      <c r="D1" s="7">
        <v>2556</v>
      </c>
      <c r="E1" s="7">
        <v>2557</v>
      </c>
      <c r="F1" s="7" t="s">
        <v>5838</v>
      </c>
    </row>
    <row r="2" spans="1:6">
      <c r="A2" s="7" t="s">
        <v>5834</v>
      </c>
      <c r="B2" s="174">
        <f>2458800+9448950</f>
        <v>11907750</v>
      </c>
      <c r="C2" s="174">
        <f>781149.91+4619700</f>
        <v>5400849.9100000001</v>
      </c>
      <c r="D2" s="174">
        <f>5846400+278708.8</f>
        <v>6125108.7999999998</v>
      </c>
      <c r="E2" s="174">
        <v>7582564.3399999999</v>
      </c>
      <c r="F2" s="175">
        <f>SUM(B2:E2)</f>
        <v>31016273.050000001</v>
      </c>
    </row>
    <row r="3" spans="1:6">
      <c r="A3" s="7" t="s">
        <v>5837</v>
      </c>
      <c r="B3" s="175">
        <f>B2*5%</f>
        <v>595387.5</v>
      </c>
      <c r="C3" s="175">
        <f t="shared" ref="C3:E3" si="0">C2*5%</f>
        <v>270042.49550000002</v>
      </c>
      <c r="D3" s="175">
        <f t="shared" si="0"/>
        <v>306255.44</v>
      </c>
      <c r="E3" s="175">
        <f t="shared" si="0"/>
        <v>379128.217</v>
      </c>
      <c r="F3" s="175">
        <f>F2*5%/4</f>
        <v>387703.41312500002</v>
      </c>
    </row>
    <row r="12" spans="1:6">
      <c r="A12" s="7" t="s">
        <v>5835</v>
      </c>
    </row>
    <row r="18" spans="1:1" ht="15.75" customHeight="1"/>
    <row r="20" spans="1:1">
      <c r="A20" s="7" t="s">
        <v>5836</v>
      </c>
    </row>
  </sheetData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N12"/>
  <sheetViews>
    <sheetView workbookViewId="0">
      <selection activeCell="K17" sqref="K17"/>
    </sheetView>
  </sheetViews>
  <sheetFormatPr defaultColWidth="9" defaultRowHeight="15.75"/>
  <cols>
    <col min="1" max="1" width="3.28515625" style="2" customWidth="1"/>
    <col min="2" max="2" width="29.140625" style="2" customWidth="1"/>
    <col min="3" max="3" width="13.140625" style="2" bestFit="1" customWidth="1"/>
    <col min="4" max="4" width="7" style="2" customWidth="1"/>
    <col min="5" max="5" width="14.140625" style="2" bestFit="1" customWidth="1"/>
    <col min="6" max="6" width="7.140625" style="2" customWidth="1"/>
    <col min="7" max="7" width="13.140625" style="2" bestFit="1" customWidth="1"/>
    <col min="8" max="8" width="7.140625" style="2" customWidth="1"/>
    <col min="9" max="9" width="13.85546875" style="2" customWidth="1"/>
    <col min="10" max="10" width="7.140625" style="2" customWidth="1"/>
    <col min="11" max="11" width="13.140625" style="2" bestFit="1" customWidth="1"/>
    <col min="12" max="12" width="7.140625" style="2" customWidth="1"/>
    <col min="13" max="16384" width="9" style="2"/>
  </cols>
  <sheetData>
    <row r="1" spans="1:14">
      <c r="A1" s="105" t="s">
        <v>1</v>
      </c>
      <c r="B1" s="105"/>
      <c r="C1" s="105">
        <v>2554</v>
      </c>
      <c r="D1" s="105" t="s">
        <v>5411</v>
      </c>
      <c r="E1" s="105">
        <v>2555</v>
      </c>
      <c r="F1" s="105" t="s">
        <v>5411</v>
      </c>
      <c r="G1" s="105">
        <v>2556</v>
      </c>
      <c r="H1" s="105" t="s">
        <v>5411</v>
      </c>
      <c r="I1" s="105">
        <v>2557</v>
      </c>
      <c r="J1" s="105" t="s">
        <v>5411</v>
      </c>
      <c r="K1" s="105" t="s">
        <v>5412</v>
      </c>
      <c r="L1" s="105" t="s">
        <v>5411</v>
      </c>
      <c r="M1" s="106"/>
    </row>
    <row r="2" spans="1:14">
      <c r="A2" s="5" t="s">
        <v>5413</v>
      </c>
      <c r="B2" s="6"/>
      <c r="C2" s="107">
        <v>25141148</v>
      </c>
      <c r="D2" s="107">
        <v>100</v>
      </c>
      <c r="E2" s="107">
        <v>30646687.629999999</v>
      </c>
      <c r="F2" s="107">
        <v>100</v>
      </c>
      <c r="G2" s="107">
        <v>48469985.340000004</v>
      </c>
      <c r="H2" s="107">
        <v>100</v>
      </c>
      <c r="I2" s="107">
        <v>39062992.630000003</v>
      </c>
      <c r="J2" s="107">
        <v>100</v>
      </c>
      <c r="K2" s="108">
        <f>SUM(C2+E2+G2+I2)</f>
        <v>143320813.59999999</v>
      </c>
      <c r="L2" s="109">
        <v>100</v>
      </c>
    </row>
    <row r="3" spans="1:14">
      <c r="A3" s="5" t="s">
        <v>5414</v>
      </c>
      <c r="B3" s="6"/>
      <c r="C3" s="107"/>
      <c r="D3" s="107"/>
      <c r="E3" s="107"/>
      <c r="F3" s="107"/>
      <c r="G3" s="107"/>
      <c r="H3" s="107"/>
      <c r="I3" s="107"/>
      <c r="J3" s="107"/>
      <c r="K3" s="109"/>
      <c r="L3" s="109"/>
    </row>
    <row r="4" spans="1:14">
      <c r="A4" s="5"/>
      <c r="B4" s="6" t="s">
        <v>509</v>
      </c>
      <c r="C4" s="107">
        <v>469600</v>
      </c>
      <c r="D4" s="107">
        <f>C4*$D$2/$C$2</f>
        <v>1.8678542443646566</v>
      </c>
      <c r="E4" s="107">
        <v>39598.6</v>
      </c>
      <c r="F4" s="107">
        <f>E4*$F$2/$E$2</f>
        <v>0.12921004866195387</v>
      </c>
      <c r="G4" s="107"/>
      <c r="H4" s="107">
        <f>G4*$H$2/$G$2</f>
        <v>0</v>
      </c>
      <c r="I4" s="107"/>
      <c r="J4" s="107">
        <f>I4*$J$2/$I$2</f>
        <v>0</v>
      </c>
      <c r="K4" s="108">
        <f>C4+E4+G4+I4</f>
        <v>509198.6</v>
      </c>
      <c r="L4" s="108">
        <f>K4*$L$2/$K$2</f>
        <v>0.35528587035595788</v>
      </c>
    </row>
    <row r="5" spans="1:14">
      <c r="A5" s="5"/>
      <c r="B5" s="331" t="s">
        <v>154</v>
      </c>
      <c r="C5" s="332">
        <v>9666549.4700000007</v>
      </c>
      <c r="D5" s="332">
        <f t="shared" ref="D5:D8" si="0">C5*$D$2/$C$2</f>
        <v>38.44911723999239</v>
      </c>
      <c r="E5" s="332">
        <v>8748988.5899999999</v>
      </c>
      <c r="F5" s="332">
        <f t="shared" ref="F5" si="1">E5*$F$2/$E$2</f>
        <v>28.547909306308284</v>
      </c>
      <c r="G5" s="332">
        <v>11792387.91</v>
      </c>
      <c r="H5" s="332">
        <f t="shared" ref="H5" si="2">G5*$H$2/$G$2</f>
        <v>24.32925825597124</v>
      </c>
      <c r="I5" s="332">
        <v>8418635.2100000009</v>
      </c>
      <c r="J5" s="332">
        <f t="shared" ref="J5" si="3">I5*$J$2/$I$2</f>
        <v>21.5514343453926</v>
      </c>
      <c r="K5" s="333">
        <f t="shared" ref="K5" si="4">C5+E5+G5+I5</f>
        <v>38626561.180000007</v>
      </c>
      <c r="L5" s="333">
        <f t="shared" ref="L5" si="5">K5*$L$2/$K$2</f>
        <v>26.951117712605569</v>
      </c>
    </row>
    <row r="6" spans="1:14">
      <c r="A6" s="5"/>
      <c r="B6" s="335" t="s">
        <v>478</v>
      </c>
      <c r="C6" s="336">
        <v>2309829.7000000002</v>
      </c>
      <c r="D6" s="336"/>
      <c r="E6" s="336">
        <v>4794879.08</v>
      </c>
      <c r="F6" s="336">
        <f t="shared" ref="F6:F11" si="6">E6*$F$2/$E$2</f>
        <v>15.645668262387677</v>
      </c>
      <c r="G6" s="336">
        <v>7758693.2300000004</v>
      </c>
      <c r="H6" s="336">
        <f t="shared" ref="H6:H11" si="7">G6*$H$2/$G$2</f>
        <v>16.007211835480202</v>
      </c>
      <c r="I6" s="336">
        <v>7121587.3899999997</v>
      </c>
      <c r="J6" s="336">
        <f t="shared" ref="J6:J11" si="8">I6*$J$2/$I$2</f>
        <v>18.231033800852956</v>
      </c>
      <c r="K6" s="337">
        <f t="shared" ref="K6:K11" si="9">C6+E6+G6+I6</f>
        <v>21984989.400000002</v>
      </c>
      <c r="L6" s="337"/>
      <c r="M6" s="2">
        <v>16</v>
      </c>
    </row>
    <row r="7" spans="1:14">
      <c r="A7" s="5"/>
      <c r="B7" s="335" t="s">
        <v>6005</v>
      </c>
      <c r="C7" s="112">
        <v>6034740</v>
      </c>
      <c r="D7" s="336"/>
      <c r="E7" s="112">
        <v>6034740</v>
      </c>
      <c r="F7" s="336">
        <f t="shared" si="6"/>
        <v>19.69132871016247</v>
      </c>
      <c r="G7" s="112">
        <v>6034740</v>
      </c>
      <c r="H7" s="336">
        <f t="shared" si="7"/>
        <v>12.450467970370546</v>
      </c>
      <c r="I7" s="112">
        <v>6034740</v>
      </c>
      <c r="J7" s="336">
        <f t="shared" si="8"/>
        <v>15.448739570878084</v>
      </c>
      <c r="K7" s="112">
        <v>6034740</v>
      </c>
      <c r="L7" s="337"/>
    </row>
    <row r="8" spans="1:14">
      <c r="A8" s="5"/>
      <c r="B8" s="331" t="s">
        <v>6006</v>
      </c>
      <c r="C8" s="334">
        <f>SUM(C6:C7)</f>
        <v>8344569.7000000002</v>
      </c>
      <c r="D8" s="332">
        <f t="shared" si="0"/>
        <v>33.190885714526637</v>
      </c>
      <c r="E8" s="334">
        <f t="shared" ref="E8:K8" si="10">SUM(E6:E7)</f>
        <v>10829619.08</v>
      </c>
      <c r="F8" s="334">
        <f t="shared" si="10"/>
        <v>35.336996972550146</v>
      </c>
      <c r="G8" s="334">
        <f t="shared" si="10"/>
        <v>13793433.23</v>
      </c>
      <c r="H8" s="334">
        <f t="shared" si="10"/>
        <v>28.457679805850749</v>
      </c>
      <c r="I8" s="334">
        <f t="shared" si="10"/>
        <v>13156327.390000001</v>
      </c>
      <c r="J8" s="334">
        <f t="shared" si="10"/>
        <v>33.679773371731038</v>
      </c>
      <c r="K8" s="334">
        <f t="shared" si="10"/>
        <v>28019729.400000002</v>
      </c>
      <c r="L8" s="333">
        <f>K8*$L$2/K2</f>
        <v>19.550356083102784</v>
      </c>
    </row>
    <row r="9" spans="1:14">
      <c r="A9" s="5"/>
      <c r="B9" s="6" t="s">
        <v>136</v>
      </c>
      <c r="C9" s="107">
        <v>896716</v>
      </c>
      <c r="D9" s="107">
        <f t="shared" ref="D9:D11" si="11">C9*$D$2/$C$2</f>
        <v>3.5667265472523373</v>
      </c>
      <c r="E9" s="107">
        <v>1785548</v>
      </c>
      <c r="F9" s="107">
        <f t="shared" si="6"/>
        <v>5.8262348660875496</v>
      </c>
      <c r="G9" s="107">
        <v>2401120</v>
      </c>
      <c r="H9" s="107">
        <f t="shared" si="7"/>
        <v>4.9538286078631604</v>
      </c>
      <c r="I9" s="107">
        <v>7309943.9800000004</v>
      </c>
      <c r="J9" s="107">
        <f t="shared" si="8"/>
        <v>18.713220590237199</v>
      </c>
      <c r="K9" s="108">
        <f t="shared" si="9"/>
        <v>12393327.98</v>
      </c>
      <c r="L9" s="108">
        <f t="shared" ref="L9:L11" si="12">K9*$L$2/$K$2</f>
        <v>8.6472632053213516</v>
      </c>
    </row>
    <row r="10" spans="1:14">
      <c r="A10" s="5"/>
      <c r="B10" s="6" t="s">
        <v>4547</v>
      </c>
      <c r="C10" s="107"/>
      <c r="D10" s="107">
        <f t="shared" si="11"/>
        <v>0</v>
      </c>
      <c r="E10" s="107"/>
      <c r="F10" s="107">
        <f t="shared" si="6"/>
        <v>0</v>
      </c>
      <c r="G10" s="107"/>
      <c r="H10" s="107">
        <f t="shared" si="7"/>
        <v>0</v>
      </c>
      <c r="I10" s="107">
        <v>75000</v>
      </c>
      <c r="J10" s="107">
        <f t="shared" si="8"/>
        <v>0.19199757865556036</v>
      </c>
      <c r="K10" s="108">
        <f t="shared" si="9"/>
        <v>75000</v>
      </c>
      <c r="L10" s="108">
        <f t="shared" si="12"/>
        <v>5.2330152275942704E-2</v>
      </c>
      <c r="N10" s="310"/>
    </row>
    <row r="11" spans="1:14">
      <c r="A11" s="3"/>
      <c r="B11" s="4" t="s">
        <v>534</v>
      </c>
      <c r="C11" s="110">
        <v>3696922.7</v>
      </c>
      <c r="D11" s="110">
        <f t="shared" si="11"/>
        <v>14.704669412868498</v>
      </c>
      <c r="E11" s="110">
        <v>4184758.25</v>
      </c>
      <c r="F11" s="110">
        <f t="shared" si="6"/>
        <v>13.654846815822099</v>
      </c>
      <c r="G11" s="110">
        <v>9303146.5</v>
      </c>
      <c r="H11" s="110">
        <f t="shared" si="7"/>
        <v>19.193623506880968</v>
      </c>
      <c r="I11" s="110">
        <v>5898943.5</v>
      </c>
      <c r="J11" s="110">
        <f t="shared" si="8"/>
        <v>15.101104915012753</v>
      </c>
      <c r="K11" s="111">
        <f t="shared" si="9"/>
        <v>23083770.949999999</v>
      </c>
      <c r="L11" s="111">
        <f t="shared" si="12"/>
        <v>16.106363318886434</v>
      </c>
    </row>
    <row r="12" spans="1:14">
      <c r="B12" s="106"/>
      <c r="C12" s="112"/>
      <c r="D12" s="112"/>
      <c r="E12" s="112"/>
      <c r="F12" s="112"/>
      <c r="G12" s="112"/>
      <c r="H12" s="112"/>
      <c r="I12" s="112"/>
      <c r="J12" s="112"/>
      <c r="K12" s="106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K5706"/>
  <sheetViews>
    <sheetView workbookViewId="0">
      <selection activeCell="N11" sqref="N11"/>
    </sheetView>
  </sheetViews>
  <sheetFormatPr defaultRowHeight="15"/>
  <cols>
    <col min="1" max="1" width="9.140625" style="39"/>
    <col min="7" max="7" width="14.140625" bestFit="1" customWidth="1"/>
    <col min="11" max="11" width="29.28515625" customWidth="1"/>
  </cols>
  <sheetData>
    <row r="1" spans="1:11" ht="17.25">
      <c r="A1" s="65" t="s">
        <v>125</v>
      </c>
      <c r="B1" s="66" t="s">
        <v>126</v>
      </c>
      <c r="C1" s="67" t="s">
        <v>127</v>
      </c>
      <c r="D1" s="65" t="s">
        <v>128</v>
      </c>
      <c r="E1" s="65" t="s">
        <v>129</v>
      </c>
      <c r="F1" s="65" t="s">
        <v>130</v>
      </c>
      <c r="G1" s="68" t="s">
        <v>131</v>
      </c>
      <c r="H1" s="65" t="s">
        <v>1</v>
      </c>
      <c r="I1" s="65" t="s">
        <v>132</v>
      </c>
      <c r="J1" s="65" t="s">
        <v>133</v>
      </c>
      <c r="K1" s="65" t="s">
        <v>134</v>
      </c>
    </row>
    <row r="2" spans="1:11" ht="17.25">
      <c r="A2" s="65">
        <v>11</v>
      </c>
      <c r="B2" s="69">
        <v>19633</v>
      </c>
      <c r="C2" s="70" t="s">
        <v>103</v>
      </c>
      <c r="D2" s="66" t="s">
        <v>135</v>
      </c>
      <c r="E2" s="66"/>
      <c r="F2" s="71"/>
      <c r="G2" s="70">
        <v>75580</v>
      </c>
      <c r="H2" s="71">
        <v>2554</v>
      </c>
      <c r="I2" s="71" t="s">
        <v>136</v>
      </c>
      <c r="J2" s="71" t="s">
        <v>103</v>
      </c>
      <c r="K2" s="71" t="s">
        <v>137</v>
      </c>
    </row>
    <row r="3" spans="1:11" ht="17.25">
      <c r="A3" s="65">
        <v>3</v>
      </c>
      <c r="B3" s="69">
        <v>19664</v>
      </c>
      <c r="C3" s="70" t="s">
        <v>103</v>
      </c>
      <c r="D3" s="66" t="s">
        <v>138</v>
      </c>
      <c r="E3" s="66"/>
      <c r="F3" s="71"/>
      <c r="G3" s="70">
        <v>61570</v>
      </c>
      <c r="H3" s="71">
        <v>2554</v>
      </c>
      <c r="I3" s="71" t="s">
        <v>136</v>
      </c>
      <c r="J3" s="71" t="s">
        <v>103</v>
      </c>
      <c r="K3" s="71" t="s">
        <v>137</v>
      </c>
    </row>
    <row r="4" spans="1:11" ht="17.25">
      <c r="A4" s="65">
        <v>7</v>
      </c>
      <c r="B4" s="69">
        <v>19694</v>
      </c>
      <c r="C4" s="70" t="s">
        <v>103</v>
      </c>
      <c r="D4" s="66" t="s">
        <v>139</v>
      </c>
      <c r="E4" s="66"/>
      <c r="F4" s="71"/>
      <c r="G4" s="70">
        <v>61570</v>
      </c>
      <c r="H4" s="71">
        <v>2554</v>
      </c>
      <c r="I4" s="71" t="s">
        <v>136</v>
      </c>
      <c r="J4" s="71" t="s">
        <v>103</v>
      </c>
      <c r="K4" s="71" t="s">
        <v>137</v>
      </c>
    </row>
    <row r="5" spans="1:11" ht="17.25">
      <c r="A5" s="65">
        <v>7</v>
      </c>
      <c r="B5" s="69">
        <v>19725</v>
      </c>
      <c r="C5" s="70" t="s">
        <v>103</v>
      </c>
      <c r="D5" s="66" t="s">
        <v>140</v>
      </c>
      <c r="E5" s="66"/>
      <c r="F5" s="71"/>
      <c r="G5" s="70">
        <v>61570</v>
      </c>
      <c r="H5" s="71">
        <v>2554</v>
      </c>
      <c r="I5" s="71" t="s">
        <v>136</v>
      </c>
      <c r="J5" s="71" t="s">
        <v>103</v>
      </c>
      <c r="K5" s="71" t="s">
        <v>137</v>
      </c>
    </row>
    <row r="6" spans="1:11" ht="17.25">
      <c r="A6" s="65">
        <v>3</v>
      </c>
      <c r="B6" s="69">
        <v>19756</v>
      </c>
      <c r="C6" s="70" t="s">
        <v>103</v>
      </c>
      <c r="D6" s="66" t="s">
        <v>141</v>
      </c>
      <c r="E6" s="66"/>
      <c r="F6" s="71"/>
      <c r="G6" s="70">
        <v>66570</v>
      </c>
      <c r="H6" s="71">
        <v>2554</v>
      </c>
      <c r="I6" s="71" t="s">
        <v>136</v>
      </c>
      <c r="J6" s="71" t="s">
        <v>103</v>
      </c>
      <c r="K6" s="71" t="s">
        <v>137</v>
      </c>
    </row>
    <row r="7" spans="1:11" ht="17.25">
      <c r="A7" s="65">
        <v>4</v>
      </c>
      <c r="B7" s="69">
        <v>19784</v>
      </c>
      <c r="C7" s="70" t="s">
        <v>103</v>
      </c>
      <c r="D7" s="66" t="s">
        <v>142</v>
      </c>
      <c r="E7" s="66"/>
      <c r="F7" s="71"/>
      <c r="G7" s="70">
        <v>71570</v>
      </c>
      <c r="H7" s="71">
        <v>2554</v>
      </c>
      <c r="I7" s="71" t="s">
        <v>136</v>
      </c>
      <c r="J7" s="71" t="s">
        <v>103</v>
      </c>
      <c r="K7" s="71" t="s">
        <v>137</v>
      </c>
    </row>
    <row r="8" spans="1:11" ht="17.25">
      <c r="A8" s="65">
        <v>5</v>
      </c>
      <c r="B8" s="69">
        <v>19815</v>
      </c>
      <c r="C8" s="70" t="s">
        <v>103</v>
      </c>
      <c r="D8" s="66" t="s">
        <v>143</v>
      </c>
      <c r="E8" s="66"/>
      <c r="F8" s="71"/>
      <c r="G8" s="70">
        <v>71570</v>
      </c>
      <c r="H8" s="71">
        <v>2554</v>
      </c>
      <c r="I8" s="71" t="s">
        <v>136</v>
      </c>
      <c r="J8" s="71" t="s">
        <v>103</v>
      </c>
      <c r="K8" s="71" t="s">
        <v>137</v>
      </c>
    </row>
    <row r="9" spans="1:11" ht="17.25">
      <c r="A9" s="65">
        <v>4</v>
      </c>
      <c r="B9" s="69">
        <v>19845</v>
      </c>
      <c r="C9" s="70" t="s">
        <v>103</v>
      </c>
      <c r="D9" s="66" t="s">
        <v>144</v>
      </c>
      <c r="E9" s="66"/>
      <c r="F9" s="71"/>
      <c r="G9" s="70">
        <v>71570</v>
      </c>
      <c r="H9" s="71">
        <v>2554</v>
      </c>
      <c r="I9" s="71" t="s">
        <v>136</v>
      </c>
      <c r="J9" s="71" t="s">
        <v>103</v>
      </c>
      <c r="K9" s="71" t="s">
        <v>137</v>
      </c>
    </row>
    <row r="10" spans="1:11" ht="17.25">
      <c r="A10" s="65">
        <v>7</v>
      </c>
      <c r="B10" s="69">
        <v>19876</v>
      </c>
      <c r="C10" s="70" t="s">
        <v>103</v>
      </c>
      <c r="D10" s="66" t="s">
        <v>145</v>
      </c>
      <c r="E10" s="66"/>
      <c r="F10" s="71"/>
      <c r="G10" s="70">
        <v>71570</v>
      </c>
      <c r="H10" s="71">
        <v>2554</v>
      </c>
      <c r="I10" s="71" t="s">
        <v>136</v>
      </c>
      <c r="J10" s="71" t="s">
        <v>103</v>
      </c>
      <c r="K10" s="71" t="s">
        <v>137</v>
      </c>
    </row>
    <row r="11" spans="1:11" ht="17.25">
      <c r="A11" s="65">
        <v>11</v>
      </c>
      <c r="B11" s="69">
        <v>19906</v>
      </c>
      <c r="C11" s="70" t="s">
        <v>103</v>
      </c>
      <c r="D11" s="66" t="s">
        <v>146</v>
      </c>
      <c r="E11" s="66"/>
      <c r="F11" s="71"/>
      <c r="G11" s="70">
        <v>74580</v>
      </c>
      <c r="H11" s="71">
        <v>2554</v>
      </c>
      <c r="I11" s="71" t="s">
        <v>136</v>
      </c>
      <c r="J11" s="71" t="s">
        <v>103</v>
      </c>
      <c r="K11" s="71" t="s">
        <v>137</v>
      </c>
    </row>
    <row r="12" spans="1:11" ht="17.25">
      <c r="A12" s="65">
        <v>11</v>
      </c>
      <c r="B12" s="69">
        <v>19906</v>
      </c>
      <c r="C12" s="70" t="s">
        <v>103</v>
      </c>
      <c r="D12" s="66" t="s">
        <v>147</v>
      </c>
      <c r="E12" s="66"/>
      <c r="F12" s="71"/>
      <c r="G12" s="70">
        <v>10530</v>
      </c>
      <c r="H12" s="71">
        <v>2554</v>
      </c>
      <c r="I12" s="71" t="s">
        <v>136</v>
      </c>
      <c r="J12" s="71" t="s">
        <v>103</v>
      </c>
      <c r="K12" s="71" t="s">
        <v>137</v>
      </c>
    </row>
    <row r="13" spans="1:11" ht="17.25">
      <c r="A13" s="65">
        <v>4</v>
      </c>
      <c r="B13" s="69">
        <v>19937</v>
      </c>
      <c r="C13" s="70" t="s">
        <v>103</v>
      </c>
      <c r="D13" s="66" t="s">
        <v>148</v>
      </c>
      <c r="E13" s="66"/>
      <c r="F13" s="71"/>
      <c r="G13" s="70">
        <v>95580</v>
      </c>
      <c r="H13" s="71">
        <v>2554</v>
      </c>
      <c r="I13" s="71" t="s">
        <v>136</v>
      </c>
      <c r="J13" s="71" t="s">
        <v>103</v>
      </c>
      <c r="K13" s="71" t="s">
        <v>137</v>
      </c>
    </row>
    <row r="14" spans="1:11" ht="17.25">
      <c r="A14" s="65">
        <v>4</v>
      </c>
      <c r="B14" s="69">
        <v>19937</v>
      </c>
      <c r="C14" s="70" t="s">
        <v>103</v>
      </c>
      <c r="D14" s="66" t="s">
        <v>149</v>
      </c>
      <c r="E14" s="66"/>
      <c r="F14" s="71"/>
      <c r="G14" s="70">
        <v>8806</v>
      </c>
      <c r="H14" s="71">
        <v>2554</v>
      </c>
      <c r="I14" s="71" t="s">
        <v>136</v>
      </c>
      <c r="J14" s="71" t="s">
        <v>103</v>
      </c>
      <c r="K14" s="71" t="s">
        <v>137</v>
      </c>
    </row>
    <row r="15" spans="1:11" ht="17.25">
      <c r="A15" s="65">
        <v>5</v>
      </c>
      <c r="B15" s="69">
        <v>19968</v>
      </c>
      <c r="C15" s="70" t="s">
        <v>103</v>
      </c>
      <c r="D15" s="66" t="s">
        <v>150</v>
      </c>
      <c r="E15" s="66"/>
      <c r="F15" s="71"/>
      <c r="G15" s="70">
        <v>95580</v>
      </c>
      <c r="H15" s="71">
        <v>2554</v>
      </c>
      <c r="I15" s="71" t="s">
        <v>136</v>
      </c>
      <c r="J15" s="71" t="s">
        <v>103</v>
      </c>
      <c r="K15" s="71" t="s">
        <v>137</v>
      </c>
    </row>
    <row r="16" spans="1:11" ht="17.25">
      <c r="A16" s="65">
        <v>30</v>
      </c>
      <c r="B16" s="69">
        <v>19968</v>
      </c>
      <c r="C16" s="70" t="s">
        <v>103</v>
      </c>
      <c r="D16" s="66" t="s">
        <v>151</v>
      </c>
      <c r="E16" s="70"/>
      <c r="F16" s="71"/>
      <c r="G16" s="70">
        <v>-1500</v>
      </c>
      <c r="H16" s="71">
        <v>2554</v>
      </c>
      <c r="I16" s="71" t="s">
        <v>136</v>
      </c>
      <c r="J16" s="71" t="s">
        <v>103</v>
      </c>
      <c r="K16" s="71" t="s">
        <v>137</v>
      </c>
    </row>
    <row r="17" spans="1:11" ht="17.25">
      <c r="A17" s="65">
        <v>11</v>
      </c>
      <c r="B17" s="69">
        <v>19633</v>
      </c>
      <c r="C17" s="72" t="s">
        <v>152</v>
      </c>
      <c r="D17" s="66" t="s">
        <v>153</v>
      </c>
      <c r="E17" s="70"/>
      <c r="F17" s="70"/>
      <c r="G17" s="70">
        <v>31500</v>
      </c>
      <c r="H17" s="71">
        <v>2554</v>
      </c>
      <c r="I17" s="71" t="s">
        <v>154</v>
      </c>
      <c r="J17" s="71" t="s">
        <v>155</v>
      </c>
      <c r="K17" s="71" t="s">
        <v>137</v>
      </c>
    </row>
    <row r="18" spans="1:11" ht="17.25">
      <c r="A18" s="65">
        <v>11</v>
      </c>
      <c r="B18" s="69">
        <v>19633</v>
      </c>
      <c r="C18" s="70" t="s">
        <v>156</v>
      </c>
      <c r="D18" s="66" t="s">
        <v>157</v>
      </c>
      <c r="E18" s="70"/>
      <c r="F18" s="70"/>
      <c r="G18" s="70">
        <v>3780</v>
      </c>
      <c r="H18" s="71">
        <v>2554</v>
      </c>
      <c r="I18" s="71" t="s">
        <v>154</v>
      </c>
      <c r="J18" s="71" t="s">
        <v>155</v>
      </c>
      <c r="K18" s="71" t="s">
        <v>137</v>
      </c>
    </row>
    <row r="19" spans="1:11" ht="17.25">
      <c r="A19" s="65">
        <v>22</v>
      </c>
      <c r="B19" s="69">
        <v>19633</v>
      </c>
      <c r="C19" s="70" t="s">
        <v>158</v>
      </c>
      <c r="D19" s="66" t="s">
        <v>159</v>
      </c>
      <c r="E19" s="70"/>
      <c r="F19" s="70"/>
      <c r="G19" s="70">
        <v>6000</v>
      </c>
      <c r="H19" s="71">
        <v>2554</v>
      </c>
      <c r="I19" s="71" t="s">
        <v>154</v>
      </c>
      <c r="J19" s="71" t="s">
        <v>155</v>
      </c>
      <c r="K19" s="71" t="s">
        <v>137</v>
      </c>
    </row>
    <row r="20" spans="1:11" ht="17.25">
      <c r="A20" s="65">
        <v>22</v>
      </c>
      <c r="B20" s="69">
        <v>19633</v>
      </c>
      <c r="C20" s="70" t="s">
        <v>160</v>
      </c>
      <c r="D20" s="66" t="s">
        <v>161</v>
      </c>
      <c r="E20" s="70"/>
      <c r="F20" s="70"/>
      <c r="G20" s="70">
        <v>6600</v>
      </c>
      <c r="H20" s="71">
        <v>2554</v>
      </c>
      <c r="I20" s="71" t="s">
        <v>154</v>
      </c>
      <c r="J20" s="71" t="s">
        <v>155</v>
      </c>
      <c r="K20" s="71" t="s">
        <v>137</v>
      </c>
    </row>
    <row r="21" spans="1:11" ht="17.25">
      <c r="A21" s="65">
        <v>12</v>
      </c>
      <c r="B21" s="69">
        <v>19633</v>
      </c>
      <c r="C21" s="70" t="s">
        <v>158</v>
      </c>
      <c r="D21" s="66" t="s">
        <v>162</v>
      </c>
      <c r="E21" s="70"/>
      <c r="F21" s="70"/>
      <c r="G21" s="70">
        <v>850</v>
      </c>
      <c r="H21" s="71">
        <v>2554</v>
      </c>
      <c r="I21" s="71" t="s">
        <v>154</v>
      </c>
      <c r="J21" s="71" t="s">
        <v>155</v>
      </c>
      <c r="K21" s="71" t="s">
        <v>137</v>
      </c>
    </row>
    <row r="22" spans="1:11" ht="17.25">
      <c r="A22" s="65">
        <v>26</v>
      </c>
      <c r="B22" s="69">
        <v>19633</v>
      </c>
      <c r="C22" s="72" t="s">
        <v>152</v>
      </c>
      <c r="D22" s="66" t="s">
        <v>163</v>
      </c>
      <c r="E22" s="70"/>
      <c r="F22" s="70"/>
      <c r="G22" s="70">
        <v>3500</v>
      </c>
      <c r="H22" s="71">
        <v>2554</v>
      </c>
      <c r="I22" s="71" t="s">
        <v>154</v>
      </c>
      <c r="J22" s="71" t="s">
        <v>155</v>
      </c>
      <c r="K22" s="71" t="s">
        <v>137</v>
      </c>
    </row>
    <row r="23" spans="1:11" ht="17.25">
      <c r="A23" s="65">
        <v>26</v>
      </c>
      <c r="B23" s="69">
        <v>19633</v>
      </c>
      <c r="C23" s="66" t="s">
        <v>164</v>
      </c>
      <c r="D23" s="66" t="s">
        <v>165</v>
      </c>
      <c r="E23" s="70"/>
      <c r="F23" s="70"/>
      <c r="G23" s="70">
        <v>16500</v>
      </c>
      <c r="H23" s="71">
        <v>2554</v>
      </c>
      <c r="I23" s="71" t="s">
        <v>154</v>
      </c>
      <c r="J23" s="71" t="s">
        <v>155</v>
      </c>
      <c r="K23" s="71" t="s">
        <v>137</v>
      </c>
    </row>
    <row r="24" spans="1:11" ht="17.25">
      <c r="A24" s="65">
        <v>26</v>
      </c>
      <c r="B24" s="69">
        <v>19633</v>
      </c>
      <c r="C24" s="70" t="s">
        <v>160</v>
      </c>
      <c r="D24" s="66" t="s">
        <v>166</v>
      </c>
      <c r="E24" s="70"/>
      <c r="F24" s="70"/>
      <c r="G24" s="70">
        <v>333</v>
      </c>
      <c r="H24" s="71">
        <v>2554</v>
      </c>
      <c r="I24" s="71" t="s">
        <v>154</v>
      </c>
      <c r="J24" s="71" t="s">
        <v>155</v>
      </c>
      <c r="K24" s="71" t="s">
        <v>137</v>
      </c>
    </row>
    <row r="25" spans="1:11" ht="17.25">
      <c r="A25" s="65">
        <v>26</v>
      </c>
      <c r="B25" s="69">
        <v>19633</v>
      </c>
      <c r="C25" s="70" t="s">
        <v>158</v>
      </c>
      <c r="D25" s="66" t="s">
        <v>167</v>
      </c>
      <c r="E25" s="70"/>
      <c r="F25" s="70"/>
      <c r="G25" s="70">
        <v>168</v>
      </c>
      <c r="H25" s="71">
        <v>2554</v>
      </c>
      <c r="I25" s="71" t="s">
        <v>154</v>
      </c>
      <c r="J25" s="71" t="s">
        <v>155</v>
      </c>
      <c r="K25" s="71" t="s">
        <v>137</v>
      </c>
    </row>
    <row r="26" spans="1:11" ht="17.25">
      <c r="A26" s="65">
        <v>28</v>
      </c>
      <c r="B26" s="69">
        <v>19633</v>
      </c>
      <c r="C26" s="70" t="s">
        <v>168</v>
      </c>
      <c r="D26" s="66" t="s">
        <v>169</v>
      </c>
      <c r="E26" s="70"/>
      <c r="F26" s="70"/>
      <c r="G26" s="70">
        <v>10000</v>
      </c>
      <c r="H26" s="71">
        <v>2554</v>
      </c>
      <c r="I26" s="71" t="s">
        <v>154</v>
      </c>
      <c r="J26" s="71" t="s">
        <v>155</v>
      </c>
      <c r="K26" s="71" t="s">
        <v>137</v>
      </c>
    </row>
    <row r="27" spans="1:11" ht="17.25">
      <c r="A27" s="65">
        <v>28</v>
      </c>
      <c r="B27" s="69">
        <v>19633</v>
      </c>
      <c r="C27" s="70" t="s">
        <v>168</v>
      </c>
      <c r="D27" s="66" t="s">
        <v>170</v>
      </c>
      <c r="E27" s="70"/>
      <c r="F27" s="70"/>
      <c r="G27" s="70">
        <v>5000</v>
      </c>
      <c r="H27" s="71">
        <v>2554</v>
      </c>
      <c r="I27" s="71" t="s">
        <v>154</v>
      </c>
      <c r="J27" s="71" t="s">
        <v>155</v>
      </c>
      <c r="K27" s="71" t="s">
        <v>137</v>
      </c>
    </row>
    <row r="28" spans="1:11" ht="17.25">
      <c r="A28" s="65">
        <v>29</v>
      </c>
      <c r="B28" s="69">
        <v>19633</v>
      </c>
      <c r="C28" s="72" t="s">
        <v>171</v>
      </c>
      <c r="D28" s="66" t="s">
        <v>172</v>
      </c>
      <c r="E28" s="70"/>
      <c r="F28" s="70"/>
      <c r="G28" s="70">
        <v>480</v>
      </c>
      <c r="H28" s="71">
        <v>2554</v>
      </c>
      <c r="I28" s="71" t="s">
        <v>154</v>
      </c>
      <c r="J28" s="71" t="s">
        <v>155</v>
      </c>
      <c r="K28" s="71" t="s">
        <v>137</v>
      </c>
    </row>
    <row r="29" spans="1:11" ht="17.25">
      <c r="A29" s="65">
        <v>29</v>
      </c>
      <c r="B29" s="69">
        <v>19633</v>
      </c>
      <c r="C29" s="70" t="s">
        <v>158</v>
      </c>
      <c r="D29" s="66" t="s">
        <v>173</v>
      </c>
      <c r="E29" s="70"/>
      <c r="F29" s="70"/>
      <c r="G29" s="70">
        <v>400</v>
      </c>
      <c r="H29" s="71">
        <v>2554</v>
      </c>
      <c r="I29" s="71" t="s">
        <v>154</v>
      </c>
      <c r="J29" s="71" t="s">
        <v>155</v>
      </c>
      <c r="K29" s="71" t="s">
        <v>137</v>
      </c>
    </row>
    <row r="30" spans="1:11" ht="17.25">
      <c r="A30" s="65">
        <v>1</v>
      </c>
      <c r="B30" s="69">
        <v>19664</v>
      </c>
      <c r="C30" s="66" t="s">
        <v>174</v>
      </c>
      <c r="D30" s="66" t="s">
        <v>175</v>
      </c>
      <c r="E30" s="70"/>
      <c r="F30" s="70"/>
      <c r="G30" s="70">
        <v>14850</v>
      </c>
      <c r="H30" s="71">
        <v>2554</v>
      </c>
      <c r="I30" s="71" t="s">
        <v>154</v>
      </c>
      <c r="J30" s="71" t="s">
        <v>155</v>
      </c>
      <c r="K30" s="71" t="s">
        <v>137</v>
      </c>
    </row>
    <row r="31" spans="1:11" ht="17.25">
      <c r="A31" s="65">
        <v>3</v>
      </c>
      <c r="B31" s="69">
        <v>19664</v>
      </c>
      <c r="C31" s="70" t="s">
        <v>158</v>
      </c>
      <c r="D31" s="66" t="s">
        <v>176</v>
      </c>
      <c r="E31" s="70"/>
      <c r="F31" s="70"/>
      <c r="G31" s="70">
        <v>2900</v>
      </c>
      <c r="H31" s="71">
        <v>2554</v>
      </c>
      <c r="I31" s="71" t="s">
        <v>154</v>
      </c>
      <c r="J31" s="71" t="s">
        <v>155</v>
      </c>
      <c r="K31" s="71" t="s">
        <v>137</v>
      </c>
    </row>
    <row r="32" spans="1:11" ht="17.25">
      <c r="A32" s="65">
        <v>3</v>
      </c>
      <c r="B32" s="69">
        <v>19664</v>
      </c>
      <c r="C32" s="72" t="s">
        <v>152</v>
      </c>
      <c r="D32" s="66" t="s">
        <v>177</v>
      </c>
      <c r="E32" s="70"/>
      <c r="F32" s="70"/>
      <c r="G32" s="70">
        <v>35000</v>
      </c>
      <c r="H32" s="71">
        <v>2554</v>
      </c>
      <c r="I32" s="71" t="s">
        <v>154</v>
      </c>
      <c r="J32" s="71" t="s">
        <v>155</v>
      </c>
      <c r="K32" s="71" t="s">
        <v>137</v>
      </c>
    </row>
    <row r="33" spans="1:11" ht="17.25">
      <c r="A33" s="65">
        <v>3</v>
      </c>
      <c r="B33" s="69">
        <v>19664</v>
      </c>
      <c r="C33" s="72" t="s">
        <v>178</v>
      </c>
      <c r="D33" s="66" t="s">
        <v>179</v>
      </c>
      <c r="E33" s="70"/>
      <c r="F33" s="70"/>
      <c r="G33" s="70">
        <v>6000</v>
      </c>
      <c r="H33" s="71">
        <v>2554</v>
      </c>
      <c r="I33" s="71" t="s">
        <v>154</v>
      </c>
      <c r="J33" s="71" t="s">
        <v>155</v>
      </c>
      <c r="K33" s="71" t="s">
        <v>137</v>
      </c>
    </row>
    <row r="34" spans="1:11" ht="17.25">
      <c r="A34" s="65">
        <v>3</v>
      </c>
      <c r="B34" s="69">
        <v>19664</v>
      </c>
      <c r="C34" s="70" t="s">
        <v>156</v>
      </c>
      <c r="D34" s="66" t="s">
        <v>180</v>
      </c>
      <c r="E34" s="70"/>
      <c r="F34" s="70"/>
      <c r="G34" s="70">
        <v>3079</v>
      </c>
      <c r="H34" s="71">
        <v>2554</v>
      </c>
      <c r="I34" s="71" t="s">
        <v>154</v>
      </c>
      <c r="J34" s="71" t="s">
        <v>155</v>
      </c>
      <c r="K34" s="71" t="s">
        <v>137</v>
      </c>
    </row>
    <row r="35" spans="1:11" ht="17.25">
      <c r="A35" s="65">
        <v>9</v>
      </c>
      <c r="B35" s="69">
        <v>19664</v>
      </c>
      <c r="C35" s="70" t="s">
        <v>168</v>
      </c>
      <c r="D35" s="66" t="s">
        <v>181</v>
      </c>
      <c r="E35" s="70"/>
      <c r="F35" s="70"/>
      <c r="G35" s="70">
        <v>600</v>
      </c>
      <c r="H35" s="71">
        <v>2554</v>
      </c>
      <c r="I35" s="71" t="s">
        <v>154</v>
      </c>
      <c r="J35" s="71" t="s">
        <v>155</v>
      </c>
      <c r="K35" s="71" t="s">
        <v>137</v>
      </c>
    </row>
    <row r="36" spans="1:11" ht="17.25">
      <c r="A36" s="65">
        <v>9</v>
      </c>
      <c r="B36" s="69">
        <v>19664</v>
      </c>
      <c r="C36" s="70" t="s">
        <v>160</v>
      </c>
      <c r="D36" s="66" t="s">
        <v>182</v>
      </c>
      <c r="E36" s="70"/>
      <c r="F36" s="70"/>
      <c r="G36" s="70">
        <v>430</v>
      </c>
      <c r="H36" s="71">
        <v>2554</v>
      </c>
      <c r="I36" s="71" t="s">
        <v>154</v>
      </c>
      <c r="J36" s="71" t="s">
        <v>155</v>
      </c>
      <c r="K36" s="71" t="s">
        <v>137</v>
      </c>
    </row>
    <row r="37" spans="1:11" ht="17.25">
      <c r="A37" s="65">
        <v>10</v>
      </c>
      <c r="B37" s="69">
        <v>19664</v>
      </c>
      <c r="C37" s="70" t="s">
        <v>158</v>
      </c>
      <c r="D37" s="66" t="s">
        <v>183</v>
      </c>
      <c r="E37" s="70"/>
      <c r="F37" s="70"/>
      <c r="G37" s="70">
        <v>480</v>
      </c>
      <c r="H37" s="71">
        <v>2554</v>
      </c>
      <c r="I37" s="71" t="s">
        <v>154</v>
      </c>
      <c r="J37" s="71" t="s">
        <v>155</v>
      </c>
      <c r="K37" s="71" t="s">
        <v>137</v>
      </c>
    </row>
    <row r="38" spans="1:11" ht="17.25">
      <c r="A38" s="65">
        <v>10</v>
      </c>
      <c r="B38" s="69">
        <v>19664</v>
      </c>
      <c r="C38" s="70" t="s">
        <v>158</v>
      </c>
      <c r="D38" s="66" t="s">
        <v>184</v>
      </c>
      <c r="E38" s="70"/>
      <c r="F38" s="70"/>
      <c r="G38" s="70">
        <v>6000</v>
      </c>
      <c r="H38" s="71">
        <v>2554</v>
      </c>
      <c r="I38" s="71" t="s">
        <v>154</v>
      </c>
      <c r="J38" s="71" t="s">
        <v>155</v>
      </c>
      <c r="K38" s="71" t="s">
        <v>137</v>
      </c>
    </row>
    <row r="39" spans="1:11" ht="17.25">
      <c r="A39" s="65">
        <v>18</v>
      </c>
      <c r="B39" s="69">
        <v>19664</v>
      </c>
      <c r="C39" s="70" t="s">
        <v>160</v>
      </c>
      <c r="D39" s="66" t="s">
        <v>185</v>
      </c>
      <c r="E39" s="70"/>
      <c r="F39" s="70"/>
      <c r="G39" s="70">
        <v>2000</v>
      </c>
      <c r="H39" s="71">
        <v>2554</v>
      </c>
      <c r="I39" s="71" t="s">
        <v>154</v>
      </c>
      <c r="J39" s="71" t="s">
        <v>155</v>
      </c>
      <c r="K39" s="71" t="s">
        <v>137</v>
      </c>
    </row>
    <row r="40" spans="1:11" ht="17.25">
      <c r="A40" s="65">
        <v>18</v>
      </c>
      <c r="B40" s="69">
        <v>19664</v>
      </c>
      <c r="C40" s="66" t="s">
        <v>186</v>
      </c>
      <c r="D40" s="66" t="s">
        <v>187</v>
      </c>
      <c r="E40" s="70"/>
      <c r="F40" s="70"/>
      <c r="G40" s="70">
        <v>1800</v>
      </c>
      <c r="H40" s="71">
        <v>2554</v>
      </c>
      <c r="I40" s="71" t="s">
        <v>154</v>
      </c>
      <c r="J40" s="71" t="s">
        <v>155</v>
      </c>
      <c r="K40" s="71" t="s">
        <v>137</v>
      </c>
    </row>
    <row r="41" spans="1:11" ht="17.25">
      <c r="A41" s="65">
        <v>18</v>
      </c>
      <c r="B41" s="69">
        <v>19664</v>
      </c>
      <c r="C41" s="70" t="s">
        <v>158</v>
      </c>
      <c r="D41" s="66" t="s">
        <v>188</v>
      </c>
      <c r="E41" s="70"/>
      <c r="F41" s="70"/>
      <c r="G41" s="70">
        <v>400</v>
      </c>
      <c r="H41" s="71">
        <v>2554</v>
      </c>
      <c r="I41" s="71" t="s">
        <v>154</v>
      </c>
      <c r="J41" s="71" t="s">
        <v>155</v>
      </c>
      <c r="K41" s="71" t="s">
        <v>137</v>
      </c>
    </row>
    <row r="42" spans="1:11" ht="17.25">
      <c r="A42" s="65">
        <v>19</v>
      </c>
      <c r="B42" s="69">
        <v>19664</v>
      </c>
      <c r="C42" s="70" t="s">
        <v>158</v>
      </c>
      <c r="D42" s="66" t="s">
        <v>189</v>
      </c>
      <c r="E42" s="70"/>
      <c r="F42" s="70"/>
      <c r="G42" s="70">
        <v>4800</v>
      </c>
      <c r="H42" s="71">
        <v>2554</v>
      </c>
      <c r="I42" s="71" t="s">
        <v>154</v>
      </c>
      <c r="J42" s="71" t="s">
        <v>155</v>
      </c>
      <c r="K42" s="71" t="s">
        <v>137</v>
      </c>
    </row>
    <row r="43" spans="1:11" ht="17.25">
      <c r="A43" s="65">
        <v>23</v>
      </c>
      <c r="B43" s="69">
        <v>19664</v>
      </c>
      <c r="C43" s="70" t="s">
        <v>158</v>
      </c>
      <c r="D43" s="66" t="s">
        <v>190</v>
      </c>
      <c r="E43" s="70"/>
      <c r="F43" s="70"/>
      <c r="G43" s="70">
        <v>1062</v>
      </c>
      <c r="H43" s="71">
        <v>2554</v>
      </c>
      <c r="I43" s="71" t="s">
        <v>154</v>
      </c>
      <c r="J43" s="71" t="s">
        <v>155</v>
      </c>
      <c r="K43" s="71" t="s">
        <v>137</v>
      </c>
    </row>
    <row r="44" spans="1:11" ht="17.25">
      <c r="A44" s="65">
        <v>23</v>
      </c>
      <c r="B44" s="69">
        <v>19664</v>
      </c>
      <c r="C44" s="70" t="s">
        <v>160</v>
      </c>
      <c r="D44" s="66" t="s">
        <v>191</v>
      </c>
      <c r="E44" s="70"/>
      <c r="F44" s="70"/>
      <c r="G44" s="70">
        <v>4380</v>
      </c>
      <c r="H44" s="71">
        <v>2554</v>
      </c>
      <c r="I44" s="71" t="s">
        <v>154</v>
      </c>
      <c r="J44" s="71" t="s">
        <v>155</v>
      </c>
      <c r="K44" s="71" t="s">
        <v>137</v>
      </c>
    </row>
    <row r="45" spans="1:11" ht="17.25">
      <c r="A45" s="65">
        <v>29</v>
      </c>
      <c r="B45" s="69">
        <v>19664</v>
      </c>
      <c r="C45" s="70" t="s">
        <v>160</v>
      </c>
      <c r="D45" s="66" t="s">
        <v>192</v>
      </c>
      <c r="E45" s="70"/>
      <c r="F45" s="70"/>
      <c r="G45" s="70">
        <v>21000</v>
      </c>
      <c r="H45" s="71">
        <v>2554</v>
      </c>
      <c r="I45" s="71" t="s">
        <v>154</v>
      </c>
      <c r="J45" s="71" t="s">
        <v>155</v>
      </c>
      <c r="K45" s="71" t="s">
        <v>137</v>
      </c>
    </row>
    <row r="46" spans="1:11" ht="17.25">
      <c r="A46" s="65">
        <v>7</v>
      </c>
      <c r="B46" s="69">
        <v>19694</v>
      </c>
      <c r="C46" s="70" t="s">
        <v>158</v>
      </c>
      <c r="D46" s="66" t="s">
        <v>193</v>
      </c>
      <c r="E46" s="70"/>
      <c r="F46" s="70"/>
      <c r="G46" s="70">
        <v>790</v>
      </c>
      <c r="H46" s="71">
        <v>2554</v>
      </c>
      <c r="I46" s="71" t="s">
        <v>154</v>
      </c>
      <c r="J46" s="71" t="s">
        <v>155</v>
      </c>
      <c r="K46" s="71" t="s">
        <v>137</v>
      </c>
    </row>
    <row r="47" spans="1:11" ht="17.25">
      <c r="A47" s="65">
        <v>7</v>
      </c>
      <c r="B47" s="69">
        <v>19694</v>
      </c>
      <c r="C47" s="70" t="s">
        <v>160</v>
      </c>
      <c r="D47" s="66" t="s">
        <v>194</v>
      </c>
      <c r="E47" s="70"/>
      <c r="F47" s="70"/>
      <c r="G47" s="70">
        <v>5251</v>
      </c>
      <c r="H47" s="71">
        <v>2554</v>
      </c>
      <c r="I47" s="71" t="s">
        <v>154</v>
      </c>
      <c r="J47" s="71" t="s">
        <v>155</v>
      </c>
      <c r="K47" s="71" t="s">
        <v>137</v>
      </c>
    </row>
    <row r="48" spans="1:11" ht="17.25">
      <c r="A48" s="65">
        <v>7</v>
      </c>
      <c r="B48" s="69">
        <v>19694</v>
      </c>
      <c r="C48" s="70" t="s">
        <v>160</v>
      </c>
      <c r="D48" s="66" t="s">
        <v>195</v>
      </c>
      <c r="E48" s="70"/>
      <c r="F48" s="70"/>
      <c r="G48" s="70">
        <v>550</v>
      </c>
      <c r="H48" s="71">
        <v>2554</v>
      </c>
      <c r="I48" s="71" t="s">
        <v>154</v>
      </c>
      <c r="J48" s="71" t="s">
        <v>155</v>
      </c>
      <c r="K48" s="71" t="s">
        <v>137</v>
      </c>
    </row>
    <row r="49" spans="1:11" ht="17.25">
      <c r="A49" s="65">
        <v>7</v>
      </c>
      <c r="B49" s="69">
        <v>19694</v>
      </c>
      <c r="C49" s="66" t="s">
        <v>164</v>
      </c>
      <c r="D49" s="66" t="s">
        <v>196</v>
      </c>
      <c r="E49" s="70"/>
      <c r="F49" s="70"/>
      <c r="G49" s="70">
        <v>18000</v>
      </c>
      <c r="H49" s="71">
        <v>2554</v>
      </c>
      <c r="I49" s="71" t="s">
        <v>154</v>
      </c>
      <c r="J49" s="71" t="s">
        <v>155</v>
      </c>
      <c r="K49" s="71" t="s">
        <v>137</v>
      </c>
    </row>
    <row r="50" spans="1:11" ht="17.25">
      <c r="A50" s="65">
        <v>7</v>
      </c>
      <c r="B50" s="69">
        <v>19694</v>
      </c>
      <c r="C50" s="72" t="s">
        <v>152</v>
      </c>
      <c r="D50" s="66" t="s">
        <v>197</v>
      </c>
      <c r="E50" s="70"/>
      <c r="F50" s="70"/>
      <c r="G50" s="70">
        <v>35000</v>
      </c>
      <c r="H50" s="71">
        <v>2554</v>
      </c>
      <c r="I50" s="71" t="s">
        <v>154</v>
      </c>
      <c r="J50" s="71" t="s">
        <v>155</v>
      </c>
      <c r="K50" s="71" t="s">
        <v>137</v>
      </c>
    </row>
    <row r="51" spans="1:11" ht="17.25">
      <c r="A51" s="65">
        <v>7</v>
      </c>
      <c r="B51" s="69">
        <v>19694</v>
      </c>
      <c r="C51" s="72" t="s">
        <v>178</v>
      </c>
      <c r="D51" s="66" t="s">
        <v>198</v>
      </c>
      <c r="E51" s="70"/>
      <c r="F51" s="70"/>
      <c r="G51" s="70">
        <v>9000</v>
      </c>
      <c r="H51" s="71">
        <v>2554</v>
      </c>
      <c r="I51" s="71" t="s">
        <v>154</v>
      </c>
      <c r="J51" s="71" t="s">
        <v>155</v>
      </c>
      <c r="K51" s="71" t="s">
        <v>137</v>
      </c>
    </row>
    <row r="52" spans="1:11" ht="17.25">
      <c r="A52" s="65">
        <v>7</v>
      </c>
      <c r="B52" s="69">
        <v>19694</v>
      </c>
      <c r="C52" s="70" t="s">
        <v>156</v>
      </c>
      <c r="D52" s="66" t="s">
        <v>199</v>
      </c>
      <c r="E52" s="70"/>
      <c r="F52" s="70"/>
      <c r="G52" s="70">
        <v>3079</v>
      </c>
      <c r="H52" s="71">
        <v>2554</v>
      </c>
      <c r="I52" s="71" t="s">
        <v>154</v>
      </c>
      <c r="J52" s="71" t="s">
        <v>155</v>
      </c>
      <c r="K52" s="71" t="s">
        <v>137</v>
      </c>
    </row>
    <row r="53" spans="1:11" ht="17.25">
      <c r="A53" s="65">
        <v>7</v>
      </c>
      <c r="B53" s="69">
        <v>19694</v>
      </c>
      <c r="C53" s="70" t="s">
        <v>158</v>
      </c>
      <c r="D53" s="66" t="s">
        <v>200</v>
      </c>
      <c r="E53" s="70"/>
      <c r="F53" s="70"/>
      <c r="G53" s="70">
        <v>400</v>
      </c>
      <c r="H53" s="71">
        <v>2554</v>
      </c>
      <c r="I53" s="71" t="s">
        <v>154</v>
      </c>
      <c r="J53" s="71" t="s">
        <v>155</v>
      </c>
      <c r="K53" s="71" t="s">
        <v>137</v>
      </c>
    </row>
    <row r="54" spans="1:11" ht="17.25">
      <c r="A54" s="65">
        <v>7</v>
      </c>
      <c r="B54" s="69">
        <v>19694</v>
      </c>
      <c r="C54" s="70" t="s">
        <v>158</v>
      </c>
      <c r="D54" s="66" t="s">
        <v>201</v>
      </c>
      <c r="E54" s="70"/>
      <c r="F54" s="70"/>
      <c r="G54" s="70">
        <v>238</v>
      </c>
      <c r="H54" s="71">
        <v>2554</v>
      </c>
      <c r="I54" s="71" t="s">
        <v>154</v>
      </c>
      <c r="J54" s="71" t="s">
        <v>155</v>
      </c>
      <c r="K54" s="71" t="s">
        <v>137</v>
      </c>
    </row>
    <row r="55" spans="1:11" ht="17.25">
      <c r="A55" s="65">
        <v>13</v>
      </c>
      <c r="B55" s="69">
        <v>19694</v>
      </c>
      <c r="C55" s="70" t="s">
        <v>168</v>
      </c>
      <c r="D55" s="66" t="s">
        <v>202</v>
      </c>
      <c r="E55" s="70"/>
      <c r="F55" s="70"/>
      <c r="G55" s="70">
        <v>600</v>
      </c>
      <c r="H55" s="71">
        <v>2554</v>
      </c>
      <c r="I55" s="71" t="s">
        <v>154</v>
      </c>
      <c r="J55" s="71" t="s">
        <v>155</v>
      </c>
      <c r="K55" s="71" t="s">
        <v>137</v>
      </c>
    </row>
    <row r="56" spans="1:11" ht="17.25">
      <c r="A56" s="65">
        <v>13</v>
      </c>
      <c r="B56" s="69">
        <v>19694</v>
      </c>
      <c r="C56" s="70" t="s">
        <v>203</v>
      </c>
      <c r="D56" s="66" t="s">
        <v>204</v>
      </c>
      <c r="E56" s="70"/>
      <c r="F56" s="70"/>
      <c r="G56" s="70">
        <v>1000</v>
      </c>
      <c r="H56" s="71">
        <v>2554</v>
      </c>
      <c r="I56" s="71" t="s">
        <v>154</v>
      </c>
      <c r="J56" s="71" t="s">
        <v>155</v>
      </c>
      <c r="K56" s="71" t="s">
        <v>137</v>
      </c>
    </row>
    <row r="57" spans="1:11" ht="17.25">
      <c r="A57" s="65">
        <v>13</v>
      </c>
      <c r="B57" s="69">
        <v>19694</v>
      </c>
      <c r="C57" s="70" t="s">
        <v>203</v>
      </c>
      <c r="D57" s="66" t="s">
        <v>205</v>
      </c>
      <c r="E57" s="70"/>
      <c r="F57" s="70"/>
      <c r="G57" s="70">
        <v>20580</v>
      </c>
      <c r="H57" s="71">
        <v>2554</v>
      </c>
      <c r="I57" s="71" t="s">
        <v>154</v>
      </c>
      <c r="J57" s="71" t="s">
        <v>155</v>
      </c>
      <c r="K57" s="71" t="s">
        <v>137</v>
      </c>
    </row>
    <row r="58" spans="1:11" ht="17.25">
      <c r="A58" s="65">
        <v>13</v>
      </c>
      <c r="B58" s="69">
        <v>19694</v>
      </c>
      <c r="C58" s="66" t="s">
        <v>174</v>
      </c>
      <c r="D58" s="66" t="s">
        <v>206</v>
      </c>
      <c r="E58" s="70"/>
      <c r="F58" s="70"/>
      <c r="G58" s="70">
        <v>6223</v>
      </c>
      <c r="H58" s="71">
        <v>2554</v>
      </c>
      <c r="I58" s="71" t="s">
        <v>154</v>
      </c>
      <c r="J58" s="71" t="s">
        <v>155</v>
      </c>
      <c r="K58" s="71" t="s">
        <v>137</v>
      </c>
    </row>
    <row r="59" spans="1:11" ht="17.25">
      <c r="A59" s="65">
        <v>16</v>
      </c>
      <c r="B59" s="69">
        <v>19694</v>
      </c>
      <c r="C59" s="66" t="s">
        <v>174</v>
      </c>
      <c r="D59" s="66" t="s">
        <v>207</v>
      </c>
      <c r="E59" s="70"/>
      <c r="F59" s="70"/>
      <c r="G59" s="70">
        <v>6764</v>
      </c>
      <c r="H59" s="71">
        <v>2554</v>
      </c>
      <c r="I59" s="71" t="s">
        <v>154</v>
      </c>
      <c r="J59" s="71" t="s">
        <v>155</v>
      </c>
      <c r="K59" s="71" t="s">
        <v>137</v>
      </c>
    </row>
    <row r="60" spans="1:11" ht="17.25">
      <c r="A60" s="65">
        <v>17</v>
      </c>
      <c r="B60" s="69">
        <v>19694</v>
      </c>
      <c r="C60" s="70" t="s">
        <v>208</v>
      </c>
      <c r="D60" s="66" t="s">
        <v>209</v>
      </c>
      <c r="E60" s="70"/>
      <c r="F60" s="70"/>
      <c r="G60" s="70">
        <v>100</v>
      </c>
      <c r="H60" s="71">
        <v>2554</v>
      </c>
      <c r="I60" s="71" t="s">
        <v>154</v>
      </c>
      <c r="J60" s="71" t="s">
        <v>155</v>
      </c>
      <c r="K60" s="71" t="s">
        <v>137</v>
      </c>
    </row>
    <row r="61" spans="1:11" ht="17.25">
      <c r="A61" s="65">
        <v>21</v>
      </c>
      <c r="B61" s="69">
        <v>19694</v>
      </c>
      <c r="C61" s="70" t="s">
        <v>158</v>
      </c>
      <c r="D61" s="66" t="s">
        <v>210</v>
      </c>
      <c r="E61" s="70"/>
      <c r="F61" s="70"/>
      <c r="G61" s="70">
        <v>375</v>
      </c>
      <c r="H61" s="71">
        <v>2554</v>
      </c>
      <c r="I61" s="71" t="s">
        <v>154</v>
      </c>
      <c r="J61" s="71" t="s">
        <v>155</v>
      </c>
      <c r="K61" s="71" t="s">
        <v>137</v>
      </c>
    </row>
    <row r="62" spans="1:11" ht="17.25">
      <c r="A62" s="65">
        <v>21</v>
      </c>
      <c r="B62" s="69">
        <v>19694</v>
      </c>
      <c r="C62" s="70" t="s">
        <v>160</v>
      </c>
      <c r="D62" s="66" t="s">
        <v>211</v>
      </c>
      <c r="E62" s="70"/>
      <c r="F62" s="70"/>
      <c r="G62" s="70">
        <v>5000</v>
      </c>
      <c r="H62" s="71">
        <v>2554</v>
      </c>
      <c r="I62" s="71" t="s">
        <v>154</v>
      </c>
      <c r="J62" s="71" t="s">
        <v>155</v>
      </c>
      <c r="K62" s="71" t="s">
        <v>137</v>
      </c>
    </row>
    <row r="63" spans="1:11" ht="17.25">
      <c r="A63" s="65">
        <v>21</v>
      </c>
      <c r="B63" s="69">
        <v>19694</v>
      </c>
      <c r="C63" s="70" t="s">
        <v>160</v>
      </c>
      <c r="D63" s="66" t="s">
        <v>212</v>
      </c>
      <c r="E63" s="70"/>
      <c r="F63" s="70"/>
      <c r="G63" s="70">
        <v>1700</v>
      </c>
      <c r="H63" s="71">
        <v>2554</v>
      </c>
      <c r="I63" s="71" t="s">
        <v>154</v>
      </c>
      <c r="J63" s="71" t="s">
        <v>155</v>
      </c>
      <c r="K63" s="71" t="s">
        <v>137</v>
      </c>
    </row>
    <row r="64" spans="1:11" ht="17.25">
      <c r="A64" s="65">
        <v>21</v>
      </c>
      <c r="B64" s="69">
        <v>19694</v>
      </c>
      <c r="C64" s="70" t="s">
        <v>160</v>
      </c>
      <c r="D64" s="66" t="s">
        <v>213</v>
      </c>
      <c r="E64" s="70"/>
      <c r="F64" s="70"/>
      <c r="G64" s="70">
        <v>788</v>
      </c>
      <c r="H64" s="71">
        <v>2554</v>
      </c>
      <c r="I64" s="71" t="s">
        <v>154</v>
      </c>
      <c r="J64" s="71" t="s">
        <v>155</v>
      </c>
      <c r="K64" s="71" t="s">
        <v>137</v>
      </c>
    </row>
    <row r="65" spans="1:11" ht="17.25">
      <c r="A65" s="65">
        <v>22</v>
      </c>
      <c r="B65" s="69">
        <v>19694</v>
      </c>
      <c r="C65" s="70" t="s">
        <v>160</v>
      </c>
      <c r="D65" s="66" t="s">
        <v>214</v>
      </c>
      <c r="E65" s="70"/>
      <c r="F65" s="70"/>
      <c r="G65" s="70">
        <v>500</v>
      </c>
      <c r="H65" s="71">
        <v>2554</v>
      </c>
      <c r="I65" s="71" t="s">
        <v>154</v>
      </c>
      <c r="J65" s="71" t="s">
        <v>155</v>
      </c>
      <c r="K65" s="71" t="s">
        <v>137</v>
      </c>
    </row>
    <row r="66" spans="1:11" ht="17.25">
      <c r="A66" s="65">
        <v>24</v>
      </c>
      <c r="B66" s="69">
        <v>19694</v>
      </c>
      <c r="C66" s="70" t="s">
        <v>158</v>
      </c>
      <c r="D66" s="66" t="s">
        <v>215</v>
      </c>
      <c r="E66" s="70"/>
      <c r="F66" s="70"/>
      <c r="G66" s="70">
        <v>700</v>
      </c>
      <c r="H66" s="71">
        <v>2554</v>
      </c>
      <c r="I66" s="71" t="s">
        <v>154</v>
      </c>
      <c r="J66" s="71" t="s">
        <v>155</v>
      </c>
      <c r="K66" s="71" t="s">
        <v>137</v>
      </c>
    </row>
    <row r="67" spans="1:11" ht="17.25">
      <c r="A67" s="65">
        <v>24</v>
      </c>
      <c r="B67" s="69">
        <v>19694</v>
      </c>
      <c r="C67" s="70" t="s">
        <v>160</v>
      </c>
      <c r="D67" s="66" t="s">
        <v>216</v>
      </c>
      <c r="E67" s="70"/>
      <c r="F67" s="70"/>
      <c r="G67" s="70">
        <v>5000</v>
      </c>
      <c r="H67" s="71">
        <v>2554</v>
      </c>
      <c r="I67" s="71" t="s">
        <v>154</v>
      </c>
      <c r="J67" s="71" t="s">
        <v>155</v>
      </c>
      <c r="K67" s="71" t="s">
        <v>137</v>
      </c>
    </row>
    <row r="68" spans="1:11" ht="17.25">
      <c r="A68" s="65">
        <v>24</v>
      </c>
      <c r="B68" s="69">
        <v>19694</v>
      </c>
      <c r="C68" s="70" t="s">
        <v>217</v>
      </c>
      <c r="D68" s="66" t="s">
        <v>218</v>
      </c>
      <c r="E68" s="70"/>
      <c r="F68" s="70"/>
      <c r="G68" s="70">
        <v>7165</v>
      </c>
      <c r="H68" s="71">
        <v>2554</v>
      </c>
      <c r="I68" s="71" t="s">
        <v>154</v>
      </c>
      <c r="J68" s="71" t="s">
        <v>155</v>
      </c>
      <c r="K68" s="71" t="s">
        <v>137</v>
      </c>
    </row>
    <row r="69" spans="1:11" ht="17.25">
      <c r="A69" s="65">
        <v>24</v>
      </c>
      <c r="B69" s="69">
        <v>19694</v>
      </c>
      <c r="C69" s="70" t="s">
        <v>158</v>
      </c>
      <c r="D69" s="66" t="s">
        <v>219</v>
      </c>
      <c r="E69" s="70"/>
      <c r="F69" s="70"/>
      <c r="G69" s="70">
        <v>375</v>
      </c>
      <c r="H69" s="71">
        <v>2554</v>
      </c>
      <c r="I69" s="71" t="s">
        <v>154</v>
      </c>
      <c r="J69" s="71" t="s">
        <v>155</v>
      </c>
      <c r="K69" s="71" t="s">
        <v>137</v>
      </c>
    </row>
    <row r="70" spans="1:11" ht="17.25">
      <c r="A70" s="65">
        <v>24</v>
      </c>
      <c r="B70" s="69">
        <v>19694</v>
      </c>
      <c r="C70" s="66" t="s">
        <v>220</v>
      </c>
      <c r="D70" s="66" t="s">
        <v>221</v>
      </c>
      <c r="E70" s="70"/>
      <c r="F70" s="70"/>
      <c r="G70" s="70">
        <v>1200</v>
      </c>
      <c r="H70" s="71">
        <v>2554</v>
      </c>
      <c r="I70" s="71" t="s">
        <v>154</v>
      </c>
      <c r="J70" s="71" t="s">
        <v>155</v>
      </c>
      <c r="K70" s="71" t="s">
        <v>137</v>
      </c>
    </row>
    <row r="71" spans="1:11" ht="17.25">
      <c r="A71" s="65">
        <v>24</v>
      </c>
      <c r="B71" s="69">
        <v>19694</v>
      </c>
      <c r="C71" s="70" t="s">
        <v>168</v>
      </c>
      <c r="D71" s="66" t="s">
        <v>222</v>
      </c>
      <c r="E71" s="70"/>
      <c r="F71" s="70"/>
      <c r="G71" s="70">
        <v>600</v>
      </c>
      <c r="H71" s="71">
        <v>2554</v>
      </c>
      <c r="I71" s="71" t="s">
        <v>154</v>
      </c>
      <c r="J71" s="71" t="s">
        <v>155</v>
      </c>
      <c r="K71" s="71" t="s">
        <v>137</v>
      </c>
    </row>
    <row r="72" spans="1:11" ht="17.25">
      <c r="A72" s="65">
        <v>27</v>
      </c>
      <c r="B72" s="69">
        <v>19694</v>
      </c>
      <c r="C72" s="70" t="s">
        <v>160</v>
      </c>
      <c r="D72" s="66" t="s">
        <v>223</v>
      </c>
      <c r="E72" s="70"/>
      <c r="F72" s="70"/>
      <c r="G72" s="70">
        <v>788</v>
      </c>
      <c r="H72" s="71">
        <v>2554</v>
      </c>
      <c r="I72" s="71" t="s">
        <v>154</v>
      </c>
      <c r="J72" s="71" t="s">
        <v>155</v>
      </c>
      <c r="K72" s="71" t="s">
        <v>137</v>
      </c>
    </row>
    <row r="73" spans="1:11" ht="17.25">
      <c r="A73" s="65">
        <v>29</v>
      </c>
      <c r="B73" s="69">
        <v>19694</v>
      </c>
      <c r="C73" s="70" t="s">
        <v>158</v>
      </c>
      <c r="D73" s="66" t="s">
        <v>224</v>
      </c>
      <c r="E73" s="70"/>
      <c r="F73" s="70"/>
      <c r="G73" s="70">
        <v>400</v>
      </c>
      <c r="H73" s="71">
        <v>2554</v>
      </c>
      <c r="I73" s="71" t="s">
        <v>154</v>
      </c>
      <c r="J73" s="71" t="s">
        <v>155</v>
      </c>
      <c r="K73" s="71" t="s">
        <v>137</v>
      </c>
    </row>
    <row r="74" spans="1:11" ht="17.25">
      <c r="A74" s="65">
        <v>29</v>
      </c>
      <c r="B74" s="69">
        <v>19694</v>
      </c>
      <c r="C74" s="70" t="s">
        <v>158</v>
      </c>
      <c r="D74" s="66" t="s">
        <v>225</v>
      </c>
      <c r="E74" s="70"/>
      <c r="F74" s="70"/>
      <c r="G74" s="70">
        <v>100</v>
      </c>
      <c r="H74" s="71">
        <v>2554</v>
      </c>
      <c r="I74" s="71" t="s">
        <v>154</v>
      </c>
      <c r="J74" s="71" t="s">
        <v>155</v>
      </c>
      <c r="K74" s="71" t="s">
        <v>137</v>
      </c>
    </row>
    <row r="75" spans="1:11" ht="17.25">
      <c r="A75" s="65">
        <v>29</v>
      </c>
      <c r="B75" s="69">
        <v>19694</v>
      </c>
      <c r="C75" s="70" t="s">
        <v>158</v>
      </c>
      <c r="D75" s="66" t="s">
        <v>226</v>
      </c>
      <c r="E75" s="70"/>
      <c r="F75" s="70"/>
      <c r="G75" s="70">
        <v>276</v>
      </c>
      <c r="H75" s="71">
        <v>2554</v>
      </c>
      <c r="I75" s="71" t="s">
        <v>154</v>
      </c>
      <c r="J75" s="71" t="s">
        <v>155</v>
      </c>
      <c r="K75" s="71" t="s">
        <v>137</v>
      </c>
    </row>
    <row r="76" spans="1:11" ht="17.25">
      <c r="A76" s="65">
        <v>29</v>
      </c>
      <c r="B76" s="69">
        <v>19694</v>
      </c>
      <c r="C76" s="70" t="s">
        <v>158</v>
      </c>
      <c r="D76" s="66" t="s">
        <v>227</v>
      </c>
      <c r="E76" s="70"/>
      <c r="F76" s="70"/>
      <c r="G76" s="70">
        <v>1798.75</v>
      </c>
      <c r="H76" s="71">
        <v>2554</v>
      </c>
      <c r="I76" s="71" t="s">
        <v>154</v>
      </c>
      <c r="J76" s="71" t="s">
        <v>155</v>
      </c>
      <c r="K76" s="71" t="s">
        <v>137</v>
      </c>
    </row>
    <row r="77" spans="1:11" ht="17.25">
      <c r="A77" s="65">
        <v>7</v>
      </c>
      <c r="B77" s="69">
        <v>19725</v>
      </c>
      <c r="C77" s="72" t="s">
        <v>152</v>
      </c>
      <c r="D77" s="66" t="s">
        <v>228</v>
      </c>
      <c r="E77" s="70"/>
      <c r="F77" s="70"/>
      <c r="G77" s="70">
        <v>35000</v>
      </c>
      <c r="H77" s="71">
        <v>2554</v>
      </c>
      <c r="I77" s="71" t="s">
        <v>154</v>
      </c>
      <c r="J77" s="71" t="s">
        <v>155</v>
      </c>
      <c r="K77" s="71" t="s">
        <v>137</v>
      </c>
    </row>
    <row r="78" spans="1:11" ht="17.25">
      <c r="A78" s="65">
        <v>7</v>
      </c>
      <c r="B78" s="69">
        <v>19725</v>
      </c>
      <c r="C78" s="70" t="s">
        <v>156</v>
      </c>
      <c r="D78" s="66" t="s">
        <v>229</v>
      </c>
      <c r="E78" s="70"/>
      <c r="F78" s="70"/>
      <c r="G78" s="70">
        <v>9000</v>
      </c>
      <c r="H78" s="71">
        <v>2554</v>
      </c>
      <c r="I78" s="71" t="s">
        <v>154</v>
      </c>
      <c r="J78" s="71" t="s">
        <v>155</v>
      </c>
      <c r="K78" s="71" t="s">
        <v>137</v>
      </c>
    </row>
    <row r="79" spans="1:11" ht="17.25">
      <c r="A79" s="65">
        <v>7</v>
      </c>
      <c r="B79" s="69">
        <v>19725</v>
      </c>
      <c r="C79" s="70" t="s">
        <v>156</v>
      </c>
      <c r="D79" s="66" t="s">
        <v>230</v>
      </c>
      <c r="E79" s="70"/>
      <c r="F79" s="70"/>
      <c r="G79" s="70">
        <v>3079</v>
      </c>
      <c r="H79" s="71">
        <v>2554</v>
      </c>
      <c r="I79" s="71" t="s">
        <v>154</v>
      </c>
      <c r="J79" s="71" t="s">
        <v>155</v>
      </c>
      <c r="K79" s="71" t="s">
        <v>137</v>
      </c>
    </row>
    <row r="80" spans="1:11" ht="17.25">
      <c r="A80" s="65">
        <v>7</v>
      </c>
      <c r="B80" s="69">
        <v>19725</v>
      </c>
      <c r="C80" s="70" t="s">
        <v>158</v>
      </c>
      <c r="D80" s="66" t="s">
        <v>231</v>
      </c>
      <c r="E80" s="70"/>
      <c r="F80" s="70"/>
      <c r="G80" s="70">
        <v>1200</v>
      </c>
      <c r="H80" s="71">
        <v>2554</v>
      </c>
      <c r="I80" s="71" t="s">
        <v>154</v>
      </c>
      <c r="J80" s="71" t="s">
        <v>155</v>
      </c>
      <c r="K80" s="71" t="s">
        <v>137</v>
      </c>
    </row>
    <row r="81" spans="1:11" ht="17.25">
      <c r="A81" s="65">
        <v>11</v>
      </c>
      <c r="B81" s="69">
        <v>19725</v>
      </c>
      <c r="C81" s="70" t="s">
        <v>160</v>
      </c>
      <c r="D81" s="66" t="s">
        <v>232</v>
      </c>
      <c r="E81" s="70"/>
      <c r="F81" s="70"/>
      <c r="G81" s="70">
        <v>300</v>
      </c>
      <c r="H81" s="71">
        <v>2554</v>
      </c>
      <c r="I81" s="71" t="s">
        <v>154</v>
      </c>
      <c r="J81" s="71" t="s">
        <v>155</v>
      </c>
      <c r="K81" s="71" t="s">
        <v>137</v>
      </c>
    </row>
    <row r="82" spans="1:11" ht="17.25">
      <c r="A82" s="65">
        <v>11</v>
      </c>
      <c r="B82" s="69">
        <v>19725</v>
      </c>
      <c r="C82" s="70" t="s">
        <v>208</v>
      </c>
      <c r="D82" s="66" t="s">
        <v>233</v>
      </c>
      <c r="E82" s="70"/>
      <c r="F82" s="70"/>
      <c r="G82" s="70">
        <v>15500</v>
      </c>
      <c r="H82" s="71">
        <v>2554</v>
      </c>
      <c r="I82" s="71" t="s">
        <v>154</v>
      </c>
      <c r="J82" s="71" t="s">
        <v>155</v>
      </c>
      <c r="K82" s="71" t="s">
        <v>137</v>
      </c>
    </row>
    <row r="83" spans="1:11" ht="17.25">
      <c r="A83" s="65">
        <v>11</v>
      </c>
      <c r="B83" s="69">
        <v>19725</v>
      </c>
      <c r="C83" s="66" t="s">
        <v>186</v>
      </c>
      <c r="D83" s="66" t="s">
        <v>234</v>
      </c>
      <c r="E83" s="70"/>
      <c r="F83" s="70"/>
      <c r="G83" s="70">
        <v>1000</v>
      </c>
      <c r="H83" s="71">
        <v>2554</v>
      </c>
      <c r="I83" s="71" t="s">
        <v>154</v>
      </c>
      <c r="J83" s="71" t="s">
        <v>155</v>
      </c>
      <c r="K83" s="71" t="s">
        <v>137</v>
      </c>
    </row>
    <row r="84" spans="1:11" ht="17.25">
      <c r="A84" s="65">
        <v>11</v>
      </c>
      <c r="B84" s="69">
        <v>19725</v>
      </c>
      <c r="C84" s="70" t="s">
        <v>160</v>
      </c>
      <c r="D84" s="66" t="s">
        <v>235</v>
      </c>
      <c r="E84" s="70"/>
      <c r="F84" s="70"/>
      <c r="G84" s="70">
        <v>215</v>
      </c>
      <c r="H84" s="71">
        <v>2554</v>
      </c>
      <c r="I84" s="71" t="s">
        <v>154</v>
      </c>
      <c r="J84" s="71" t="s">
        <v>155</v>
      </c>
      <c r="K84" s="71" t="s">
        <v>137</v>
      </c>
    </row>
    <row r="85" spans="1:11" ht="17.25">
      <c r="A85" s="65">
        <v>11</v>
      </c>
      <c r="B85" s="69">
        <v>19725</v>
      </c>
      <c r="C85" s="71" t="s">
        <v>236</v>
      </c>
      <c r="D85" s="66" t="s">
        <v>237</v>
      </c>
      <c r="E85" s="70"/>
      <c r="F85" s="70"/>
      <c r="G85" s="70">
        <v>5660</v>
      </c>
      <c r="H85" s="71">
        <v>2554</v>
      </c>
      <c r="I85" s="71" t="s">
        <v>154</v>
      </c>
      <c r="J85" s="71" t="s">
        <v>155</v>
      </c>
      <c r="K85" s="71" t="s">
        <v>137</v>
      </c>
    </row>
    <row r="86" spans="1:11" ht="17.25">
      <c r="A86" s="65">
        <v>14</v>
      </c>
      <c r="B86" s="69">
        <v>19725</v>
      </c>
      <c r="C86" s="70" t="s">
        <v>158</v>
      </c>
      <c r="D86" s="66" t="s">
        <v>238</v>
      </c>
      <c r="E86" s="70"/>
      <c r="F86" s="70"/>
      <c r="G86" s="70">
        <v>308</v>
      </c>
      <c r="H86" s="71">
        <v>2554</v>
      </c>
      <c r="I86" s="71" t="s">
        <v>154</v>
      </c>
      <c r="J86" s="71" t="s">
        <v>155</v>
      </c>
      <c r="K86" s="71" t="s">
        <v>137</v>
      </c>
    </row>
    <row r="87" spans="1:11" ht="17.25">
      <c r="A87" s="65">
        <v>14</v>
      </c>
      <c r="B87" s="69">
        <v>19725</v>
      </c>
      <c r="C87" s="70" t="s">
        <v>208</v>
      </c>
      <c r="D87" s="66" t="s">
        <v>239</v>
      </c>
      <c r="E87" s="70"/>
      <c r="F87" s="70"/>
      <c r="G87" s="70">
        <v>23400</v>
      </c>
      <c r="H87" s="71">
        <v>2554</v>
      </c>
      <c r="I87" s="71" t="s">
        <v>154</v>
      </c>
      <c r="J87" s="71" t="s">
        <v>155</v>
      </c>
      <c r="K87" s="71" t="s">
        <v>137</v>
      </c>
    </row>
    <row r="88" spans="1:11" ht="17.25">
      <c r="A88" s="65">
        <v>17</v>
      </c>
      <c r="B88" s="69">
        <v>19725</v>
      </c>
      <c r="C88" s="70" t="s">
        <v>160</v>
      </c>
      <c r="D88" s="66" t="s">
        <v>240</v>
      </c>
      <c r="E88" s="70"/>
      <c r="F88" s="70"/>
      <c r="G88" s="70">
        <v>280</v>
      </c>
      <c r="H88" s="71">
        <v>2554</v>
      </c>
      <c r="I88" s="71" t="s">
        <v>154</v>
      </c>
      <c r="J88" s="71" t="s">
        <v>155</v>
      </c>
      <c r="K88" s="71" t="s">
        <v>137</v>
      </c>
    </row>
    <row r="89" spans="1:11" ht="17.25">
      <c r="A89" s="65">
        <v>19</v>
      </c>
      <c r="B89" s="69">
        <v>19725</v>
      </c>
      <c r="C89" s="70" t="s">
        <v>160</v>
      </c>
      <c r="D89" s="66" t="s">
        <v>160</v>
      </c>
      <c r="E89" s="70"/>
      <c r="F89" s="70"/>
      <c r="G89" s="70">
        <v>-7000</v>
      </c>
      <c r="H89" s="71">
        <v>2554</v>
      </c>
      <c r="I89" s="71" t="s">
        <v>154</v>
      </c>
      <c r="J89" s="71" t="s">
        <v>155</v>
      </c>
      <c r="K89" s="71" t="s">
        <v>137</v>
      </c>
    </row>
    <row r="90" spans="1:11" ht="17.25">
      <c r="A90" s="65">
        <v>24</v>
      </c>
      <c r="B90" s="69">
        <v>19725</v>
      </c>
      <c r="C90" s="70" t="s">
        <v>241</v>
      </c>
      <c r="D90" s="66" t="s">
        <v>242</v>
      </c>
      <c r="E90" s="70"/>
      <c r="F90" s="70"/>
      <c r="G90" s="70">
        <v>530</v>
      </c>
      <c r="H90" s="71">
        <v>2554</v>
      </c>
      <c r="I90" s="71" t="s">
        <v>154</v>
      </c>
      <c r="J90" s="71" t="s">
        <v>155</v>
      </c>
      <c r="K90" s="71" t="s">
        <v>137</v>
      </c>
    </row>
    <row r="91" spans="1:11" ht="17.25">
      <c r="A91" s="65">
        <v>24</v>
      </c>
      <c r="B91" s="69">
        <v>19725</v>
      </c>
      <c r="C91" s="70" t="s">
        <v>158</v>
      </c>
      <c r="D91" s="66" t="s">
        <v>243</v>
      </c>
      <c r="E91" s="70"/>
      <c r="F91" s="70"/>
      <c r="G91" s="70">
        <v>470</v>
      </c>
      <c r="H91" s="71">
        <v>2554</v>
      </c>
      <c r="I91" s="71" t="s">
        <v>154</v>
      </c>
      <c r="J91" s="71" t="s">
        <v>155</v>
      </c>
      <c r="K91" s="71" t="s">
        <v>137</v>
      </c>
    </row>
    <row r="92" spans="1:11" ht="17.25">
      <c r="A92" s="65">
        <v>24</v>
      </c>
      <c r="B92" s="69">
        <v>19725</v>
      </c>
      <c r="C92" s="70" t="s">
        <v>158</v>
      </c>
      <c r="D92" s="66" t="s">
        <v>244</v>
      </c>
      <c r="E92" s="70"/>
      <c r="F92" s="70"/>
      <c r="G92" s="70">
        <v>426</v>
      </c>
      <c r="H92" s="71">
        <v>2554</v>
      </c>
      <c r="I92" s="71" t="s">
        <v>154</v>
      </c>
      <c r="J92" s="71" t="s">
        <v>155</v>
      </c>
      <c r="K92" s="71" t="s">
        <v>137</v>
      </c>
    </row>
    <row r="93" spans="1:11" ht="17.25">
      <c r="A93" s="65">
        <v>24</v>
      </c>
      <c r="B93" s="69">
        <v>19725</v>
      </c>
      <c r="C93" s="70" t="s">
        <v>160</v>
      </c>
      <c r="D93" s="66" t="s">
        <v>245</v>
      </c>
      <c r="E93" s="70"/>
      <c r="F93" s="70"/>
      <c r="G93" s="70">
        <v>7000</v>
      </c>
      <c r="H93" s="71">
        <v>2554</v>
      </c>
      <c r="I93" s="71" t="s">
        <v>154</v>
      </c>
      <c r="J93" s="71" t="s">
        <v>155</v>
      </c>
      <c r="K93" s="71" t="s">
        <v>137</v>
      </c>
    </row>
    <row r="94" spans="1:11" ht="17.25">
      <c r="A94" s="65">
        <v>24</v>
      </c>
      <c r="B94" s="69">
        <v>19725</v>
      </c>
      <c r="C94" s="70" t="s">
        <v>246</v>
      </c>
      <c r="D94" s="66" t="s">
        <v>247</v>
      </c>
      <c r="E94" s="70"/>
      <c r="F94" s="70"/>
      <c r="G94" s="70">
        <v>1700</v>
      </c>
      <c r="H94" s="71">
        <v>2554</v>
      </c>
      <c r="I94" s="71" t="s">
        <v>154</v>
      </c>
      <c r="J94" s="71" t="s">
        <v>155</v>
      </c>
      <c r="K94" s="71" t="s">
        <v>137</v>
      </c>
    </row>
    <row r="95" spans="1:11" ht="17.25">
      <c r="A95" s="65">
        <v>24</v>
      </c>
      <c r="B95" s="69">
        <v>19725</v>
      </c>
      <c r="C95" s="70" t="s">
        <v>168</v>
      </c>
      <c r="D95" s="66" t="s">
        <v>248</v>
      </c>
      <c r="E95" s="70"/>
      <c r="F95" s="70"/>
      <c r="G95" s="70">
        <v>1500</v>
      </c>
      <c r="H95" s="71">
        <v>2554</v>
      </c>
      <c r="I95" s="71" t="s">
        <v>154</v>
      </c>
      <c r="J95" s="71" t="s">
        <v>155</v>
      </c>
      <c r="K95" s="71" t="s">
        <v>137</v>
      </c>
    </row>
    <row r="96" spans="1:11" ht="17.25">
      <c r="A96" s="65">
        <v>24</v>
      </c>
      <c r="B96" s="69">
        <v>19725</v>
      </c>
      <c r="C96" s="70" t="s">
        <v>168</v>
      </c>
      <c r="D96" s="66" t="s">
        <v>249</v>
      </c>
      <c r="E96" s="70"/>
      <c r="F96" s="70"/>
      <c r="G96" s="70">
        <v>600</v>
      </c>
      <c r="H96" s="71">
        <v>2554</v>
      </c>
      <c r="I96" s="71" t="s">
        <v>154</v>
      </c>
      <c r="J96" s="71" t="s">
        <v>155</v>
      </c>
      <c r="K96" s="71" t="s">
        <v>137</v>
      </c>
    </row>
    <row r="97" spans="1:11" ht="17.25">
      <c r="A97" s="65">
        <v>25</v>
      </c>
      <c r="B97" s="69">
        <v>19725</v>
      </c>
      <c r="C97" s="70" t="s">
        <v>250</v>
      </c>
      <c r="D97" s="66" t="s">
        <v>251</v>
      </c>
      <c r="E97" s="70"/>
      <c r="F97" s="70"/>
      <c r="G97" s="70">
        <v>2000</v>
      </c>
      <c r="H97" s="71">
        <v>2554</v>
      </c>
      <c r="I97" s="71" t="s">
        <v>154</v>
      </c>
      <c r="J97" s="71" t="s">
        <v>155</v>
      </c>
      <c r="K97" s="71" t="s">
        <v>137</v>
      </c>
    </row>
    <row r="98" spans="1:11" ht="17.25">
      <c r="A98" s="65">
        <v>25</v>
      </c>
      <c r="B98" s="69">
        <v>19725</v>
      </c>
      <c r="C98" s="70" t="s">
        <v>250</v>
      </c>
      <c r="D98" s="66" t="s">
        <v>252</v>
      </c>
      <c r="E98" s="70"/>
      <c r="F98" s="70"/>
      <c r="G98" s="70">
        <v>2300</v>
      </c>
      <c r="H98" s="71">
        <v>2554</v>
      </c>
      <c r="I98" s="71" t="s">
        <v>154</v>
      </c>
      <c r="J98" s="71" t="s">
        <v>155</v>
      </c>
      <c r="K98" s="71" t="s">
        <v>137</v>
      </c>
    </row>
    <row r="99" spans="1:11" ht="17.25">
      <c r="A99" s="65">
        <v>28</v>
      </c>
      <c r="B99" s="69">
        <v>19725</v>
      </c>
      <c r="C99" s="70" t="s">
        <v>208</v>
      </c>
      <c r="D99" s="66" t="s">
        <v>253</v>
      </c>
      <c r="E99" s="70"/>
      <c r="F99" s="70"/>
      <c r="G99" s="70">
        <v>500</v>
      </c>
      <c r="H99" s="71">
        <v>2554</v>
      </c>
      <c r="I99" s="71" t="s">
        <v>154</v>
      </c>
      <c r="J99" s="71" t="s">
        <v>155</v>
      </c>
      <c r="K99" s="71" t="s">
        <v>137</v>
      </c>
    </row>
    <row r="100" spans="1:11" ht="17.25">
      <c r="A100" s="65">
        <v>3</v>
      </c>
      <c r="B100" s="69">
        <v>19756</v>
      </c>
      <c r="C100" s="72" t="s">
        <v>152</v>
      </c>
      <c r="D100" s="66" t="s">
        <v>254</v>
      </c>
      <c r="E100" s="70"/>
      <c r="F100" s="70"/>
      <c r="G100" s="70">
        <v>35000</v>
      </c>
      <c r="H100" s="71">
        <v>2554</v>
      </c>
      <c r="I100" s="71" t="s">
        <v>154</v>
      </c>
      <c r="J100" s="71" t="s">
        <v>155</v>
      </c>
      <c r="K100" s="71" t="s">
        <v>137</v>
      </c>
    </row>
    <row r="101" spans="1:11" ht="17.25">
      <c r="A101" s="65">
        <v>3</v>
      </c>
      <c r="B101" s="69">
        <v>19756</v>
      </c>
      <c r="C101" s="72" t="s">
        <v>178</v>
      </c>
      <c r="D101" s="66" t="s">
        <v>255</v>
      </c>
      <c r="E101" s="70"/>
      <c r="F101" s="70"/>
      <c r="G101" s="70">
        <v>9000</v>
      </c>
      <c r="H101" s="71">
        <v>2554</v>
      </c>
      <c r="I101" s="71" t="s">
        <v>154</v>
      </c>
      <c r="J101" s="71" t="s">
        <v>155</v>
      </c>
      <c r="K101" s="71" t="s">
        <v>137</v>
      </c>
    </row>
    <row r="102" spans="1:11" ht="17.25">
      <c r="A102" s="65">
        <v>3</v>
      </c>
      <c r="B102" s="69">
        <v>19756</v>
      </c>
      <c r="C102" s="70" t="s">
        <v>156</v>
      </c>
      <c r="D102" s="66" t="s">
        <v>256</v>
      </c>
      <c r="E102" s="70"/>
      <c r="F102" s="70"/>
      <c r="G102" s="70">
        <v>3329</v>
      </c>
      <c r="H102" s="71">
        <v>2554</v>
      </c>
      <c r="I102" s="71" t="s">
        <v>154</v>
      </c>
      <c r="J102" s="71" t="s">
        <v>155</v>
      </c>
      <c r="K102" s="71" t="s">
        <v>137</v>
      </c>
    </row>
    <row r="103" spans="1:11" ht="17.25">
      <c r="A103" s="65">
        <v>3</v>
      </c>
      <c r="B103" s="69">
        <v>19756</v>
      </c>
      <c r="C103" s="70" t="s">
        <v>217</v>
      </c>
      <c r="D103" s="66" t="s">
        <v>257</v>
      </c>
      <c r="E103" s="70"/>
      <c r="F103" s="70"/>
      <c r="G103" s="70">
        <v>27500</v>
      </c>
      <c r="H103" s="71">
        <v>2554</v>
      </c>
      <c r="I103" s="71" t="s">
        <v>154</v>
      </c>
      <c r="J103" s="71" t="s">
        <v>155</v>
      </c>
      <c r="K103" s="71" t="s">
        <v>137</v>
      </c>
    </row>
    <row r="104" spans="1:11" ht="17.25">
      <c r="A104" s="65">
        <v>4</v>
      </c>
      <c r="B104" s="69">
        <v>19756</v>
      </c>
      <c r="C104" s="70" t="s">
        <v>158</v>
      </c>
      <c r="D104" s="66" t="s">
        <v>258</v>
      </c>
      <c r="E104" s="70"/>
      <c r="F104" s="70"/>
      <c r="G104" s="70">
        <v>400</v>
      </c>
      <c r="H104" s="71">
        <v>2554</v>
      </c>
      <c r="I104" s="71" t="s">
        <v>154</v>
      </c>
      <c r="J104" s="71" t="s">
        <v>155</v>
      </c>
      <c r="K104" s="71" t="s">
        <v>137</v>
      </c>
    </row>
    <row r="105" spans="1:11" ht="17.25">
      <c r="A105" s="65">
        <v>9</v>
      </c>
      <c r="B105" s="69">
        <v>19756</v>
      </c>
      <c r="C105" s="70" t="s">
        <v>246</v>
      </c>
      <c r="D105" s="66" t="s">
        <v>259</v>
      </c>
      <c r="E105" s="70"/>
      <c r="F105" s="70"/>
      <c r="G105" s="70">
        <v>360</v>
      </c>
      <c r="H105" s="71">
        <v>2554</v>
      </c>
      <c r="I105" s="71" t="s">
        <v>154</v>
      </c>
      <c r="J105" s="71" t="s">
        <v>155</v>
      </c>
      <c r="K105" s="71" t="s">
        <v>137</v>
      </c>
    </row>
    <row r="106" spans="1:11" ht="17.25">
      <c r="A106" s="65">
        <v>9</v>
      </c>
      <c r="B106" s="69">
        <v>19756</v>
      </c>
      <c r="C106" s="70" t="s">
        <v>246</v>
      </c>
      <c r="D106" s="66" t="s">
        <v>260</v>
      </c>
      <c r="E106" s="70"/>
      <c r="F106" s="70"/>
      <c r="G106" s="70">
        <v>360</v>
      </c>
      <c r="H106" s="71">
        <v>2554</v>
      </c>
      <c r="I106" s="71" t="s">
        <v>154</v>
      </c>
      <c r="J106" s="71" t="s">
        <v>155</v>
      </c>
      <c r="K106" s="71" t="s">
        <v>137</v>
      </c>
    </row>
    <row r="107" spans="1:11" ht="17.25">
      <c r="A107" s="65">
        <v>11</v>
      </c>
      <c r="B107" s="69">
        <v>19756</v>
      </c>
      <c r="C107" s="70" t="s">
        <v>160</v>
      </c>
      <c r="D107" s="66" t="s">
        <v>261</v>
      </c>
      <c r="E107" s="70"/>
      <c r="F107" s="70"/>
      <c r="G107" s="70">
        <v>500</v>
      </c>
      <c r="H107" s="71">
        <v>2554</v>
      </c>
      <c r="I107" s="71" t="s">
        <v>154</v>
      </c>
      <c r="J107" s="71" t="s">
        <v>155</v>
      </c>
      <c r="K107" s="71" t="s">
        <v>137</v>
      </c>
    </row>
    <row r="108" spans="1:11" ht="17.25">
      <c r="A108" s="65">
        <v>11</v>
      </c>
      <c r="B108" s="69">
        <v>19756</v>
      </c>
      <c r="C108" s="70" t="s">
        <v>241</v>
      </c>
      <c r="D108" s="66" t="s">
        <v>262</v>
      </c>
      <c r="E108" s="70"/>
      <c r="F108" s="70"/>
      <c r="G108" s="70">
        <v>3525</v>
      </c>
      <c r="H108" s="71">
        <v>2554</v>
      </c>
      <c r="I108" s="71" t="s">
        <v>154</v>
      </c>
      <c r="J108" s="71" t="s">
        <v>155</v>
      </c>
      <c r="K108" s="71" t="s">
        <v>137</v>
      </c>
    </row>
    <row r="109" spans="1:11" ht="17.25">
      <c r="A109" s="65">
        <v>11</v>
      </c>
      <c r="B109" s="69">
        <v>19756</v>
      </c>
      <c r="C109" s="70" t="s">
        <v>158</v>
      </c>
      <c r="D109" s="66" t="s">
        <v>263</v>
      </c>
      <c r="E109" s="70"/>
      <c r="F109" s="70"/>
      <c r="G109" s="70">
        <v>449</v>
      </c>
      <c r="H109" s="71">
        <v>2554</v>
      </c>
      <c r="I109" s="71" t="s">
        <v>154</v>
      </c>
      <c r="J109" s="71" t="s">
        <v>155</v>
      </c>
      <c r="K109" s="71" t="s">
        <v>137</v>
      </c>
    </row>
    <row r="110" spans="1:11" ht="17.25">
      <c r="A110" s="65">
        <v>14</v>
      </c>
      <c r="B110" s="69">
        <v>19756</v>
      </c>
      <c r="C110" s="70" t="s">
        <v>160</v>
      </c>
      <c r="D110" s="66" t="s">
        <v>264</v>
      </c>
      <c r="E110" s="70"/>
      <c r="F110" s="70"/>
      <c r="G110" s="70">
        <v>340</v>
      </c>
      <c r="H110" s="71">
        <v>2554</v>
      </c>
      <c r="I110" s="71" t="s">
        <v>154</v>
      </c>
      <c r="J110" s="71" t="s">
        <v>155</v>
      </c>
      <c r="K110" s="71" t="s">
        <v>137</v>
      </c>
    </row>
    <row r="111" spans="1:11" ht="17.25">
      <c r="A111" s="65">
        <v>14</v>
      </c>
      <c r="B111" s="69">
        <v>19756</v>
      </c>
      <c r="C111" s="70" t="s">
        <v>160</v>
      </c>
      <c r="D111" s="66" t="s">
        <v>265</v>
      </c>
      <c r="E111" s="70"/>
      <c r="F111" s="70"/>
      <c r="G111" s="70">
        <v>120</v>
      </c>
      <c r="H111" s="71">
        <v>2554</v>
      </c>
      <c r="I111" s="71" t="s">
        <v>154</v>
      </c>
      <c r="J111" s="71" t="s">
        <v>155</v>
      </c>
      <c r="K111" s="71" t="s">
        <v>137</v>
      </c>
    </row>
    <row r="112" spans="1:11" ht="17.25">
      <c r="A112" s="65">
        <v>17</v>
      </c>
      <c r="B112" s="69">
        <v>19756</v>
      </c>
      <c r="C112" s="70" t="s">
        <v>160</v>
      </c>
      <c r="D112" s="66" t="s">
        <v>266</v>
      </c>
      <c r="E112" s="70"/>
      <c r="F112" s="70"/>
      <c r="G112" s="70">
        <v>275</v>
      </c>
      <c r="H112" s="71">
        <v>2554</v>
      </c>
      <c r="I112" s="71" t="s">
        <v>154</v>
      </c>
      <c r="J112" s="71" t="s">
        <v>155</v>
      </c>
      <c r="K112" s="71" t="s">
        <v>137</v>
      </c>
    </row>
    <row r="113" spans="1:11" ht="17.25">
      <c r="A113" s="65">
        <v>17</v>
      </c>
      <c r="B113" s="69">
        <v>19756</v>
      </c>
      <c r="C113" s="70" t="s">
        <v>203</v>
      </c>
      <c r="D113" s="66" t="s">
        <v>267</v>
      </c>
      <c r="E113" s="70"/>
      <c r="F113" s="70"/>
      <c r="G113" s="70">
        <v>35100.639999999999</v>
      </c>
      <c r="H113" s="71">
        <v>2554</v>
      </c>
      <c r="I113" s="71" t="s">
        <v>154</v>
      </c>
      <c r="J113" s="71" t="s">
        <v>155</v>
      </c>
      <c r="K113" s="71" t="s">
        <v>137</v>
      </c>
    </row>
    <row r="114" spans="1:11" ht="17.25">
      <c r="A114" s="65">
        <v>1</v>
      </c>
      <c r="B114" s="69">
        <v>19784</v>
      </c>
      <c r="C114" s="70" t="s">
        <v>246</v>
      </c>
      <c r="D114" s="66" t="s">
        <v>268</v>
      </c>
      <c r="E114" s="70"/>
      <c r="F114" s="70"/>
      <c r="G114" s="70">
        <v>420</v>
      </c>
      <c r="H114" s="71">
        <v>2554</v>
      </c>
      <c r="I114" s="71" t="s">
        <v>154</v>
      </c>
      <c r="J114" s="71" t="s">
        <v>155</v>
      </c>
      <c r="K114" s="71" t="s">
        <v>137</v>
      </c>
    </row>
    <row r="115" spans="1:11" ht="17.25">
      <c r="A115" s="65">
        <v>1</v>
      </c>
      <c r="B115" s="69">
        <v>19784</v>
      </c>
      <c r="C115" s="70" t="s">
        <v>168</v>
      </c>
      <c r="D115" s="66" t="s">
        <v>269</v>
      </c>
      <c r="E115" s="70"/>
      <c r="F115" s="70"/>
      <c r="G115" s="70">
        <v>5000</v>
      </c>
      <c r="H115" s="71">
        <v>2554</v>
      </c>
      <c r="I115" s="71" t="s">
        <v>154</v>
      </c>
      <c r="J115" s="71" t="s">
        <v>155</v>
      </c>
      <c r="K115" s="71" t="s">
        <v>137</v>
      </c>
    </row>
    <row r="116" spans="1:11" ht="17.25">
      <c r="A116" s="65">
        <v>2</v>
      </c>
      <c r="B116" s="69">
        <v>19784</v>
      </c>
      <c r="C116" s="70" t="s">
        <v>250</v>
      </c>
      <c r="D116" s="66" t="s">
        <v>270</v>
      </c>
      <c r="E116" s="70"/>
      <c r="F116" s="70"/>
      <c r="G116" s="70">
        <v>5000</v>
      </c>
      <c r="H116" s="71">
        <v>2554</v>
      </c>
      <c r="I116" s="71" t="s">
        <v>154</v>
      </c>
      <c r="J116" s="71" t="s">
        <v>155</v>
      </c>
      <c r="K116" s="71" t="s">
        <v>137</v>
      </c>
    </row>
    <row r="117" spans="1:11" ht="17.25">
      <c r="A117" s="65">
        <v>3</v>
      </c>
      <c r="B117" s="69">
        <v>19784</v>
      </c>
      <c r="C117" s="70" t="s">
        <v>158</v>
      </c>
      <c r="D117" s="66" t="s">
        <v>271</v>
      </c>
      <c r="E117" s="70"/>
      <c r="F117" s="70"/>
      <c r="G117" s="70">
        <v>1950</v>
      </c>
      <c r="H117" s="71">
        <v>2554</v>
      </c>
      <c r="I117" s="71" t="s">
        <v>154</v>
      </c>
      <c r="J117" s="71" t="s">
        <v>155</v>
      </c>
      <c r="K117" s="71" t="s">
        <v>137</v>
      </c>
    </row>
    <row r="118" spans="1:11" ht="17.25">
      <c r="A118" s="65">
        <v>3</v>
      </c>
      <c r="B118" s="69">
        <v>19784</v>
      </c>
      <c r="C118" s="70" t="s">
        <v>158</v>
      </c>
      <c r="D118" s="66" t="s">
        <v>272</v>
      </c>
      <c r="E118" s="70"/>
      <c r="F118" s="70"/>
      <c r="G118" s="70">
        <v>400</v>
      </c>
      <c r="H118" s="71">
        <v>2554</v>
      </c>
      <c r="I118" s="71" t="s">
        <v>154</v>
      </c>
      <c r="J118" s="71" t="s">
        <v>155</v>
      </c>
      <c r="K118" s="71" t="s">
        <v>137</v>
      </c>
    </row>
    <row r="119" spans="1:11" ht="17.25">
      <c r="A119" s="65">
        <v>3</v>
      </c>
      <c r="B119" s="69">
        <v>19784</v>
      </c>
      <c r="C119" s="70" t="s">
        <v>160</v>
      </c>
      <c r="D119" s="66" t="s">
        <v>273</v>
      </c>
      <c r="E119" s="70"/>
      <c r="F119" s="70"/>
      <c r="G119" s="70">
        <v>140</v>
      </c>
      <c r="H119" s="71">
        <v>2554</v>
      </c>
      <c r="I119" s="71" t="s">
        <v>154</v>
      </c>
      <c r="J119" s="71" t="s">
        <v>155</v>
      </c>
      <c r="K119" s="71" t="s">
        <v>137</v>
      </c>
    </row>
    <row r="120" spans="1:11" ht="17.25">
      <c r="A120" s="65">
        <v>4</v>
      </c>
      <c r="B120" s="69">
        <v>19784</v>
      </c>
      <c r="C120" s="72" t="s">
        <v>152</v>
      </c>
      <c r="D120" s="66" t="s">
        <v>274</v>
      </c>
      <c r="E120" s="70"/>
      <c r="F120" s="70"/>
      <c r="G120" s="70">
        <v>35000</v>
      </c>
      <c r="H120" s="71">
        <v>2554</v>
      </c>
      <c r="I120" s="71" t="s">
        <v>154</v>
      </c>
      <c r="J120" s="71" t="s">
        <v>155</v>
      </c>
      <c r="K120" s="71" t="s">
        <v>137</v>
      </c>
    </row>
    <row r="121" spans="1:11" ht="17.25">
      <c r="A121" s="65">
        <v>4</v>
      </c>
      <c r="B121" s="69">
        <v>19784</v>
      </c>
      <c r="C121" s="72" t="s">
        <v>178</v>
      </c>
      <c r="D121" s="66" t="s">
        <v>275</v>
      </c>
      <c r="E121" s="70"/>
      <c r="F121" s="70"/>
      <c r="G121" s="70">
        <v>9000</v>
      </c>
      <c r="H121" s="71">
        <v>2554</v>
      </c>
      <c r="I121" s="71" t="s">
        <v>154</v>
      </c>
      <c r="J121" s="71" t="s">
        <v>155</v>
      </c>
      <c r="K121" s="71" t="s">
        <v>137</v>
      </c>
    </row>
    <row r="122" spans="1:11" ht="17.25">
      <c r="A122" s="65">
        <v>16</v>
      </c>
      <c r="B122" s="69">
        <v>19784</v>
      </c>
      <c r="C122" s="70" t="s">
        <v>156</v>
      </c>
      <c r="D122" s="66" t="s">
        <v>276</v>
      </c>
      <c r="E122" s="70"/>
      <c r="F122" s="70"/>
      <c r="G122" s="70">
        <f>2299+1280</f>
        <v>3579</v>
      </c>
      <c r="H122" s="71">
        <v>2554</v>
      </c>
      <c r="I122" s="71" t="s">
        <v>154</v>
      </c>
      <c r="J122" s="71" t="s">
        <v>155</v>
      </c>
      <c r="K122" s="71" t="s">
        <v>137</v>
      </c>
    </row>
    <row r="123" spans="1:11" ht="17.25">
      <c r="A123" s="65">
        <v>17</v>
      </c>
      <c r="B123" s="69">
        <v>19784</v>
      </c>
      <c r="C123" s="70" t="s">
        <v>217</v>
      </c>
      <c r="D123" s="66" t="s">
        <v>277</v>
      </c>
      <c r="E123" s="70"/>
      <c r="F123" s="70"/>
      <c r="G123" s="70">
        <f>13180+9600</f>
        <v>22780</v>
      </c>
      <c r="H123" s="71">
        <v>2554</v>
      </c>
      <c r="I123" s="71" t="s">
        <v>154</v>
      </c>
      <c r="J123" s="71" t="s">
        <v>155</v>
      </c>
      <c r="K123" s="71" t="s">
        <v>137</v>
      </c>
    </row>
    <row r="124" spans="1:11" ht="17.25">
      <c r="A124" s="65">
        <v>25</v>
      </c>
      <c r="B124" s="69">
        <v>19784</v>
      </c>
      <c r="C124" s="66" t="s">
        <v>220</v>
      </c>
      <c r="D124" s="66" t="s">
        <v>278</v>
      </c>
      <c r="E124" s="70"/>
      <c r="F124" s="70"/>
      <c r="G124" s="70">
        <v>600</v>
      </c>
      <c r="H124" s="71">
        <v>2554</v>
      </c>
      <c r="I124" s="71" t="s">
        <v>154</v>
      </c>
      <c r="J124" s="71" t="s">
        <v>155</v>
      </c>
      <c r="K124" s="71" t="s">
        <v>137</v>
      </c>
    </row>
    <row r="125" spans="1:11" ht="17.25">
      <c r="A125" s="65">
        <v>30</v>
      </c>
      <c r="B125" s="69">
        <v>19784</v>
      </c>
      <c r="C125" s="70" t="s">
        <v>168</v>
      </c>
      <c r="D125" s="66" t="s">
        <v>279</v>
      </c>
      <c r="E125" s="70"/>
      <c r="F125" s="70"/>
      <c r="G125" s="70">
        <v>600</v>
      </c>
      <c r="H125" s="71">
        <v>2554</v>
      </c>
      <c r="I125" s="71" t="s">
        <v>154</v>
      </c>
      <c r="J125" s="71" t="s">
        <v>155</v>
      </c>
      <c r="K125" s="71" t="s">
        <v>137</v>
      </c>
    </row>
    <row r="126" spans="1:11" ht="17.25">
      <c r="A126" s="65">
        <v>30</v>
      </c>
      <c r="B126" s="69">
        <v>19784</v>
      </c>
      <c r="C126" s="70" t="s">
        <v>160</v>
      </c>
      <c r="D126" s="66" t="s">
        <v>280</v>
      </c>
      <c r="E126" s="70"/>
      <c r="F126" s="70"/>
      <c r="G126" s="70">
        <v>2805</v>
      </c>
      <c r="H126" s="71">
        <v>2554</v>
      </c>
      <c r="I126" s="71" t="s">
        <v>154</v>
      </c>
      <c r="J126" s="71" t="s">
        <v>155</v>
      </c>
      <c r="K126" s="71" t="s">
        <v>137</v>
      </c>
    </row>
    <row r="127" spans="1:11" ht="17.25">
      <c r="A127" s="65">
        <v>30</v>
      </c>
      <c r="B127" s="69">
        <v>19784</v>
      </c>
      <c r="C127" s="70" t="s">
        <v>217</v>
      </c>
      <c r="D127" s="66" t="s">
        <v>281</v>
      </c>
      <c r="E127" s="70"/>
      <c r="F127" s="70"/>
      <c r="G127" s="70">
        <v>45558</v>
      </c>
      <c r="H127" s="71">
        <v>2554</v>
      </c>
      <c r="I127" s="71" t="s">
        <v>154</v>
      </c>
      <c r="J127" s="71" t="s">
        <v>155</v>
      </c>
      <c r="K127" s="71" t="s">
        <v>137</v>
      </c>
    </row>
    <row r="128" spans="1:11" ht="17.25">
      <c r="A128" s="65">
        <v>31</v>
      </c>
      <c r="B128" s="69">
        <v>19784</v>
      </c>
      <c r="C128" s="66" t="s">
        <v>220</v>
      </c>
      <c r="D128" s="66" t="s">
        <v>282</v>
      </c>
      <c r="E128" s="70"/>
      <c r="F128" s="70"/>
      <c r="G128" s="70">
        <v>600</v>
      </c>
      <c r="H128" s="71">
        <v>2554</v>
      </c>
      <c r="I128" s="71" t="s">
        <v>154</v>
      </c>
      <c r="J128" s="71" t="s">
        <v>155</v>
      </c>
      <c r="K128" s="71" t="s">
        <v>137</v>
      </c>
    </row>
    <row r="129" spans="1:11" ht="17.25">
      <c r="A129" s="65">
        <v>1</v>
      </c>
      <c r="B129" s="69">
        <v>19815</v>
      </c>
      <c r="C129" s="70" t="s">
        <v>158</v>
      </c>
      <c r="D129" s="66" t="s">
        <v>283</v>
      </c>
      <c r="E129" s="70"/>
      <c r="F129" s="70"/>
      <c r="G129" s="70">
        <v>400</v>
      </c>
      <c r="H129" s="71">
        <v>2554</v>
      </c>
      <c r="I129" s="71" t="s">
        <v>154</v>
      </c>
      <c r="J129" s="71" t="s">
        <v>155</v>
      </c>
      <c r="K129" s="71" t="s">
        <v>137</v>
      </c>
    </row>
    <row r="130" spans="1:11" ht="17.25">
      <c r="A130" s="65">
        <v>1</v>
      </c>
      <c r="B130" s="69">
        <v>19815</v>
      </c>
      <c r="C130" s="72" t="s">
        <v>171</v>
      </c>
      <c r="D130" s="66" t="s">
        <v>284</v>
      </c>
      <c r="E130" s="70"/>
      <c r="F130" s="70"/>
      <c r="G130" s="70">
        <v>720</v>
      </c>
      <c r="H130" s="71">
        <v>2554</v>
      </c>
      <c r="I130" s="71" t="s">
        <v>154</v>
      </c>
      <c r="J130" s="71" t="s">
        <v>155</v>
      </c>
      <c r="K130" s="71" t="s">
        <v>137</v>
      </c>
    </row>
    <row r="131" spans="1:11" ht="17.25">
      <c r="A131" s="65">
        <v>1</v>
      </c>
      <c r="B131" s="69">
        <v>19815</v>
      </c>
      <c r="C131" s="72" t="s">
        <v>171</v>
      </c>
      <c r="D131" s="66" t="s">
        <v>285</v>
      </c>
      <c r="E131" s="70"/>
      <c r="F131" s="70"/>
      <c r="G131" s="70">
        <v>2760</v>
      </c>
      <c r="H131" s="71">
        <v>2554</v>
      </c>
      <c r="I131" s="71" t="s">
        <v>154</v>
      </c>
      <c r="J131" s="71" t="s">
        <v>155</v>
      </c>
      <c r="K131" s="71" t="s">
        <v>137</v>
      </c>
    </row>
    <row r="132" spans="1:11" ht="17.25">
      <c r="A132" s="65">
        <v>1</v>
      </c>
      <c r="B132" s="69">
        <v>19815</v>
      </c>
      <c r="C132" s="70" t="s">
        <v>160</v>
      </c>
      <c r="D132" s="66" t="s">
        <v>286</v>
      </c>
      <c r="E132" s="70"/>
      <c r="F132" s="70"/>
      <c r="G132" s="70">
        <v>400</v>
      </c>
      <c r="H132" s="71">
        <v>2554</v>
      </c>
      <c r="I132" s="71" t="s">
        <v>154</v>
      </c>
      <c r="J132" s="71" t="s">
        <v>155</v>
      </c>
      <c r="K132" s="71" t="s">
        <v>137</v>
      </c>
    </row>
    <row r="133" spans="1:11" ht="17.25">
      <c r="A133" s="65">
        <v>5</v>
      </c>
      <c r="B133" s="69">
        <v>19815</v>
      </c>
      <c r="C133" s="70" t="s">
        <v>156</v>
      </c>
      <c r="D133" s="66" t="s">
        <v>287</v>
      </c>
      <c r="E133" s="70"/>
      <c r="F133" s="70"/>
      <c r="G133" s="70">
        <v>9000</v>
      </c>
      <c r="H133" s="71">
        <v>2554</v>
      </c>
      <c r="I133" s="71" t="s">
        <v>154</v>
      </c>
      <c r="J133" s="71" t="s">
        <v>155</v>
      </c>
      <c r="K133" s="71" t="s">
        <v>137</v>
      </c>
    </row>
    <row r="134" spans="1:11" ht="17.25">
      <c r="A134" s="65">
        <v>5</v>
      </c>
      <c r="B134" s="69">
        <v>19815</v>
      </c>
      <c r="C134" s="72" t="s">
        <v>152</v>
      </c>
      <c r="D134" s="66" t="s">
        <v>288</v>
      </c>
      <c r="E134" s="70"/>
      <c r="F134" s="70"/>
      <c r="G134" s="70">
        <v>35000</v>
      </c>
      <c r="H134" s="71">
        <v>2554</v>
      </c>
      <c r="I134" s="71" t="s">
        <v>154</v>
      </c>
      <c r="J134" s="71" t="s">
        <v>155</v>
      </c>
      <c r="K134" s="71" t="s">
        <v>137</v>
      </c>
    </row>
    <row r="135" spans="1:11" ht="17.25">
      <c r="A135" s="65">
        <v>5</v>
      </c>
      <c r="B135" s="69">
        <v>19815</v>
      </c>
      <c r="C135" s="70" t="s">
        <v>156</v>
      </c>
      <c r="D135" s="66" t="s">
        <v>289</v>
      </c>
      <c r="E135" s="70"/>
      <c r="F135" s="70"/>
      <c r="G135" s="70">
        <v>3579</v>
      </c>
      <c r="H135" s="71">
        <v>2554</v>
      </c>
      <c r="I135" s="71" t="s">
        <v>154</v>
      </c>
      <c r="J135" s="71" t="s">
        <v>155</v>
      </c>
      <c r="K135" s="71" t="s">
        <v>137</v>
      </c>
    </row>
    <row r="136" spans="1:11" ht="17.25">
      <c r="A136" s="65">
        <v>5</v>
      </c>
      <c r="B136" s="69">
        <v>19815</v>
      </c>
      <c r="C136" s="70" t="s">
        <v>208</v>
      </c>
      <c r="D136" s="66" t="s">
        <v>290</v>
      </c>
      <c r="E136" s="70"/>
      <c r="F136" s="70"/>
      <c r="G136" s="70">
        <v>200</v>
      </c>
      <c r="H136" s="71">
        <v>2554</v>
      </c>
      <c r="I136" s="71" t="s">
        <v>154</v>
      </c>
      <c r="J136" s="71" t="s">
        <v>155</v>
      </c>
      <c r="K136" s="71" t="s">
        <v>137</v>
      </c>
    </row>
    <row r="137" spans="1:11" ht="17.25">
      <c r="A137" s="65">
        <v>8</v>
      </c>
      <c r="B137" s="69">
        <v>19815</v>
      </c>
      <c r="C137" s="70" t="s">
        <v>217</v>
      </c>
      <c r="D137" s="66" t="s">
        <v>291</v>
      </c>
      <c r="E137" s="70"/>
      <c r="F137" s="70"/>
      <c r="G137" s="70">
        <v>5986</v>
      </c>
      <c r="H137" s="71">
        <v>2554</v>
      </c>
      <c r="I137" s="71" t="s">
        <v>154</v>
      </c>
      <c r="J137" s="71" t="s">
        <v>155</v>
      </c>
      <c r="K137" s="71" t="s">
        <v>137</v>
      </c>
    </row>
    <row r="138" spans="1:11" ht="17.25">
      <c r="A138" s="65">
        <v>8</v>
      </c>
      <c r="B138" s="69">
        <v>19815</v>
      </c>
      <c r="C138" s="70" t="s">
        <v>246</v>
      </c>
      <c r="D138" s="66" t="s">
        <v>292</v>
      </c>
      <c r="E138" s="70"/>
      <c r="F138" s="70"/>
      <c r="G138" s="70">
        <v>2880</v>
      </c>
      <c r="H138" s="71">
        <v>2554</v>
      </c>
      <c r="I138" s="71" t="s">
        <v>154</v>
      </c>
      <c r="J138" s="71" t="s">
        <v>155</v>
      </c>
      <c r="K138" s="71" t="s">
        <v>137</v>
      </c>
    </row>
    <row r="139" spans="1:11" ht="17.25">
      <c r="A139" s="65">
        <v>8</v>
      </c>
      <c r="B139" s="69">
        <v>19815</v>
      </c>
      <c r="C139" s="70" t="s">
        <v>208</v>
      </c>
      <c r="D139" s="66" t="s">
        <v>293</v>
      </c>
      <c r="E139" s="70"/>
      <c r="F139" s="70"/>
      <c r="G139" s="70">
        <v>126797.44</v>
      </c>
      <c r="H139" s="71">
        <v>2554</v>
      </c>
      <c r="I139" s="71" t="s">
        <v>154</v>
      </c>
      <c r="J139" s="71" t="s">
        <v>155</v>
      </c>
      <c r="K139" s="71" t="s">
        <v>137</v>
      </c>
    </row>
    <row r="140" spans="1:11" ht="17.25">
      <c r="A140" s="65">
        <v>11</v>
      </c>
      <c r="B140" s="69">
        <v>19815</v>
      </c>
      <c r="C140" s="70" t="s">
        <v>168</v>
      </c>
      <c r="D140" s="66" t="s">
        <v>294</v>
      </c>
      <c r="E140" s="70"/>
      <c r="F140" s="70"/>
      <c r="G140" s="70">
        <v>5000</v>
      </c>
      <c r="H140" s="71">
        <v>2554</v>
      </c>
      <c r="I140" s="71" t="s">
        <v>154</v>
      </c>
      <c r="J140" s="71" t="s">
        <v>155</v>
      </c>
      <c r="K140" s="71" t="s">
        <v>137</v>
      </c>
    </row>
    <row r="141" spans="1:11" ht="17.25">
      <c r="A141" s="65">
        <v>19</v>
      </c>
      <c r="B141" s="69">
        <v>19815</v>
      </c>
      <c r="C141" s="70" t="s">
        <v>160</v>
      </c>
      <c r="D141" s="66" t="s">
        <v>295</v>
      </c>
      <c r="E141" s="70"/>
      <c r="F141" s="70"/>
      <c r="G141" s="70">
        <v>709</v>
      </c>
      <c r="H141" s="71">
        <v>2554</v>
      </c>
      <c r="I141" s="71" t="s">
        <v>154</v>
      </c>
      <c r="J141" s="71" t="s">
        <v>155</v>
      </c>
      <c r="K141" s="71" t="s">
        <v>137</v>
      </c>
    </row>
    <row r="142" spans="1:11" ht="17.25">
      <c r="A142" s="65">
        <v>25</v>
      </c>
      <c r="B142" s="69">
        <v>19815</v>
      </c>
      <c r="C142" s="70" t="s">
        <v>160</v>
      </c>
      <c r="D142" s="66" t="s">
        <v>296</v>
      </c>
      <c r="E142" s="70"/>
      <c r="F142" s="70"/>
      <c r="G142" s="70">
        <v>333</v>
      </c>
      <c r="H142" s="71">
        <v>2554</v>
      </c>
      <c r="I142" s="71" t="s">
        <v>154</v>
      </c>
      <c r="J142" s="71" t="s">
        <v>155</v>
      </c>
      <c r="K142" s="71" t="s">
        <v>137</v>
      </c>
    </row>
    <row r="143" spans="1:11" ht="17.25">
      <c r="A143" s="65">
        <v>25</v>
      </c>
      <c r="B143" s="69">
        <v>19815</v>
      </c>
      <c r="C143" s="70" t="s">
        <v>168</v>
      </c>
      <c r="D143" s="66" t="s">
        <v>297</v>
      </c>
      <c r="E143" s="70"/>
      <c r="F143" s="70"/>
      <c r="G143" s="70">
        <v>10000</v>
      </c>
      <c r="H143" s="71">
        <v>2554</v>
      </c>
      <c r="I143" s="71" t="s">
        <v>154</v>
      </c>
      <c r="J143" s="71" t="s">
        <v>155</v>
      </c>
      <c r="K143" s="71" t="s">
        <v>137</v>
      </c>
    </row>
    <row r="144" spans="1:11" ht="17.25">
      <c r="A144" s="65">
        <v>26</v>
      </c>
      <c r="B144" s="69">
        <v>19815</v>
      </c>
      <c r="C144" s="70" t="s">
        <v>158</v>
      </c>
      <c r="D144" s="66" t="s">
        <v>298</v>
      </c>
      <c r="E144" s="70"/>
      <c r="F144" s="70"/>
      <c r="G144" s="70">
        <v>37500</v>
      </c>
      <c r="H144" s="71">
        <v>2554</v>
      </c>
      <c r="I144" s="71" t="s">
        <v>154</v>
      </c>
      <c r="J144" s="71" t="s">
        <v>155</v>
      </c>
      <c r="K144" s="71" t="s">
        <v>137</v>
      </c>
    </row>
    <row r="145" spans="1:11" ht="17.25">
      <c r="A145" s="65">
        <v>26</v>
      </c>
      <c r="B145" s="69">
        <v>19815</v>
      </c>
      <c r="C145" s="70" t="s">
        <v>217</v>
      </c>
      <c r="D145" s="66" t="s">
        <v>299</v>
      </c>
      <c r="E145" s="70"/>
      <c r="F145" s="70"/>
      <c r="G145" s="70">
        <v>7000</v>
      </c>
      <c r="H145" s="71">
        <v>2554</v>
      </c>
      <c r="I145" s="71" t="s">
        <v>154</v>
      </c>
      <c r="J145" s="71" t="s">
        <v>155</v>
      </c>
      <c r="K145" s="71" t="s">
        <v>137</v>
      </c>
    </row>
    <row r="146" spans="1:11" ht="17.25">
      <c r="A146" s="65">
        <v>26</v>
      </c>
      <c r="B146" s="69">
        <v>19815</v>
      </c>
      <c r="C146" s="70" t="s">
        <v>217</v>
      </c>
      <c r="D146" s="66" t="s">
        <v>300</v>
      </c>
      <c r="E146" s="70"/>
      <c r="F146" s="70"/>
      <c r="G146" s="70">
        <v>2000</v>
      </c>
      <c r="H146" s="71">
        <v>2554</v>
      </c>
      <c r="I146" s="71" t="s">
        <v>154</v>
      </c>
      <c r="J146" s="71" t="s">
        <v>155</v>
      </c>
      <c r="K146" s="71" t="s">
        <v>137</v>
      </c>
    </row>
    <row r="147" spans="1:11" ht="17.25">
      <c r="A147" s="65">
        <v>28</v>
      </c>
      <c r="B147" s="69">
        <v>19815</v>
      </c>
      <c r="C147" s="70" t="s">
        <v>158</v>
      </c>
      <c r="D147" s="66" t="s">
        <v>301</v>
      </c>
      <c r="E147" s="70"/>
      <c r="F147" s="70"/>
      <c r="G147" s="70">
        <v>2500</v>
      </c>
      <c r="H147" s="71">
        <v>2554</v>
      </c>
      <c r="I147" s="71" t="s">
        <v>154</v>
      </c>
      <c r="J147" s="71" t="s">
        <v>155</v>
      </c>
      <c r="K147" s="71" t="s">
        <v>137</v>
      </c>
    </row>
    <row r="148" spans="1:11" ht="17.25">
      <c r="A148" s="65">
        <v>28</v>
      </c>
      <c r="B148" s="69">
        <v>19815</v>
      </c>
      <c r="C148" s="70" t="s">
        <v>158</v>
      </c>
      <c r="D148" s="66" t="s">
        <v>302</v>
      </c>
      <c r="E148" s="70"/>
      <c r="F148" s="70"/>
      <c r="G148" s="70">
        <v>3100</v>
      </c>
      <c r="H148" s="71">
        <v>2554</v>
      </c>
      <c r="I148" s="71" t="s">
        <v>154</v>
      </c>
      <c r="J148" s="71" t="s">
        <v>155</v>
      </c>
      <c r="K148" s="71" t="s">
        <v>137</v>
      </c>
    </row>
    <row r="149" spans="1:11" ht="17.25">
      <c r="A149" s="65">
        <v>28</v>
      </c>
      <c r="B149" s="69">
        <v>19815</v>
      </c>
      <c r="C149" s="70" t="s">
        <v>168</v>
      </c>
      <c r="D149" s="66" t="s">
        <v>303</v>
      </c>
      <c r="E149" s="70"/>
      <c r="F149" s="70"/>
      <c r="G149" s="70">
        <v>4698</v>
      </c>
      <c r="H149" s="71">
        <v>2554</v>
      </c>
      <c r="I149" s="71" t="s">
        <v>154</v>
      </c>
      <c r="J149" s="71" t="s">
        <v>155</v>
      </c>
      <c r="K149" s="71" t="s">
        <v>137</v>
      </c>
    </row>
    <row r="150" spans="1:11" ht="17.25">
      <c r="A150" s="65">
        <v>28</v>
      </c>
      <c r="B150" s="69">
        <v>19815</v>
      </c>
      <c r="C150" s="70" t="s">
        <v>168</v>
      </c>
      <c r="D150" s="66" t="s">
        <v>304</v>
      </c>
      <c r="E150" s="70"/>
      <c r="F150" s="70"/>
      <c r="G150" s="70">
        <v>74000</v>
      </c>
      <c r="H150" s="71">
        <v>2554</v>
      </c>
      <c r="I150" s="71" t="s">
        <v>154</v>
      </c>
      <c r="J150" s="71" t="s">
        <v>155</v>
      </c>
      <c r="K150" s="71" t="s">
        <v>137</v>
      </c>
    </row>
    <row r="151" spans="1:11" ht="17.25">
      <c r="A151" s="65">
        <v>2</v>
      </c>
      <c r="B151" s="69">
        <v>19845</v>
      </c>
      <c r="C151" s="70" t="s">
        <v>158</v>
      </c>
      <c r="D151" s="66" t="s">
        <v>305</v>
      </c>
      <c r="E151" s="70"/>
      <c r="F151" s="70"/>
      <c r="G151" s="70">
        <v>400</v>
      </c>
      <c r="H151" s="71">
        <v>2554</v>
      </c>
      <c r="I151" s="71" t="s">
        <v>154</v>
      </c>
      <c r="J151" s="71" t="s">
        <v>155</v>
      </c>
      <c r="K151" s="71" t="s">
        <v>137</v>
      </c>
    </row>
    <row r="152" spans="1:11" ht="17.25">
      <c r="A152" s="65">
        <v>4</v>
      </c>
      <c r="B152" s="69">
        <v>19845</v>
      </c>
      <c r="C152" s="72" t="s">
        <v>152</v>
      </c>
      <c r="D152" s="66" t="s">
        <v>306</v>
      </c>
      <c r="E152" s="70"/>
      <c r="F152" s="70"/>
      <c r="G152" s="70">
        <v>35000</v>
      </c>
      <c r="H152" s="71">
        <v>2554</v>
      </c>
      <c r="I152" s="71" t="s">
        <v>154</v>
      </c>
      <c r="J152" s="71" t="s">
        <v>155</v>
      </c>
      <c r="K152" s="71" t="s">
        <v>137</v>
      </c>
    </row>
    <row r="153" spans="1:11" ht="17.25">
      <c r="A153" s="65">
        <v>4</v>
      </c>
      <c r="B153" s="69">
        <v>19845</v>
      </c>
      <c r="C153" s="72" t="s">
        <v>178</v>
      </c>
      <c r="D153" s="66" t="s">
        <v>307</v>
      </c>
      <c r="E153" s="70"/>
      <c r="F153" s="70"/>
      <c r="G153" s="70">
        <v>9000</v>
      </c>
      <c r="H153" s="71">
        <v>2554</v>
      </c>
      <c r="I153" s="71" t="s">
        <v>154</v>
      </c>
      <c r="J153" s="71" t="s">
        <v>155</v>
      </c>
      <c r="K153" s="71" t="s">
        <v>137</v>
      </c>
    </row>
    <row r="154" spans="1:11" ht="17.25">
      <c r="A154" s="65">
        <v>4</v>
      </c>
      <c r="B154" s="69">
        <v>19845</v>
      </c>
      <c r="C154" s="70" t="s">
        <v>156</v>
      </c>
      <c r="D154" s="66" t="s">
        <v>308</v>
      </c>
      <c r="E154" s="70"/>
      <c r="F154" s="70"/>
      <c r="G154" s="70">
        <v>3579</v>
      </c>
      <c r="H154" s="71">
        <v>2554</v>
      </c>
      <c r="I154" s="71" t="s">
        <v>154</v>
      </c>
      <c r="J154" s="71" t="s">
        <v>155</v>
      </c>
      <c r="K154" s="71" t="s">
        <v>137</v>
      </c>
    </row>
    <row r="155" spans="1:11" ht="17.25">
      <c r="A155" s="65">
        <v>4</v>
      </c>
      <c r="B155" s="69">
        <v>19845</v>
      </c>
      <c r="C155" s="70" t="s">
        <v>168</v>
      </c>
      <c r="D155" s="66" t="s">
        <v>309</v>
      </c>
      <c r="E155" s="70"/>
      <c r="F155" s="70"/>
      <c r="G155" s="70">
        <v>5000</v>
      </c>
      <c r="H155" s="71">
        <v>2554</v>
      </c>
      <c r="I155" s="71" t="s">
        <v>154</v>
      </c>
      <c r="J155" s="71" t="s">
        <v>155</v>
      </c>
      <c r="K155" s="71" t="s">
        <v>137</v>
      </c>
    </row>
    <row r="156" spans="1:11" ht="17.25">
      <c r="A156" s="65">
        <v>4</v>
      </c>
      <c r="B156" s="69">
        <v>19845</v>
      </c>
      <c r="C156" s="70" t="s">
        <v>160</v>
      </c>
      <c r="D156" s="66" t="s">
        <v>310</v>
      </c>
      <c r="E156" s="70"/>
      <c r="F156" s="70"/>
      <c r="G156" s="70">
        <v>360</v>
      </c>
      <c r="H156" s="71">
        <v>2554</v>
      </c>
      <c r="I156" s="71" t="s">
        <v>154</v>
      </c>
      <c r="J156" s="71" t="s">
        <v>155</v>
      </c>
      <c r="K156" s="71" t="s">
        <v>137</v>
      </c>
    </row>
    <row r="157" spans="1:11" ht="17.25">
      <c r="A157" s="65">
        <v>4</v>
      </c>
      <c r="B157" s="69">
        <v>19845</v>
      </c>
      <c r="C157" s="73" t="s">
        <v>311</v>
      </c>
      <c r="D157" s="66" t="s">
        <v>312</v>
      </c>
      <c r="E157" s="70"/>
      <c r="F157" s="70"/>
      <c r="G157" s="70">
        <v>3000</v>
      </c>
      <c r="H157" s="71">
        <v>2554</v>
      </c>
      <c r="I157" s="71" t="s">
        <v>154</v>
      </c>
      <c r="J157" s="71" t="s">
        <v>155</v>
      </c>
      <c r="K157" s="71" t="s">
        <v>137</v>
      </c>
    </row>
    <row r="158" spans="1:11" ht="17.25">
      <c r="A158" s="65">
        <v>11</v>
      </c>
      <c r="B158" s="69">
        <v>19845</v>
      </c>
      <c r="C158" s="70" t="s">
        <v>160</v>
      </c>
      <c r="D158" s="66" t="s">
        <v>313</v>
      </c>
      <c r="E158" s="70"/>
      <c r="F158" s="70"/>
      <c r="G158" s="70">
        <v>431</v>
      </c>
      <c r="H158" s="71">
        <v>2554</v>
      </c>
      <c r="I158" s="71" t="s">
        <v>154</v>
      </c>
      <c r="J158" s="71" t="s">
        <v>155</v>
      </c>
      <c r="K158" s="71" t="s">
        <v>137</v>
      </c>
    </row>
    <row r="159" spans="1:11" ht="17.25">
      <c r="A159" s="65">
        <v>11</v>
      </c>
      <c r="B159" s="69">
        <v>19845</v>
      </c>
      <c r="C159" s="66" t="s">
        <v>186</v>
      </c>
      <c r="D159" s="66" t="s">
        <v>314</v>
      </c>
      <c r="E159" s="70"/>
      <c r="F159" s="70"/>
      <c r="G159" s="70">
        <v>2100</v>
      </c>
      <c r="H159" s="71">
        <v>2554</v>
      </c>
      <c r="I159" s="71" t="s">
        <v>154</v>
      </c>
      <c r="J159" s="71" t="s">
        <v>155</v>
      </c>
      <c r="K159" s="71" t="s">
        <v>137</v>
      </c>
    </row>
    <row r="160" spans="1:11" ht="17.25">
      <c r="A160" s="65">
        <v>11</v>
      </c>
      <c r="B160" s="69">
        <v>19845</v>
      </c>
      <c r="C160" s="70" t="s">
        <v>208</v>
      </c>
      <c r="D160" s="66" t="s">
        <v>315</v>
      </c>
      <c r="E160" s="70"/>
      <c r="F160" s="70"/>
      <c r="G160" s="70">
        <v>15500</v>
      </c>
      <c r="H160" s="71">
        <v>2554</v>
      </c>
      <c r="I160" s="71" t="s">
        <v>154</v>
      </c>
      <c r="J160" s="71" t="s">
        <v>155</v>
      </c>
      <c r="K160" s="71" t="s">
        <v>137</v>
      </c>
    </row>
    <row r="161" spans="1:11" ht="17.25">
      <c r="A161" s="65">
        <v>11</v>
      </c>
      <c r="B161" s="69">
        <v>19845</v>
      </c>
      <c r="C161" s="66" t="s">
        <v>186</v>
      </c>
      <c r="D161" s="66" t="s">
        <v>316</v>
      </c>
      <c r="E161" s="70"/>
      <c r="F161" s="70"/>
      <c r="G161" s="70">
        <v>1000</v>
      </c>
      <c r="H161" s="71">
        <v>2554</v>
      </c>
      <c r="I161" s="71" t="s">
        <v>154</v>
      </c>
      <c r="J161" s="71" t="s">
        <v>155</v>
      </c>
      <c r="K161" s="71" t="s">
        <v>137</v>
      </c>
    </row>
    <row r="162" spans="1:11" ht="17.25">
      <c r="A162" s="65">
        <v>11</v>
      </c>
      <c r="B162" s="69">
        <v>19845</v>
      </c>
      <c r="C162" s="70" t="s">
        <v>160</v>
      </c>
      <c r="D162" s="66" t="s">
        <v>317</v>
      </c>
      <c r="E162" s="70"/>
      <c r="F162" s="70"/>
      <c r="G162" s="70">
        <v>250</v>
      </c>
      <c r="H162" s="71">
        <v>2554</v>
      </c>
      <c r="I162" s="71" t="s">
        <v>154</v>
      </c>
      <c r="J162" s="71" t="s">
        <v>155</v>
      </c>
      <c r="K162" s="71" t="s">
        <v>137</v>
      </c>
    </row>
    <row r="163" spans="1:11" ht="17.25">
      <c r="A163" s="65">
        <v>12</v>
      </c>
      <c r="B163" s="69">
        <v>19845</v>
      </c>
      <c r="C163" s="70" t="s">
        <v>246</v>
      </c>
      <c r="D163" s="66" t="s">
        <v>318</v>
      </c>
      <c r="E163" s="70"/>
      <c r="F163" s="70"/>
      <c r="G163" s="70">
        <v>3840</v>
      </c>
      <c r="H163" s="71">
        <v>2554</v>
      </c>
      <c r="I163" s="71" t="s">
        <v>154</v>
      </c>
      <c r="J163" s="71" t="s">
        <v>155</v>
      </c>
      <c r="K163" s="71" t="s">
        <v>137</v>
      </c>
    </row>
    <row r="164" spans="1:11" ht="17.25">
      <c r="A164" s="65">
        <v>12</v>
      </c>
      <c r="B164" s="69">
        <v>19845</v>
      </c>
      <c r="C164" s="70" t="s">
        <v>217</v>
      </c>
      <c r="D164" s="66" t="s">
        <v>319</v>
      </c>
      <c r="E164" s="70"/>
      <c r="F164" s="70"/>
      <c r="G164" s="70">
        <v>6000</v>
      </c>
      <c r="H164" s="71">
        <v>2554</v>
      </c>
      <c r="I164" s="71" t="s">
        <v>154</v>
      </c>
      <c r="J164" s="71" t="s">
        <v>155</v>
      </c>
      <c r="K164" s="71" t="s">
        <v>137</v>
      </c>
    </row>
    <row r="165" spans="1:11" ht="17.25">
      <c r="A165" s="65">
        <v>12</v>
      </c>
      <c r="B165" s="69">
        <v>19845</v>
      </c>
      <c r="C165" s="70" t="s">
        <v>160</v>
      </c>
      <c r="D165" s="66" t="s">
        <v>320</v>
      </c>
      <c r="E165" s="70"/>
      <c r="F165" s="70"/>
      <c r="G165" s="70">
        <v>352</v>
      </c>
      <c r="H165" s="71">
        <v>2554</v>
      </c>
      <c r="I165" s="71" t="s">
        <v>154</v>
      </c>
      <c r="J165" s="71" t="s">
        <v>155</v>
      </c>
      <c r="K165" s="71" t="s">
        <v>137</v>
      </c>
    </row>
    <row r="166" spans="1:11" ht="17.25">
      <c r="A166" s="65">
        <v>20</v>
      </c>
      <c r="B166" s="69">
        <v>19845</v>
      </c>
      <c r="C166" s="66" t="s">
        <v>220</v>
      </c>
      <c r="D166" s="66" t="s">
        <v>321</v>
      </c>
      <c r="E166" s="70"/>
      <c r="F166" s="70"/>
      <c r="G166" s="70">
        <v>200</v>
      </c>
      <c r="H166" s="71">
        <v>2554</v>
      </c>
      <c r="I166" s="71" t="s">
        <v>154</v>
      </c>
      <c r="J166" s="71" t="s">
        <v>155</v>
      </c>
      <c r="K166" s="71" t="s">
        <v>137</v>
      </c>
    </row>
    <row r="167" spans="1:11" ht="17.25">
      <c r="A167" s="65">
        <v>23</v>
      </c>
      <c r="B167" s="69">
        <v>19845</v>
      </c>
      <c r="C167" s="70" t="s">
        <v>250</v>
      </c>
      <c r="D167" s="66" t="s">
        <v>322</v>
      </c>
      <c r="E167" s="70"/>
      <c r="F167" s="70"/>
      <c r="G167" s="70">
        <v>2600</v>
      </c>
      <c r="H167" s="71">
        <v>2554</v>
      </c>
      <c r="I167" s="71" t="s">
        <v>154</v>
      </c>
      <c r="J167" s="71" t="s">
        <v>155</v>
      </c>
      <c r="K167" s="71" t="s">
        <v>137</v>
      </c>
    </row>
    <row r="168" spans="1:11" ht="17.25">
      <c r="A168" s="65">
        <v>30</v>
      </c>
      <c r="B168" s="69">
        <v>19845</v>
      </c>
      <c r="C168" s="70" t="s">
        <v>158</v>
      </c>
      <c r="D168" s="66" t="s">
        <v>323</v>
      </c>
      <c r="E168" s="70"/>
      <c r="F168" s="70"/>
      <c r="G168" s="70">
        <v>198</v>
      </c>
      <c r="H168" s="71">
        <v>2554</v>
      </c>
      <c r="I168" s="71" t="s">
        <v>154</v>
      </c>
      <c r="J168" s="71" t="s">
        <v>155</v>
      </c>
      <c r="K168" s="71" t="s">
        <v>137</v>
      </c>
    </row>
    <row r="169" spans="1:11" ht="17.25">
      <c r="A169" s="65">
        <v>30</v>
      </c>
      <c r="B169" s="69">
        <v>19845</v>
      </c>
      <c r="C169" s="70" t="s">
        <v>160</v>
      </c>
      <c r="D169" s="66" t="s">
        <v>324</v>
      </c>
      <c r="E169" s="70"/>
      <c r="F169" s="70"/>
      <c r="G169" s="70">
        <v>20000</v>
      </c>
      <c r="H169" s="71">
        <v>2554</v>
      </c>
      <c r="I169" s="71" t="s">
        <v>154</v>
      </c>
      <c r="J169" s="71" t="s">
        <v>155</v>
      </c>
      <c r="K169" s="71" t="s">
        <v>137</v>
      </c>
    </row>
    <row r="170" spans="1:11" ht="17.25">
      <c r="A170" s="65">
        <v>2</v>
      </c>
      <c r="B170" s="69">
        <v>19876</v>
      </c>
      <c r="C170" s="70" t="s">
        <v>158</v>
      </c>
      <c r="D170" s="66" t="s">
        <v>325</v>
      </c>
      <c r="E170" s="70"/>
      <c r="F170" s="70"/>
      <c r="G170" s="70">
        <v>400</v>
      </c>
      <c r="H170" s="71">
        <v>2554</v>
      </c>
      <c r="I170" s="71" t="s">
        <v>154</v>
      </c>
      <c r="J170" s="71" t="s">
        <v>155</v>
      </c>
      <c r="K170" s="71" t="s">
        <v>137</v>
      </c>
    </row>
    <row r="171" spans="1:11" ht="17.25">
      <c r="A171" s="65">
        <v>2</v>
      </c>
      <c r="B171" s="69">
        <v>19876</v>
      </c>
      <c r="C171" s="66" t="s">
        <v>220</v>
      </c>
      <c r="D171" s="66" t="s">
        <v>326</v>
      </c>
      <c r="E171" s="70"/>
      <c r="F171" s="70"/>
      <c r="G171" s="70">
        <v>2480</v>
      </c>
      <c r="H171" s="71">
        <v>2554</v>
      </c>
      <c r="I171" s="71" t="s">
        <v>154</v>
      </c>
      <c r="J171" s="71" t="s">
        <v>155</v>
      </c>
      <c r="K171" s="71" t="s">
        <v>137</v>
      </c>
    </row>
    <row r="172" spans="1:11" ht="17.25">
      <c r="A172" s="65">
        <v>6</v>
      </c>
      <c r="B172" s="69">
        <v>19876</v>
      </c>
      <c r="C172" s="70" t="s">
        <v>160</v>
      </c>
      <c r="D172" s="66" t="s">
        <v>327</v>
      </c>
      <c r="E172" s="70"/>
      <c r="F172" s="70"/>
      <c r="G172" s="70">
        <v>3000</v>
      </c>
      <c r="H172" s="71">
        <v>2554</v>
      </c>
      <c r="I172" s="71" t="s">
        <v>154</v>
      </c>
      <c r="J172" s="71" t="s">
        <v>155</v>
      </c>
      <c r="K172" s="71" t="s">
        <v>137</v>
      </c>
    </row>
    <row r="173" spans="1:11" ht="17.25">
      <c r="A173" s="65">
        <v>7</v>
      </c>
      <c r="B173" s="69">
        <v>19876</v>
      </c>
      <c r="C173" s="70" t="s">
        <v>156</v>
      </c>
      <c r="D173" s="66" t="s">
        <v>328</v>
      </c>
      <c r="E173" s="70"/>
      <c r="F173" s="70"/>
      <c r="G173" s="70">
        <v>3579</v>
      </c>
      <c r="H173" s="71">
        <v>2554</v>
      </c>
      <c r="I173" s="71" t="s">
        <v>154</v>
      </c>
      <c r="J173" s="71" t="s">
        <v>155</v>
      </c>
      <c r="K173" s="71" t="s">
        <v>137</v>
      </c>
    </row>
    <row r="174" spans="1:11" ht="17.25">
      <c r="A174" s="65">
        <v>7</v>
      </c>
      <c r="B174" s="69">
        <v>19876</v>
      </c>
      <c r="C174" s="72" t="s">
        <v>152</v>
      </c>
      <c r="D174" s="66" t="s">
        <v>329</v>
      </c>
      <c r="E174" s="70"/>
      <c r="F174" s="70"/>
      <c r="G174" s="70">
        <v>31500</v>
      </c>
      <c r="H174" s="71">
        <v>2554</v>
      </c>
      <c r="I174" s="71" t="s">
        <v>154</v>
      </c>
      <c r="J174" s="71" t="s">
        <v>155</v>
      </c>
      <c r="K174" s="71" t="s">
        <v>137</v>
      </c>
    </row>
    <row r="175" spans="1:11" ht="17.25">
      <c r="A175" s="65">
        <v>7</v>
      </c>
      <c r="B175" s="69">
        <v>19876</v>
      </c>
      <c r="C175" s="72" t="s">
        <v>178</v>
      </c>
      <c r="D175" s="66" t="s">
        <v>330</v>
      </c>
      <c r="E175" s="70"/>
      <c r="F175" s="70"/>
      <c r="G175" s="70">
        <v>9000</v>
      </c>
      <c r="H175" s="71">
        <v>2554</v>
      </c>
      <c r="I175" s="71" t="s">
        <v>154</v>
      </c>
      <c r="J175" s="71" t="s">
        <v>155</v>
      </c>
      <c r="K175" s="71" t="s">
        <v>137</v>
      </c>
    </row>
    <row r="176" spans="1:11" ht="17.25">
      <c r="A176" s="65">
        <v>7</v>
      </c>
      <c r="B176" s="69">
        <v>19876</v>
      </c>
      <c r="C176" s="70" t="s">
        <v>217</v>
      </c>
      <c r="D176" s="66" t="s">
        <v>331</v>
      </c>
      <c r="E176" s="70"/>
      <c r="F176" s="70"/>
      <c r="G176" s="70">
        <v>30125</v>
      </c>
      <c r="H176" s="71">
        <v>2554</v>
      </c>
      <c r="I176" s="71" t="s">
        <v>154</v>
      </c>
      <c r="J176" s="71" t="s">
        <v>155</v>
      </c>
      <c r="K176" s="71" t="s">
        <v>137</v>
      </c>
    </row>
    <row r="177" spans="1:11" ht="17.25">
      <c r="A177" s="65">
        <v>8</v>
      </c>
      <c r="B177" s="69">
        <v>19876</v>
      </c>
      <c r="C177" s="70" t="s">
        <v>246</v>
      </c>
      <c r="D177" s="66" t="s">
        <v>332</v>
      </c>
      <c r="E177" s="70"/>
      <c r="F177" s="70"/>
      <c r="G177" s="70">
        <v>3840</v>
      </c>
      <c r="H177" s="71">
        <v>2554</v>
      </c>
      <c r="I177" s="71" t="s">
        <v>154</v>
      </c>
      <c r="J177" s="71" t="s">
        <v>155</v>
      </c>
      <c r="K177" s="71" t="s">
        <v>137</v>
      </c>
    </row>
    <row r="178" spans="1:11" ht="17.25">
      <c r="A178" s="65">
        <v>8</v>
      </c>
      <c r="B178" s="69">
        <v>19876</v>
      </c>
      <c r="C178" s="70" t="s">
        <v>160</v>
      </c>
      <c r="D178" s="66" t="s">
        <v>333</v>
      </c>
      <c r="E178" s="70"/>
      <c r="F178" s="70"/>
      <c r="G178" s="70">
        <v>140</v>
      </c>
      <c r="H178" s="71">
        <v>2554</v>
      </c>
      <c r="I178" s="71" t="s">
        <v>154</v>
      </c>
      <c r="J178" s="71" t="s">
        <v>155</v>
      </c>
      <c r="K178" s="71" t="s">
        <v>137</v>
      </c>
    </row>
    <row r="179" spans="1:11" ht="17.25">
      <c r="A179" s="65">
        <v>10</v>
      </c>
      <c r="B179" s="69">
        <v>19876</v>
      </c>
      <c r="C179" s="70" t="s">
        <v>217</v>
      </c>
      <c r="D179" s="66" t="s">
        <v>334</v>
      </c>
      <c r="E179" s="70"/>
      <c r="F179" s="70"/>
      <c r="G179" s="70">
        <v>800</v>
      </c>
      <c r="H179" s="71">
        <v>2554</v>
      </c>
      <c r="I179" s="71" t="s">
        <v>154</v>
      </c>
      <c r="J179" s="71" t="s">
        <v>155</v>
      </c>
      <c r="K179" s="71" t="s">
        <v>137</v>
      </c>
    </row>
    <row r="180" spans="1:11" ht="17.25">
      <c r="A180" s="65">
        <v>10</v>
      </c>
      <c r="B180" s="69">
        <v>19876</v>
      </c>
      <c r="C180" s="70" t="s">
        <v>241</v>
      </c>
      <c r="D180" s="66" t="s">
        <v>335</v>
      </c>
      <c r="E180" s="70"/>
      <c r="F180" s="70"/>
      <c r="G180" s="70">
        <v>4500</v>
      </c>
      <c r="H180" s="71">
        <v>2554</v>
      </c>
      <c r="I180" s="71" t="s">
        <v>154</v>
      </c>
      <c r="J180" s="71" t="s">
        <v>155</v>
      </c>
      <c r="K180" s="71" t="s">
        <v>137</v>
      </c>
    </row>
    <row r="181" spans="1:11" ht="17.25">
      <c r="A181" s="65">
        <v>10</v>
      </c>
      <c r="B181" s="69">
        <v>19876</v>
      </c>
      <c r="C181" s="72" t="s">
        <v>171</v>
      </c>
      <c r="D181" s="66" t="s">
        <v>336</v>
      </c>
      <c r="E181" s="70"/>
      <c r="F181" s="70"/>
      <c r="G181" s="70">
        <v>960</v>
      </c>
      <c r="H181" s="71">
        <v>2554</v>
      </c>
      <c r="I181" s="71" t="s">
        <v>154</v>
      </c>
      <c r="J181" s="71" t="s">
        <v>155</v>
      </c>
      <c r="K181" s="71" t="s">
        <v>137</v>
      </c>
    </row>
    <row r="182" spans="1:11" ht="17.25">
      <c r="A182" s="65">
        <v>14</v>
      </c>
      <c r="B182" s="69">
        <v>19876</v>
      </c>
      <c r="C182" s="70" t="s">
        <v>208</v>
      </c>
      <c r="D182" s="66" t="s">
        <v>337</v>
      </c>
      <c r="E182" s="70"/>
      <c r="F182" s="70"/>
      <c r="G182" s="70">
        <v>100</v>
      </c>
      <c r="H182" s="71">
        <v>2554</v>
      </c>
      <c r="I182" s="71" t="s">
        <v>154</v>
      </c>
      <c r="J182" s="71" t="s">
        <v>155</v>
      </c>
      <c r="K182" s="71" t="s">
        <v>137</v>
      </c>
    </row>
    <row r="183" spans="1:11" ht="17.25">
      <c r="A183" s="65">
        <v>17</v>
      </c>
      <c r="B183" s="69">
        <v>19876</v>
      </c>
      <c r="C183" s="70" t="s">
        <v>160</v>
      </c>
      <c r="D183" s="66" t="s">
        <v>338</v>
      </c>
      <c r="E183" s="70"/>
      <c r="F183" s="70"/>
      <c r="G183" s="70">
        <v>241</v>
      </c>
      <c r="H183" s="71">
        <v>2554</v>
      </c>
      <c r="I183" s="71" t="s">
        <v>154</v>
      </c>
      <c r="J183" s="71" t="s">
        <v>155</v>
      </c>
      <c r="K183" s="71" t="s">
        <v>137</v>
      </c>
    </row>
    <row r="184" spans="1:11" ht="17.25">
      <c r="A184" s="65">
        <v>17</v>
      </c>
      <c r="B184" s="69">
        <v>19876</v>
      </c>
      <c r="C184" s="70" t="s">
        <v>160</v>
      </c>
      <c r="D184" s="66" t="s">
        <v>339</v>
      </c>
      <c r="E184" s="70"/>
      <c r="F184" s="70"/>
      <c r="G184" s="70">
        <v>663</v>
      </c>
      <c r="H184" s="71">
        <v>2554</v>
      </c>
      <c r="I184" s="71" t="s">
        <v>154</v>
      </c>
      <c r="J184" s="71" t="s">
        <v>155</v>
      </c>
      <c r="K184" s="71" t="s">
        <v>137</v>
      </c>
    </row>
    <row r="185" spans="1:11" ht="17.25">
      <c r="A185" s="65">
        <v>22</v>
      </c>
      <c r="B185" s="69">
        <v>19876</v>
      </c>
      <c r="C185" s="70" t="s">
        <v>241</v>
      </c>
      <c r="D185" s="66" t="s">
        <v>340</v>
      </c>
      <c r="E185" s="70"/>
      <c r="F185" s="70"/>
      <c r="G185" s="70">
        <v>5000</v>
      </c>
      <c r="H185" s="71">
        <v>2554</v>
      </c>
      <c r="I185" s="71" t="s">
        <v>154</v>
      </c>
      <c r="J185" s="71" t="s">
        <v>155</v>
      </c>
      <c r="K185" s="71" t="s">
        <v>137</v>
      </c>
    </row>
    <row r="186" spans="1:11" ht="17.25">
      <c r="A186" s="65">
        <v>22</v>
      </c>
      <c r="B186" s="69">
        <v>19876</v>
      </c>
      <c r="C186" s="70" t="s">
        <v>158</v>
      </c>
      <c r="D186" s="66" t="s">
        <v>341</v>
      </c>
      <c r="E186" s="70"/>
      <c r="F186" s="70"/>
      <c r="G186" s="70">
        <v>286</v>
      </c>
      <c r="H186" s="71">
        <v>2554</v>
      </c>
      <c r="I186" s="71" t="s">
        <v>154</v>
      </c>
      <c r="J186" s="71" t="s">
        <v>155</v>
      </c>
      <c r="K186" s="71" t="s">
        <v>137</v>
      </c>
    </row>
    <row r="187" spans="1:11" ht="17.25">
      <c r="A187" s="65">
        <v>24</v>
      </c>
      <c r="B187" s="69">
        <v>19876</v>
      </c>
      <c r="C187" s="70" t="s">
        <v>168</v>
      </c>
      <c r="D187" s="66" t="s">
        <v>342</v>
      </c>
      <c r="E187" s="70"/>
      <c r="F187" s="70"/>
      <c r="G187" s="70">
        <v>600</v>
      </c>
      <c r="H187" s="71">
        <v>2554</v>
      </c>
      <c r="I187" s="71" t="s">
        <v>154</v>
      </c>
      <c r="J187" s="71" t="s">
        <v>155</v>
      </c>
      <c r="K187" s="71" t="s">
        <v>137</v>
      </c>
    </row>
    <row r="188" spans="1:11" ht="17.25">
      <c r="A188" s="65">
        <v>28</v>
      </c>
      <c r="B188" s="69">
        <v>19876</v>
      </c>
      <c r="C188" s="72" t="s">
        <v>171</v>
      </c>
      <c r="D188" s="66" t="s">
        <v>343</v>
      </c>
      <c r="E188" s="70"/>
      <c r="F188" s="70"/>
      <c r="G188" s="70">
        <v>960</v>
      </c>
      <c r="H188" s="71">
        <v>2554</v>
      </c>
      <c r="I188" s="71" t="s">
        <v>154</v>
      </c>
      <c r="J188" s="71" t="s">
        <v>155</v>
      </c>
      <c r="K188" s="71" t="s">
        <v>137</v>
      </c>
    </row>
    <row r="189" spans="1:11" ht="17.25">
      <c r="A189" s="65">
        <v>29</v>
      </c>
      <c r="B189" s="69">
        <v>19876</v>
      </c>
      <c r="C189" s="70" t="s">
        <v>158</v>
      </c>
      <c r="D189" s="66" t="s">
        <v>344</v>
      </c>
      <c r="E189" s="70"/>
      <c r="F189" s="70"/>
      <c r="G189" s="70">
        <v>400</v>
      </c>
      <c r="H189" s="71">
        <v>2554</v>
      </c>
      <c r="I189" s="71" t="s">
        <v>154</v>
      </c>
      <c r="J189" s="71" t="s">
        <v>155</v>
      </c>
      <c r="K189" s="71" t="s">
        <v>137</v>
      </c>
    </row>
    <row r="190" spans="1:11" ht="17.25">
      <c r="A190" s="65">
        <v>30</v>
      </c>
      <c r="B190" s="69">
        <v>19876</v>
      </c>
      <c r="C190" s="70" t="s">
        <v>160</v>
      </c>
      <c r="D190" s="66" t="s">
        <v>345</v>
      </c>
      <c r="E190" s="70"/>
      <c r="F190" s="70"/>
      <c r="G190" s="70">
        <v>310</v>
      </c>
      <c r="H190" s="71">
        <v>2554</v>
      </c>
      <c r="I190" s="71" t="s">
        <v>154</v>
      </c>
      <c r="J190" s="71" t="s">
        <v>155</v>
      </c>
      <c r="K190" s="71" t="s">
        <v>137</v>
      </c>
    </row>
    <row r="191" spans="1:11" ht="17.25">
      <c r="A191" s="65">
        <v>30</v>
      </c>
      <c r="B191" s="69">
        <v>19876</v>
      </c>
      <c r="C191" s="71" t="s">
        <v>236</v>
      </c>
      <c r="D191" s="66" t="s">
        <v>346</v>
      </c>
      <c r="E191" s="70"/>
      <c r="F191" s="70"/>
      <c r="G191" s="70">
        <v>7069</v>
      </c>
      <c r="H191" s="71">
        <v>2554</v>
      </c>
      <c r="I191" s="71" t="s">
        <v>154</v>
      </c>
      <c r="J191" s="71" t="s">
        <v>155</v>
      </c>
      <c r="K191" s="71" t="s">
        <v>137</v>
      </c>
    </row>
    <row r="192" spans="1:11" ht="17.25">
      <c r="A192" s="65">
        <v>7</v>
      </c>
      <c r="B192" s="69">
        <v>19906</v>
      </c>
      <c r="C192" s="70" t="s">
        <v>241</v>
      </c>
      <c r="D192" s="66" t="s">
        <v>347</v>
      </c>
      <c r="E192" s="70"/>
      <c r="F192" s="70"/>
      <c r="G192" s="70">
        <v>5000</v>
      </c>
      <c r="H192" s="71">
        <v>2554</v>
      </c>
      <c r="I192" s="71" t="s">
        <v>154</v>
      </c>
      <c r="J192" s="71" t="s">
        <v>155</v>
      </c>
      <c r="K192" s="71" t="s">
        <v>137</v>
      </c>
    </row>
    <row r="193" spans="1:11" ht="17.25">
      <c r="A193" s="65">
        <v>7</v>
      </c>
      <c r="B193" s="69">
        <v>19906</v>
      </c>
      <c r="C193" s="70" t="s">
        <v>208</v>
      </c>
      <c r="D193" s="66" t="s">
        <v>348</v>
      </c>
      <c r="E193" s="70"/>
      <c r="F193" s="70"/>
      <c r="G193" s="70">
        <v>19000</v>
      </c>
      <c r="H193" s="71">
        <v>2554</v>
      </c>
      <c r="I193" s="71" t="s">
        <v>154</v>
      </c>
      <c r="J193" s="71" t="s">
        <v>155</v>
      </c>
      <c r="K193" s="71" t="s">
        <v>137</v>
      </c>
    </row>
    <row r="194" spans="1:11" ht="17.25">
      <c r="A194" s="65">
        <v>7</v>
      </c>
      <c r="B194" s="69">
        <v>19906</v>
      </c>
      <c r="C194" s="66" t="s">
        <v>186</v>
      </c>
      <c r="D194" s="66" t="s">
        <v>349</v>
      </c>
      <c r="E194" s="70"/>
      <c r="F194" s="70"/>
      <c r="G194" s="70">
        <v>1000</v>
      </c>
      <c r="H194" s="71">
        <v>2554</v>
      </c>
      <c r="I194" s="71" t="s">
        <v>154</v>
      </c>
      <c r="J194" s="71" t="s">
        <v>155</v>
      </c>
      <c r="K194" s="71" t="s">
        <v>137</v>
      </c>
    </row>
    <row r="195" spans="1:11" ht="17.25">
      <c r="A195" s="65">
        <v>7</v>
      </c>
      <c r="B195" s="69">
        <v>19906</v>
      </c>
      <c r="C195" s="70" t="s">
        <v>160</v>
      </c>
      <c r="D195" s="66" t="s">
        <v>350</v>
      </c>
      <c r="E195" s="70"/>
      <c r="F195" s="70"/>
      <c r="G195" s="70">
        <v>450</v>
      </c>
      <c r="H195" s="71">
        <v>2554</v>
      </c>
      <c r="I195" s="71" t="s">
        <v>154</v>
      </c>
      <c r="J195" s="71" t="s">
        <v>155</v>
      </c>
      <c r="K195" s="71" t="s">
        <v>137</v>
      </c>
    </row>
    <row r="196" spans="1:11" ht="17.25">
      <c r="A196" s="65">
        <v>7</v>
      </c>
      <c r="B196" s="69">
        <v>19906</v>
      </c>
      <c r="C196" s="70" t="s">
        <v>208</v>
      </c>
      <c r="D196" s="66" t="s">
        <v>351</v>
      </c>
      <c r="E196" s="70"/>
      <c r="F196" s="70"/>
      <c r="G196" s="70">
        <v>3300</v>
      </c>
      <c r="H196" s="71">
        <v>2554</v>
      </c>
      <c r="I196" s="71" t="s">
        <v>154</v>
      </c>
      <c r="J196" s="71" t="s">
        <v>155</v>
      </c>
      <c r="K196" s="71" t="s">
        <v>137</v>
      </c>
    </row>
    <row r="197" spans="1:11" ht="17.25">
      <c r="A197" s="65">
        <v>7</v>
      </c>
      <c r="B197" s="69">
        <v>19906</v>
      </c>
      <c r="C197" s="70" t="s">
        <v>160</v>
      </c>
      <c r="D197" s="66" t="s">
        <v>352</v>
      </c>
      <c r="E197" s="70"/>
      <c r="F197" s="70"/>
      <c r="G197" s="70">
        <v>350</v>
      </c>
      <c r="H197" s="71">
        <v>2554</v>
      </c>
      <c r="I197" s="71" t="s">
        <v>154</v>
      </c>
      <c r="J197" s="71" t="s">
        <v>155</v>
      </c>
      <c r="K197" s="71" t="s">
        <v>137</v>
      </c>
    </row>
    <row r="198" spans="1:11" ht="17.25">
      <c r="A198" s="65">
        <v>11</v>
      </c>
      <c r="B198" s="69">
        <v>19906</v>
      </c>
      <c r="C198" s="70" t="s">
        <v>156</v>
      </c>
      <c r="D198" s="66" t="s">
        <v>353</v>
      </c>
      <c r="E198" s="70"/>
      <c r="F198" s="70"/>
      <c r="G198" s="70">
        <v>3730</v>
      </c>
      <c r="H198" s="71">
        <v>2554</v>
      </c>
      <c r="I198" s="71" t="s">
        <v>154</v>
      </c>
      <c r="J198" s="71" t="s">
        <v>155</v>
      </c>
      <c r="K198" s="71" t="s">
        <v>137</v>
      </c>
    </row>
    <row r="199" spans="1:11" ht="17.25">
      <c r="A199" s="65">
        <v>11</v>
      </c>
      <c r="B199" s="69">
        <v>19906</v>
      </c>
      <c r="C199" s="72" t="s">
        <v>152</v>
      </c>
      <c r="D199" s="66" t="s">
        <v>354</v>
      </c>
      <c r="E199" s="70"/>
      <c r="F199" s="70"/>
      <c r="G199" s="70">
        <v>24500</v>
      </c>
      <c r="H199" s="71">
        <v>2554</v>
      </c>
      <c r="I199" s="71" t="s">
        <v>154</v>
      </c>
      <c r="J199" s="71" t="s">
        <v>155</v>
      </c>
      <c r="K199" s="71" t="s">
        <v>137</v>
      </c>
    </row>
    <row r="200" spans="1:11" ht="17.25">
      <c r="A200" s="65">
        <v>11</v>
      </c>
      <c r="B200" s="69">
        <v>19906</v>
      </c>
      <c r="C200" s="72" t="s">
        <v>178</v>
      </c>
      <c r="D200" s="66" t="s">
        <v>355</v>
      </c>
      <c r="E200" s="70"/>
      <c r="F200" s="70"/>
      <c r="G200" s="70">
        <v>9000</v>
      </c>
      <c r="H200" s="71">
        <v>2554</v>
      </c>
      <c r="I200" s="71" t="s">
        <v>154</v>
      </c>
      <c r="J200" s="71" t="s">
        <v>155</v>
      </c>
      <c r="K200" s="71" t="s">
        <v>137</v>
      </c>
    </row>
    <row r="201" spans="1:11" ht="17.25">
      <c r="A201" s="65">
        <v>11</v>
      </c>
      <c r="B201" s="69">
        <v>19906</v>
      </c>
      <c r="C201" s="70" t="s">
        <v>156</v>
      </c>
      <c r="D201" s="66" t="s">
        <v>356</v>
      </c>
      <c r="E201" s="70"/>
      <c r="F201" s="70"/>
      <c r="G201" s="70">
        <v>453</v>
      </c>
      <c r="H201" s="71">
        <v>2554</v>
      </c>
      <c r="I201" s="71" t="s">
        <v>154</v>
      </c>
      <c r="J201" s="71" t="s">
        <v>155</v>
      </c>
      <c r="K201" s="71" t="s">
        <v>137</v>
      </c>
    </row>
    <row r="202" spans="1:11" ht="17.25">
      <c r="A202" s="65">
        <v>14</v>
      </c>
      <c r="B202" s="69">
        <v>19906</v>
      </c>
      <c r="C202" s="70" t="s">
        <v>160</v>
      </c>
      <c r="D202" s="66" t="s">
        <v>357</v>
      </c>
      <c r="E202" s="70"/>
      <c r="F202" s="70"/>
      <c r="G202" s="70">
        <v>355</v>
      </c>
      <c r="H202" s="71">
        <v>2554</v>
      </c>
      <c r="I202" s="71" t="s">
        <v>154</v>
      </c>
      <c r="J202" s="71" t="s">
        <v>155</v>
      </c>
      <c r="K202" s="71" t="s">
        <v>137</v>
      </c>
    </row>
    <row r="203" spans="1:11" ht="17.25">
      <c r="A203" s="65">
        <v>14</v>
      </c>
      <c r="B203" s="69">
        <v>19906</v>
      </c>
      <c r="C203" s="70" t="s">
        <v>160</v>
      </c>
      <c r="D203" s="66" t="s">
        <v>358</v>
      </c>
      <c r="E203" s="70"/>
      <c r="F203" s="70"/>
      <c r="G203" s="70">
        <v>1500</v>
      </c>
      <c r="H203" s="71">
        <v>2554</v>
      </c>
      <c r="I203" s="71" t="s">
        <v>154</v>
      </c>
      <c r="J203" s="71" t="s">
        <v>155</v>
      </c>
      <c r="K203" s="71" t="s">
        <v>137</v>
      </c>
    </row>
    <row r="204" spans="1:11" ht="17.25">
      <c r="A204" s="65">
        <v>14</v>
      </c>
      <c r="B204" s="69">
        <v>19906</v>
      </c>
      <c r="C204" s="70" t="s">
        <v>160</v>
      </c>
      <c r="D204" s="66" t="s">
        <v>359</v>
      </c>
      <c r="E204" s="70"/>
      <c r="F204" s="70"/>
      <c r="G204" s="70">
        <v>600</v>
      </c>
      <c r="H204" s="71">
        <v>2554</v>
      </c>
      <c r="I204" s="71" t="s">
        <v>154</v>
      </c>
      <c r="J204" s="71" t="s">
        <v>155</v>
      </c>
      <c r="K204" s="71" t="s">
        <v>137</v>
      </c>
    </row>
    <row r="205" spans="1:11" ht="17.25">
      <c r="A205" s="65">
        <v>20</v>
      </c>
      <c r="B205" s="69">
        <v>19906</v>
      </c>
      <c r="C205" s="70" t="s">
        <v>241</v>
      </c>
      <c r="D205" s="66" t="s">
        <v>360</v>
      </c>
      <c r="E205" s="70"/>
      <c r="F205" s="70"/>
      <c r="G205" s="70">
        <v>5000</v>
      </c>
      <c r="H205" s="71">
        <v>2554</v>
      </c>
      <c r="I205" s="71" t="s">
        <v>154</v>
      </c>
      <c r="J205" s="71" t="s">
        <v>155</v>
      </c>
      <c r="K205" s="71" t="s">
        <v>137</v>
      </c>
    </row>
    <row r="206" spans="1:11" ht="17.25">
      <c r="A206" s="65">
        <v>25</v>
      </c>
      <c r="B206" s="69">
        <v>19906</v>
      </c>
      <c r="C206" s="70" t="s">
        <v>158</v>
      </c>
      <c r="D206" s="66" t="s">
        <v>361</v>
      </c>
      <c r="E206" s="70"/>
      <c r="F206" s="70"/>
      <c r="G206" s="70">
        <v>1390</v>
      </c>
      <c r="H206" s="71">
        <v>2554</v>
      </c>
      <c r="I206" s="71" t="s">
        <v>154</v>
      </c>
      <c r="J206" s="71" t="s">
        <v>155</v>
      </c>
      <c r="K206" s="71" t="s">
        <v>137</v>
      </c>
    </row>
    <row r="207" spans="1:11" ht="17.25">
      <c r="A207" s="65">
        <v>25</v>
      </c>
      <c r="B207" s="69">
        <v>19906</v>
      </c>
      <c r="C207" s="70" t="s">
        <v>168</v>
      </c>
      <c r="D207" s="66" t="s">
        <v>362</v>
      </c>
      <c r="E207" s="70"/>
      <c r="F207" s="70"/>
      <c r="G207" s="70">
        <v>600</v>
      </c>
      <c r="H207" s="71">
        <v>2554</v>
      </c>
      <c r="I207" s="71" t="s">
        <v>154</v>
      </c>
      <c r="J207" s="71" t="s">
        <v>155</v>
      </c>
      <c r="K207" s="71" t="s">
        <v>137</v>
      </c>
    </row>
    <row r="208" spans="1:11" ht="17.25">
      <c r="A208" s="65">
        <v>3</v>
      </c>
      <c r="B208" s="69">
        <v>19937</v>
      </c>
      <c r="C208" s="70" t="s">
        <v>158</v>
      </c>
      <c r="D208" s="66" t="s">
        <v>363</v>
      </c>
      <c r="E208" s="70"/>
      <c r="F208" s="70"/>
      <c r="G208" s="70">
        <v>400</v>
      </c>
      <c r="H208" s="71">
        <v>2554</v>
      </c>
      <c r="I208" s="71" t="s">
        <v>154</v>
      </c>
      <c r="J208" s="71" t="s">
        <v>155</v>
      </c>
      <c r="K208" s="71" t="s">
        <v>137</v>
      </c>
    </row>
    <row r="209" spans="1:11" ht="17.25">
      <c r="A209" s="65">
        <v>28</v>
      </c>
      <c r="B209" s="69">
        <v>19906</v>
      </c>
      <c r="C209" s="66" t="s">
        <v>186</v>
      </c>
      <c r="D209" s="66" t="s">
        <v>364</v>
      </c>
      <c r="E209" s="70"/>
      <c r="F209" s="70"/>
      <c r="G209" s="70">
        <v>152</v>
      </c>
      <c r="H209" s="71">
        <v>2554</v>
      </c>
      <c r="I209" s="71" t="s">
        <v>154</v>
      </c>
      <c r="J209" s="71" t="s">
        <v>155</v>
      </c>
      <c r="K209" s="71" t="s">
        <v>137</v>
      </c>
    </row>
    <row r="210" spans="1:11" ht="17.25">
      <c r="A210" s="65">
        <v>3</v>
      </c>
      <c r="B210" s="69">
        <v>19937</v>
      </c>
      <c r="C210" s="70" t="s">
        <v>208</v>
      </c>
      <c r="D210" s="66" t="s">
        <v>365</v>
      </c>
      <c r="E210" s="70"/>
      <c r="F210" s="70"/>
      <c r="G210" s="70">
        <v>19000</v>
      </c>
      <c r="H210" s="71">
        <v>2554</v>
      </c>
      <c r="I210" s="71" t="s">
        <v>154</v>
      </c>
      <c r="J210" s="71" t="s">
        <v>155</v>
      </c>
      <c r="K210" s="71" t="s">
        <v>137</v>
      </c>
    </row>
    <row r="211" spans="1:11" ht="17.25">
      <c r="A211" s="65">
        <v>3</v>
      </c>
      <c r="B211" s="69">
        <v>19937</v>
      </c>
      <c r="C211" s="66" t="s">
        <v>186</v>
      </c>
      <c r="D211" s="66" t="s">
        <v>366</v>
      </c>
      <c r="E211" s="70"/>
      <c r="F211" s="70"/>
      <c r="G211" s="70">
        <v>1000</v>
      </c>
      <c r="H211" s="71">
        <v>2554</v>
      </c>
      <c r="I211" s="71" t="s">
        <v>154</v>
      </c>
      <c r="J211" s="71" t="s">
        <v>155</v>
      </c>
      <c r="K211" s="71" t="s">
        <v>137</v>
      </c>
    </row>
    <row r="212" spans="1:11" ht="17.25">
      <c r="A212" s="65">
        <v>3</v>
      </c>
      <c r="B212" s="69">
        <v>19937</v>
      </c>
      <c r="C212" s="70" t="s">
        <v>160</v>
      </c>
      <c r="D212" s="66" t="s">
        <v>367</v>
      </c>
      <c r="E212" s="70"/>
      <c r="F212" s="70"/>
      <c r="G212" s="70">
        <v>160</v>
      </c>
      <c r="H212" s="71">
        <v>2554</v>
      </c>
      <c r="I212" s="71" t="s">
        <v>154</v>
      </c>
      <c r="J212" s="71" t="s">
        <v>155</v>
      </c>
      <c r="K212" s="71" t="s">
        <v>137</v>
      </c>
    </row>
    <row r="213" spans="1:11" ht="17.25">
      <c r="A213" s="65">
        <v>3</v>
      </c>
      <c r="B213" s="69">
        <v>19937</v>
      </c>
      <c r="C213" s="70" t="s">
        <v>160</v>
      </c>
      <c r="D213" s="66" t="s">
        <v>368</v>
      </c>
      <c r="E213" s="70"/>
      <c r="F213" s="70"/>
      <c r="G213" s="70">
        <v>330</v>
      </c>
      <c r="H213" s="71">
        <v>2554</v>
      </c>
      <c r="I213" s="71" t="s">
        <v>154</v>
      </c>
      <c r="J213" s="71" t="s">
        <v>155</v>
      </c>
      <c r="K213" s="71" t="s">
        <v>137</v>
      </c>
    </row>
    <row r="214" spans="1:11" ht="17.25">
      <c r="A214" s="65">
        <v>4</v>
      </c>
      <c r="B214" s="69">
        <v>19937</v>
      </c>
      <c r="C214" s="72" t="s">
        <v>178</v>
      </c>
      <c r="D214" s="66" t="s">
        <v>369</v>
      </c>
      <c r="E214" s="70"/>
      <c r="F214" s="70"/>
      <c r="G214" s="70">
        <v>9000</v>
      </c>
      <c r="H214" s="71">
        <v>2554</v>
      </c>
      <c r="I214" s="71" t="s">
        <v>154</v>
      </c>
      <c r="J214" s="71" t="s">
        <v>155</v>
      </c>
      <c r="K214" s="71" t="s">
        <v>137</v>
      </c>
    </row>
    <row r="215" spans="1:11" ht="17.25">
      <c r="A215" s="65">
        <v>4</v>
      </c>
      <c r="B215" s="69">
        <v>19937</v>
      </c>
      <c r="C215" s="72" t="s">
        <v>152</v>
      </c>
      <c r="D215" s="66" t="s">
        <v>370</v>
      </c>
      <c r="E215" s="70"/>
      <c r="F215" s="70"/>
      <c r="G215" s="70">
        <v>31500</v>
      </c>
      <c r="H215" s="71">
        <v>2554</v>
      </c>
      <c r="I215" s="71" t="s">
        <v>154</v>
      </c>
      <c r="J215" s="71" t="s">
        <v>155</v>
      </c>
      <c r="K215" s="71" t="s">
        <v>137</v>
      </c>
    </row>
    <row r="216" spans="1:11" ht="17.25">
      <c r="A216" s="65">
        <v>4</v>
      </c>
      <c r="B216" s="69">
        <v>19937</v>
      </c>
      <c r="C216" s="72" t="s">
        <v>152</v>
      </c>
      <c r="D216" s="66" t="s">
        <v>371</v>
      </c>
      <c r="E216" s="70"/>
      <c r="F216" s="70"/>
      <c r="G216" s="70">
        <v>7000</v>
      </c>
      <c r="H216" s="71">
        <v>2554</v>
      </c>
      <c r="I216" s="71" t="s">
        <v>154</v>
      </c>
      <c r="J216" s="71" t="s">
        <v>155</v>
      </c>
      <c r="K216" s="71" t="s">
        <v>137</v>
      </c>
    </row>
    <row r="217" spans="1:11" ht="17.25">
      <c r="A217" s="65">
        <v>4</v>
      </c>
      <c r="B217" s="69">
        <v>19937</v>
      </c>
      <c r="C217" s="70" t="s">
        <v>156</v>
      </c>
      <c r="D217" s="66" t="s">
        <v>372</v>
      </c>
      <c r="E217" s="70"/>
      <c r="F217" s="70"/>
      <c r="G217" s="70">
        <v>4780</v>
      </c>
      <c r="H217" s="71">
        <v>2554</v>
      </c>
      <c r="I217" s="71" t="s">
        <v>154</v>
      </c>
      <c r="J217" s="71" t="s">
        <v>155</v>
      </c>
      <c r="K217" s="71" t="s">
        <v>137</v>
      </c>
    </row>
    <row r="218" spans="1:11" ht="17.25">
      <c r="A218" s="65">
        <v>4</v>
      </c>
      <c r="B218" s="69">
        <v>19937</v>
      </c>
      <c r="C218" s="70" t="s">
        <v>156</v>
      </c>
      <c r="D218" s="66" t="s">
        <v>373</v>
      </c>
      <c r="E218" s="70"/>
      <c r="F218" s="70"/>
      <c r="G218" s="70">
        <v>440</v>
      </c>
      <c r="H218" s="71">
        <v>2554</v>
      </c>
      <c r="I218" s="71" t="s">
        <v>154</v>
      </c>
      <c r="J218" s="71" t="s">
        <v>155</v>
      </c>
      <c r="K218" s="71" t="s">
        <v>137</v>
      </c>
    </row>
    <row r="219" spans="1:11" ht="17.25">
      <c r="A219" s="65">
        <v>9</v>
      </c>
      <c r="B219" s="69">
        <v>19937</v>
      </c>
      <c r="C219" s="70" t="s">
        <v>241</v>
      </c>
      <c r="D219" s="66" t="s">
        <v>374</v>
      </c>
      <c r="E219" s="70"/>
      <c r="F219" s="70"/>
      <c r="G219" s="70">
        <v>5000</v>
      </c>
      <c r="H219" s="71">
        <v>2554</v>
      </c>
      <c r="I219" s="71" t="s">
        <v>154</v>
      </c>
      <c r="J219" s="71" t="s">
        <v>155</v>
      </c>
      <c r="K219" s="71" t="s">
        <v>137</v>
      </c>
    </row>
    <row r="220" spans="1:11" ht="17.25">
      <c r="A220" s="65">
        <v>17</v>
      </c>
      <c r="B220" s="69">
        <v>19937</v>
      </c>
      <c r="C220" s="70" t="s">
        <v>160</v>
      </c>
      <c r="D220" s="66" t="s">
        <v>375</v>
      </c>
      <c r="E220" s="70"/>
      <c r="F220" s="70"/>
      <c r="G220" s="70">
        <v>500</v>
      </c>
      <c r="H220" s="71">
        <v>2554</v>
      </c>
      <c r="I220" s="71" t="s">
        <v>154</v>
      </c>
      <c r="J220" s="71" t="s">
        <v>155</v>
      </c>
      <c r="K220" s="71" t="s">
        <v>137</v>
      </c>
    </row>
    <row r="221" spans="1:11" ht="17.25">
      <c r="A221" s="65">
        <v>18</v>
      </c>
      <c r="B221" s="69">
        <v>19937</v>
      </c>
      <c r="C221" s="70" t="s">
        <v>168</v>
      </c>
      <c r="D221" s="66" t="s">
        <v>376</v>
      </c>
      <c r="E221" s="70"/>
      <c r="F221" s="70"/>
      <c r="G221" s="70">
        <v>600</v>
      </c>
      <c r="H221" s="71">
        <v>2554</v>
      </c>
      <c r="I221" s="71" t="s">
        <v>154</v>
      </c>
      <c r="J221" s="71" t="s">
        <v>155</v>
      </c>
      <c r="K221" s="71" t="s">
        <v>137</v>
      </c>
    </row>
    <row r="222" spans="1:11" ht="17.25">
      <c r="A222" s="65">
        <v>19</v>
      </c>
      <c r="B222" s="69">
        <v>19937</v>
      </c>
      <c r="C222" s="70" t="s">
        <v>217</v>
      </c>
      <c r="D222" s="66" t="s">
        <v>377</v>
      </c>
      <c r="E222" s="70"/>
      <c r="F222" s="70"/>
      <c r="G222" s="70">
        <v>19990</v>
      </c>
      <c r="H222" s="71">
        <v>2554</v>
      </c>
      <c r="I222" s="71" t="s">
        <v>154</v>
      </c>
      <c r="J222" s="71" t="s">
        <v>155</v>
      </c>
      <c r="K222" s="71" t="s">
        <v>137</v>
      </c>
    </row>
    <row r="223" spans="1:11" ht="17.25">
      <c r="A223" s="65">
        <v>22</v>
      </c>
      <c r="B223" s="69">
        <v>19937</v>
      </c>
      <c r="C223" s="70" t="s">
        <v>241</v>
      </c>
      <c r="D223" s="66" t="s">
        <v>378</v>
      </c>
      <c r="E223" s="70"/>
      <c r="F223" s="70"/>
      <c r="G223" s="70">
        <v>5000</v>
      </c>
      <c r="H223" s="71">
        <v>2554</v>
      </c>
      <c r="I223" s="71" t="s">
        <v>154</v>
      </c>
      <c r="J223" s="71" t="s">
        <v>155</v>
      </c>
      <c r="K223" s="71" t="s">
        <v>137</v>
      </c>
    </row>
    <row r="224" spans="1:11" ht="17.25">
      <c r="A224" s="65">
        <v>24</v>
      </c>
      <c r="B224" s="69">
        <v>19937</v>
      </c>
      <c r="C224" s="70" t="s">
        <v>158</v>
      </c>
      <c r="D224" s="66" t="s">
        <v>379</v>
      </c>
      <c r="E224" s="70"/>
      <c r="F224" s="70"/>
      <c r="G224" s="70">
        <v>5885</v>
      </c>
      <c r="H224" s="71">
        <v>2554</v>
      </c>
      <c r="I224" s="71" t="s">
        <v>154</v>
      </c>
      <c r="J224" s="71" t="s">
        <v>155</v>
      </c>
      <c r="K224" s="71" t="s">
        <v>137</v>
      </c>
    </row>
    <row r="225" spans="1:11" ht="17.25">
      <c r="A225" s="65">
        <v>24</v>
      </c>
      <c r="B225" s="69">
        <v>19937</v>
      </c>
      <c r="C225" s="70" t="s">
        <v>158</v>
      </c>
      <c r="D225" s="66" t="s">
        <v>380</v>
      </c>
      <c r="E225" s="70"/>
      <c r="F225" s="70"/>
      <c r="G225" s="70">
        <v>234</v>
      </c>
      <c r="H225" s="71">
        <v>2554</v>
      </c>
      <c r="I225" s="71" t="s">
        <v>154</v>
      </c>
      <c r="J225" s="71" t="s">
        <v>155</v>
      </c>
      <c r="K225" s="71" t="s">
        <v>137</v>
      </c>
    </row>
    <row r="226" spans="1:11" ht="17.25">
      <c r="A226" s="65">
        <v>24</v>
      </c>
      <c r="B226" s="69">
        <v>19937</v>
      </c>
      <c r="C226" s="70" t="s">
        <v>158</v>
      </c>
      <c r="D226" s="66" t="s">
        <v>381</v>
      </c>
      <c r="E226" s="70"/>
      <c r="F226" s="70"/>
      <c r="G226" s="70">
        <v>295</v>
      </c>
      <c r="H226" s="71">
        <v>2554</v>
      </c>
      <c r="I226" s="71" t="s">
        <v>154</v>
      </c>
      <c r="J226" s="71" t="s">
        <v>155</v>
      </c>
      <c r="K226" s="71" t="s">
        <v>137</v>
      </c>
    </row>
    <row r="227" spans="1:11" ht="17.25">
      <c r="A227" s="65">
        <v>24</v>
      </c>
      <c r="B227" s="69">
        <v>19937</v>
      </c>
      <c r="C227" s="70" t="s">
        <v>160</v>
      </c>
      <c r="D227" s="66" t="s">
        <v>382</v>
      </c>
      <c r="E227" s="70"/>
      <c r="F227" s="70"/>
      <c r="G227" s="70">
        <v>400</v>
      </c>
      <c r="H227" s="71">
        <v>2554</v>
      </c>
      <c r="I227" s="71" t="s">
        <v>154</v>
      </c>
      <c r="J227" s="71" t="s">
        <v>155</v>
      </c>
      <c r="K227" s="71" t="s">
        <v>137</v>
      </c>
    </row>
    <row r="228" spans="1:11" ht="17.25">
      <c r="A228" s="65">
        <v>24</v>
      </c>
      <c r="B228" s="69">
        <v>19937</v>
      </c>
      <c r="C228" s="70" t="s">
        <v>160</v>
      </c>
      <c r="D228" s="66" t="s">
        <v>383</v>
      </c>
      <c r="E228" s="70"/>
      <c r="F228" s="70"/>
      <c r="G228" s="70">
        <v>407</v>
      </c>
      <c r="H228" s="71">
        <v>2554</v>
      </c>
      <c r="I228" s="71" t="s">
        <v>154</v>
      </c>
      <c r="J228" s="71" t="s">
        <v>155</v>
      </c>
      <c r="K228" s="71" t="s">
        <v>137</v>
      </c>
    </row>
    <row r="229" spans="1:11" ht="17.25">
      <c r="A229" s="65">
        <v>30</v>
      </c>
      <c r="B229" s="69">
        <v>19937</v>
      </c>
      <c r="C229" s="70" t="s">
        <v>160</v>
      </c>
      <c r="D229" s="66" t="s">
        <v>384</v>
      </c>
      <c r="E229" s="70"/>
      <c r="F229" s="70"/>
      <c r="G229" s="70">
        <v>900</v>
      </c>
      <c r="H229" s="71">
        <v>2554</v>
      </c>
      <c r="I229" s="71" t="s">
        <v>154</v>
      </c>
      <c r="J229" s="71" t="s">
        <v>155</v>
      </c>
      <c r="K229" s="71" t="s">
        <v>137</v>
      </c>
    </row>
    <row r="230" spans="1:11" ht="17.25">
      <c r="A230" s="65">
        <v>30</v>
      </c>
      <c r="B230" s="69">
        <v>19937</v>
      </c>
      <c r="C230" s="70" t="s">
        <v>160</v>
      </c>
      <c r="D230" s="66" t="s">
        <v>385</v>
      </c>
      <c r="E230" s="70"/>
      <c r="F230" s="70"/>
      <c r="G230" s="70">
        <v>240</v>
      </c>
      <c r="H230" s="71">
        <v>2554</v>
      </c>
      <c r="I230" s="71" t="s">
        <v>154</v>
      </c>
      <c r="J230" s="71" t="s">
        <v>155</v>
      </c>
      <c r="K230" s="71" t="s">
        <v>137</v>
      </c>
    </row>
    <row r="231" spans="1:11" ht="17.25">
      <c r="A231" s="65">
        <v>30</v>
      </c>
      <c r="B231" s="69">
        <v>19937</v>
      </c>
      <c r="C231" s="70" t="s">
        <v>160</v>
      </c>
      <c r="D231" s="66" t="s">
        <v>386</v>
      </c>
      <c r="E231" s="70"/>
      <c r="F231" s="70"/>
      <c r="G231" s="70">
        <v>385</v>
      </c>
      <c r="H231" s="71">
        <v>2554</v>
      </c>
      <c r="I231" s="71" t="s">
        <v>154</v>
      </c>
      <c r="J231" s="71" t="s">
        <v>155</v>
      </c>
      <c r="K231" s="71" t="s">
        <v>137</v>
      </c>
    </row>
    <row r="232" spans="1:11" ht="17.25">
      <c r="A232" s="65">
        <v>31</v>
      </c>
      <c r="B232" s="69">
        <v>19937</v>
      </c>
      <c r="C232" s="70" t="s">
        <v>158</v>
      </c>
      <c r="D232" s="66" t="s">
        <v>387</v>
      </c>
      <c r="E232" s="70"/>
      <c r="F232" s="70"/>
      <c r="G232" s="70">
        <v>400</v>
      </c>
      <c r="H232" s="71">
        <v>2554</v>
      </c>
      <c r="I232" s="71" t="s">
        <v>154</v>
      </c>
      <c r="J232" s="71" t="s">
        <v>155</v>
      </c>
      <c r="K232" s="71" t="s">
        <v>137</v>
      </c>
    </row>
    <row r="233" spans="1:11" ht="17.25">
      <c r="A233" s="65">
        <v>5</v>
      </c>
      <c r="B233" s="69">
        <v>19968</v>
      </c>
      <c r="C233" s="72" t="s">
        <v>152</v>
      </c>
      <c r="D233" s="66" t="s">
        <v>388</v>
      </c>
      <c r="E233" s="70"/>
      <c r="F233" s="70"/>
      <c r="G233" s="70">
        <v>31500</v>
      </c>
      <c r="H233" s="71">
        <v>2554</v>
      </c>
      <c r="I233" s="71" t="s">
        <v>154</v>
      </c>
      <c r="J233" s="71" t="s">
        <v>155</v>
      </c>
      <c r="K233" s="71" t="s">
        <v>137</v>
      </c>
    </row>
    <row r="234" spans="1:11" ht="17.25">
      <c r="A234" s="65">
        <v>5</v>
      </c>
      <c r="B234" s="69">
        <v>19968</v>
      </c>
      <c r="C234" s="72" t="s">
        <v>178</v>
      </c>
      <c r="D234" s="66" t="s">
        <v>389</v>
      </c>
      <c r="E234" s="70"/>
      <c r="F234" s="70"/>
      <c r="G234" s="70">
        <v>9000</v>
      </c>
      <c r="H234" s="71">
        <v>2554</v>
      </c>
      <c r="I234" s="71" t="s">
        <v>154</v>
      </c>
      <c r="J234" s="71" t="s">
        <v>155</v>
      </c>
      <c r="K234" s="71" t="s">
        <v>137</v>
      </c>
    </row>
    <row r="235" spans="1:11" ht="17.25">
      <c r="A235" s="65">
        <v>5</v>
      </c>
      <c r="B235" s="69">
        <v>19968</v>
      </c>
      <c r="C235" s="72" t="s">
        <v>178</v>
      </c>
      <c r="D235" s="66" t="s">
        <v>390</v>
      </c>
      <c r="E235" s="70"/>
      <c r="F235" s="70"/>
      <c r="G235" s="70">
        <v>9000</v>
      </c>
      <c r="H235" s="71">
        <v>2554</v>
      </c>
      <c r="I235" s="71" t="s">
        <v>154</v>
      </c>
      <c r="J235" s="71" t="s">
        <v>155</v>
      </c>
      <c r="K235" s="71" t="s">
        <v>137</v>
      </c>
    </row>
    <row r="236" spans="1:11" ht="17.25">
      <c r="A236" s="65">
        <v>5</v>
      </c>
      <c r="B236" s="69">
        <v>19968</v>
      </c>
      <c r="C236" s="70" t="s">
        <v>156</v>
      </c>
      <c r="D236" s="66" t="s">
        <v>391</v>
      </c>
      <c r="E236" s="70"/>
      <c r="F236" s="70"/>
      <c r="G236" s="70">
        <v>4780</v>
      </c>
      <c r="H236" s="71">
        <v>2554</v>
      </c>
      <c r="I236" s="71" t="s">
        <v>154</v>
      </c>
      <c r="J236" s="71" t="s">
        <v>155</v>
      </c>
      <c r="K236" s="71" t="s">
        <v>137</v>
      </c>
    </row>
    <row r="237" spans="1:11" ht="17.25">
      <c r="A237" s="65">
        <v>6</v>
      </c>
      <c r="B237" s="69">
        <v>19968</v>
      </c>
      <c r="C237" s="70" t="s">
        <v>241</v>
      </c>
      <c r="D237" s="66" t="s">
        <v>392</v>
      </c>
      <c r="E237" s="70"/>
      <c r="F237" s="70"/>
      <c r="G237" s="70">
        <v>5000</v>
      </c>
      <c r="H237" s="71">
        <v>2554</v>
      </c>
      <c r="I237" s="71" t="s">
        <v>154</v>
      </c>
      <c r="J237" s="71" t="s">
        <v>155</v>
      </c>
      <c r="K237" s="71" t="s">
        <v>137</v>
      </c>
    </row>
    <row r="238" spans="1:11" ht="17.25">
      <c r="A238" s="65">
        <v>6</v>
      </c>
      <c r="B238" s="69">
        <v>19968</v>
      </c>
      <c r="C238" s="70" t="s">
        <v>158</v>
      </c>
      <c r="D238" s="66" t="s">
        <v>393</v>
      </c>
      <c r="E238" s="70"/>
      <c r="F238" s="70"/>
      <c r="G238" s="70">
        <v>165000</v>
      </c>
      <c r="H238" s="71">
        <v>2554</v>
      </c>
      <c r="I238" s="71" t="s">
        <v>154</v>
      </c>
      <c r="J238" s="71" t="s">
        <v>155</v>
      </c>
      <c r="K238" s="71" t="s">
        <v>137</v>
      </c>
    </row>
    <row r="239" spans="1:11" ht="17.25">
      <c r="A239" s="65">
        <v>8</v>
      </c>
      <c r="B239" s="69">
        <v>19968</v>
      </c>
      <c r="C239" s="70" t="s">
        <v>168</v>
      </c>
      <c r="D239" s="66" t="s">
        <v>394</v>
      </c>
      <c r="E239" s="70"/>
      <c r="F239" s="70"/>
      <c r="G239" s="70">
        <v>600</v>
      </c>
      <c r="H239" s="71">
        <v>2554</v>
      </c>
      <c r="I239" s="71" t="s">
        <v>154</v>
      </c>
      <c r="J239" s="71" t="s">
        <v>155</v>
      </c>
      <c r="K239" s="71" t="s">
        <v>137</v>
      </c>
    </row>
    <row r="240" spans="1:11" ht="17.25">
      <c r="A240" s="65">
        <v>8</v>
      </c>
      <c r="B240" s="69">
        <v>19968</v>
      </c>
      <c r="C240" s="70" t="s">
        <v>160</v>
      </c>
      <c r="D240" s="66" t="s">
        <v>395</v>
      </c>
      <c r="E240" s="70"/>
      <c r="F240" s="70"/>
      <c r="G240" s="70">
        <v>3074</v>
      </c>
      <c r="H240" s="71">
        <v>2554</v>
      </c>
      <c r="I240" s="71" t="s">
        <v>154</v>
      </c>
      <c r="J240" s="71" t="s">
        <v>155</v>
      </c>
      <c r="K240" s="71" t="s">
        <v>137</v>
      </c>
    </row>
    <row r="241" spans="1:11" ht="17.25">
      <c r="A241" s="65">
        <v>8</v>
      </c>
      <c r="B241" s="69">
        <v>19968</v>
      </c>
      <c r="C241" s="70" t="s">
        <v>208</v>
      </c>
      <c r="D241" s="66" t="s">
        <v>396</v>
      </c>
      <c r="E241" s="70"/>
      <c r="F241" s="70"/>
      <c r="G241" s="70">
        <v>245</v>
      </c>
      <c r="H241" s="71">
        <v>2554</v>
      </c>
      <c r="I241" s="71" t="s">
        <v>154</v>
      </c>
      <c r="J241" s="71" t="s">
        <v>155</v>
      </c>
      <c r="K241" s="71" t="s">
        <v>137</v>
      </c>
    </row>
    <row r="242" spans="1:11" ht="17.25">
      <c r="A242" s="65">
        <v>9</v>
      </c>
      <c r="B242" s="69">
        <v>19968</v>
      </c>
      <c r="C242" s="70" t="s">
        <v>158</v>
      </c>
      <c r="D242" s="66" t="s">
        <v>397</v>
      </c>
      <c r="E242" s="70"/>
      <c r="F242" s="70"/>
      <c r="G242" s="70">
        <v>2100</v>
      </c>
      <c r="H242" s="71">
        <v>2554</v>
      </c>
      <c r="I242" s="71" t="s">
        <v>154</v>
      </c>
      <c r="J242" s="71" t="s">
        <v>155</v>
      </c>
      <c r="K242" s="71" t="s">
        <v>137</v>
      </c>
    </row>
    <row r="243" spans="1:11" ht="17.25">
      <c r="A243" s="65">
        <v>9</v>
      </c>
      <c r="B243" s="69">
        <v>19968</v>
      </c>
      <c r="C243" s="70" t="s">
        <v>158</v>
      </c>
      <c r="D243" s="66" t="s">
        <v>398</v>
      </c>
      <c r="E243" s="70"/>
      <c r="F243" s="70"/>
      <c r="G243" s="70">
        <v>14091.9</v>
      </c>
      <c r="H243" s="71">
        <v>2554</v>
      </c>
      <c r="I243" s="71" t="s">
        <v>154</v>
      </c>
      <c r="J243" s="71" t="s">
        <v>155</v>
      </c>
      <c r="K243" s="71" t="s">
        <v>137</v>
      </c>
    </row>
    <row r="244" spans="1:11" ht="17.25">
      <c r="A244" s="65">
        <v>12</v>
      </c>
      <c r="B244" s="69">
        <v>19968</v>
      </c>
      <c r="C244" s="70" t="s">
        <v>241</v>
      </c>
      <c r="D244" s="66" t="s">
        <v>399</v>
      </c>
      <c r="E244" s="70"/>
      <c r="F244" s="70"/>
      <c r="G244" s="70">
        <v>2140</v>
      </c>
      <c r="H244" s="71">
        <v>2554</v>
      </c>
      <c r="I244" s="71" t="s">
        <v>154</v>
      </c>
      <c r="J244" s="71" t="s">
        <v>155</v>
      </c>
      <c r="K244" s="71" t="s">
        <v>137</v>
      </c>
    </row>
    <row r="245" spans="1:11" ht="17.25">
      <c r="A245" s="65">
        <v>12</v>
      </c>
      <c r="B245" s="69">
        <v>19968</v>
      </c>
      <c r="C245" s="70" t="s">
        <v>158</v>
      </c>
      <c r="D245" s="66" t="s">
        <v>400</v>
      </c>
      <c r="E245" s="70"/>
      <c r="F245" s="70"/>
      <c r="G245" s="70">
        <v>2730</v>
      </c>
      <c r="H245" s="71">
        <v>2554</v>
      </c>
      <c r="I245" s="71" t="s">
        <v>154</v>
      </c>
      <c r="J245" s="71" t="s">
        <v>155</v>
      </c>
      <c r="K245" s="71" t="s">
        <v>137</v>
      </c>
    </row>
    <row r="246" spans="1:11" ht="17.25">
      <c r="A246" s="65">
        <v>12</v>
      </c>
      <c r="B246" s="69">
        <v>19968</v>
      </c>
      <c r="C246" s="72" t="s">
        <v>171</v>
      </c>
      <c r="D246" s="66" t="s">
        <v>401</v>
      </c>
      <c r="E246" s="70"/>
      <c r="F246" s="70"/>
      <c r="G246" s="70">
        <v>480</v>
      </c>
      <c r="H246" s="71">
        <v>2554</v>
      </c>
      <c r="I246" s="71" t="s">
        <v>154</v>
      </c>
      <c r="J246" s="71" t="s">
        <v>155</v>
      </c>
      <c r="K246" s="71" t="s">
        <v>137</v>
      </c>
    </row>
    <row r="247" spans="1:11" ht="17.25">
      <c r="A247" s="65">
        <v>12</v>
      </c>
      <c r="B247" s="69">
        <v>19968</v>
      </c>
      <c r="C247" s="70" t="s">
        <v>160</v>
      </c>
      <c r="D247" s="66" t="s">
        <v>402</v>
      </c>
      <c r="E247" s="70"/>
      <c r="F247" s="70"/>
      <c r="G247" s="70">
        <v>2550</v>
      </c>
      <c r="H247" s="71">
        <v>2554</v>
      </c>
      <c r="I247" s="71" t="s">
        <v>154</v>
      </c>
      <c r="J247" s="71" t="s">
        <v>155</v>
      </c>
      <c r="K247" s="71" t="s">
        <v>137</v>
      </c>
    </row>
    <row r="248" spans="1:11" ht="17.25">
      <c r="A248" s="65">
        <v>12</v>
      </c>
      <c r="B248" s="69">
        <v>19968</v>
      </c>
      <c r="C248" s="70" t="s">
        <v>168</v>
      </c>
      <c r="D248" s="66" t="s">
        <v>403</v>
      </c>
      <c r="E248" s="70"/>
      <c r="F248" s="70"/>
      <c r="G248" s="70">
        <v>500</v>
      </c>
      <c r="H248" s="71">
        <v>2554</v>
      </c>
      <c r="I248" s="71" t="s">
        <v>154</v>
      </c>
      <c r="J248" s="71" t="s">
        <v>155</v>
      </c>
      <c r="K248" s="71" t="s">
        <v>137</v>
      </c>
    </row>
    <row r="249" spans="1:11" ht="17.25">
      <c r="A249" s="65">
        <v>13</v>
      </c>
      <c r="B249" s="69">
        <v>19968</v>
      </c>
      <c r="C249" s="70" t="s">
        <v>241</v>
      </c>
      <c r="D249" s="66" t="s">
        <v>404</v>
      </c>
      <c r="E249" s="70"/>
      <c r="F249" s="70"/>
      <c r="G249" s="70">
        <v>5000</v>
      </c>
      <c r="H249" s="71">
        <v>2554</v>
      </c>
      <c r="I249" s="71" t="s">
        <v>154</v>
      </c>
      <c r="J249" s="71" t="s">
        <v>155</v>
      </c>
      <c r="K249" s="71" t="s">
        <v>137</v>
      </c>
    </row>
    <row r="250" spans="1:11" ht="17.25">
      <c r="A250" s="65">
        <v>13</v>
      </c>
      <c r="B250" s="69">
        <v>19968</v>
      </c>
      <c r="C250" s="70" t="s">
        <v>158</v>
      </c>
      <c r="D250" s="66" t="s">
        <v>405</v>
      </c>
      <c r="E250" s="70"/>
      <c r="F250" s="70"/>
      <c r="G250" s="70">
        <v>525</v>
      </c>
      <c r="H250" s="71">
        <v>2554</v>
      </c>
      <c r="I250" s="71" t="s">
        <v>154</v>
      </c>
      <c r="J250" s="71" t="s">
        <v>155</v>
      </c>
      <c r="K250" s="71" t="s">
        <v>137</v>
      </c>
    </row>
    <row r="251" spans="1:11" ht="17.25">
      <c r="A251" s="65">
        <v>14</v>
      </c>
      <c r="B251" s="69">
        <v>19968</v>
      </c>
      <c r="C251" s="70" t="s">
        <v>158</v>
      </c>
      <c r="D251" s="66" t="s">
        <v>406</v>
      </c>
      <c r="E251" s="70"/>
      <c r="F251" s="70"/>
      <c r="G251" s="70">
        <v>16197.3</v>
      </c>
      <c r="H251" s="71">
        <v>2554</v>
      </c>
      <c r="I251" s="71" t="s">
        <v>154</v>
      </c>
      <c r="J251" s="71" t="s">
        <v>155</v>
      </c>
      <c r="K251" s="71" t="s">
        <v>137</v>
      </c>
    </row>
    <row r="252" spans="1:11" ht="17.25">
      <c r="A252" s="65">
        <v>14</v>
      </c>
      <c r="B252" s="69">
        <v>19968</v>
      </c>
      <c r="C252" s="71" t="s">
        <v>236</v>
      </c>
      <c r="D252" s="66" t="s">
        <v>407</v>
      </c>
      <c r="E252" s="70"/>
      <c r="F252" s="70"/>
      <c r="G252" s="70">
        <v>8470</v>
      </c>
      <c r="H252" s="71">
        <v>2554</v>
      </c>
      <c r="I252" s="71" t="s">
        <v>154</v>
      </c>
      <c r="J252" s="71" t="s">
        <v>155</v>
      </c>
      <c r="K252" s="71" t="s">
        <v>137</v>
      </c>
    </row>
    <row r="253" spans="1:11" ht="17.25">
      <c r="A253" s="65">
        <v>14</v>
      </c>
      <c r="B253" s="69">
        <v>19968</v>
      </c>
      <c r="C253" s="70" t="s">
        <v>217</v>
      </c>
      <c r="D253" s="66" t="s">
        <v>408</v>
      </c>
      <c r="E253" s="70"/>
      <c r="F253" s="70"/>
      <c r="G253" s="70">
        <v>8462</v>
      </c>
      <c r="H253" s="71">
        <v>2554</v>
      </c>
      <c r="I253" s="71" t="s">
        <v>154</v>
      </c>
      <c r="J253" s="71" t="s">
        <v>155</v>
      </c>
      <c r="K253" s="71" t="s">
        <v>137</v>
      </c>
    </row>
    <row r="254" spans="1:11" ht="17.25">
      <c r="A254" s="65">
        <v>14</v>
      </c>
      <c r="B254" s="69">
        <v>19968</v>
      </c>
      <c r="C254" s="70" t="s">
        <v>158</v>
      </c>
      <c r="D254" s="66" t="s">
        <v>409</v>
      </c>
      <c r="E254" s="70"/>
      <c r="F254" s="70"/>
      <c r="G254" s="70">
        <v>3950</v>
      </c>
      <c r="H254" s="71">
        <v>2554</v>
      </c>
      <c r="I254" s="71" t="s">
        <v>154</v>
      </c>
      <c r="J254" s="71" t="s">
        <v>155</v>
      </c>
      <c r="K254" s="71" t="s">
        <v>137</v>
      </c>
    </row>
    <row r="255" spans="1:11" ht="17.25">
      <c r="A255" s="65">
        <v>14</v>
      </c>
      <c r="B255" s="69">
        <v>19968</v>
      </c>
      <c r="C255" s="70" t="s">
        <v>158</v>
      </c>
      <c r="D255" s="66" t="s">
        <v>410</v>
      </c>
      <c r="E255" s="70"/>
      <c r="F255" s="70"/>
      <c r="G255" s="70">
        <v>5740</v>
      </c>
      <c r="H255" s="71">
        <v>2554</v>
      </c>
      <c r="I255" s="71" t="s">
        <v>154</v>
      </c>
      <c r="J255" s="71" t="s">
        <v>155</v>
      </c>
      <c r="K255" s="71" t="s">
        <v>137</v>
      </c>
    </row>
    <row r="256" spans="1:11" ht="17.25">
      <c r="A256" s="65">
        <v>15</v>
      </c>
      <c r="B256" s="69">
        <v>19968</v>
      </c>
      <c r="C256" s="70" t="s">
        <v>168</v>
      </c>
      <c r="D256" s="66" t="s">
        <v>411</v>
      </c>
      <c r="E256" s="70"/>
      <c r="F256" s="70"/>
      <c r="G256" s="70">
        <v>600</v>
      </c>
      <c r="H256" s="71">
        <v>2554</v>
      </c>
      <c r="I256" s="71" t="s">
        <v>154</v>
      </c>
      <c r="J256" s="71" t="s">
        <v>155</v>
      </c>
      <c r="K256" s="71" t="s">
        <v>137</v>
      </c>
    </row>
    <row r="257" spans="1:11" ht="17.25">
      <c r="A257" s="65">
        <v>15</v>
      </c>
      <c r="B257" s="69">
        <v>19968</v>
      </c>
      <c r="C257" s="70" t="s">
        <v>160</v>
      </c>
      <c r="D257" s="66" t="s">
        <v>412</v>
      </c>
      <c r="E257" s="70"/>
      <c r="F257" s="70"/>
      <c r="G257" s="70">
        <v>240</v>
      </c>
      <c r="H257" s="71">
        <v>2554</v>
      </c>
      <c r="I257" s="71" t="s">
        <v>154</v>
      </c>
      <c r="J257" s="71" t="s">
        <v>155</v>
      </c>
      <c r="K257" s="71" t="s">
        <v>137</v>
      </c>
    </row>
    <row r="258" spans="1:11" ht="17.25">
      <c r="A258" s="65">
        <v>19</v>
      </c>
      <c r="B258" s="69">
        <v>19968</v>
      </c>
      <c r="C258" s="70" t="s">
        <v>158</v>
      </c>
      <c r="D258" s="66" t="s">
        <v>413</v>
      </c>
      <c r="E258" s="70"/>
      <c r="F258" s="70"/>
      <c r="G258" s="70">
        <v>547</v>
      </c>
      <c r="H258" s="71">
        <v>2554</v>
      </c>
      <c r="I258" s="71" t="s">
        <v>154</v>
      </c>
      <c r="J258" s="71" t="s">
        <v>155</v>
      </c>
      <c r="K258" s="71" t="s">
        <v>137</v>
      </c>
    </row>
    <row r="259" spans="1:11" ht="17.25">
      <c r="A259" s="65">
        <v>19</v>
      </c>
      <c r="B259" s="69">
        <v>19968</v>
      </c>
      <c r="C259" s="72" t="s">
        <v>171</v>
      </c>
      <c r="D259" s="66" t="s">
        <v>414</v>
      </c>
      <c r="E259" s="70"/>
      <c r="F259" s="70"/>
      <c r="G259" s="70">
        <v>480</v>
      </c>
      <c r="H259" s="71">
        <v>2554</v>
      </c>
      <c r="I259" s="71" t="s">
        <v>154</v>
      </c>
      <c r="J259" s="71" t="s">
        <v>155</v>
      </c>
      <c r="K259" s="71" t="s">
        <v>137</v>
      </c>
    </row>
    <row r="260" spans="1:11" ht="17.25">
      <c r="A260" s="65">
        <v>19</v>
      </c>
      <c r="B260" s="69">
        <v>19968</v>
      </c>
      <c r="C260" s="70" t="s">
        <v>160</v>
      </c>
      <c r="D260" s="66" t="s">
        <v>415</v>
      </c>
      <c r="E260" s="70"/>
      <c r="F260" s="70"/>
      <c r="G260" s="70">
        <v>2975</v>
      </c>
      <c r="H260" s="71">
        <v>2554</v>
      </c>
      <c r="I260" s="71" t="s">
        <v>154</v>
      </c>
      <c r="J260" s="71" t="s">
        <v>155</v>
      </c>
      <c r="K260" s="71" t="s">
        <v>137</v>
      </c>
    </row>
    <row r="261" spans="1:11" ht="17.25">
      <c r="A261" s="65">
        <v>19</v>
      </c>
      <c r="B261" s="69">
        <v>19968</v>
      </c>
      <c r="C261" s="70" t="s">
        <v>241</v>
      </c>
      <c r="D261" s="66" t="s">
        <v>416</v>
      </c>
      <c r="E261" s="70"/>
      <c r="F261" s="70"/>
      <c r="G261" s="70">
        <v>18190</v>
      </c>
      <c r="H261" s="71">
        <v>2554</v>
      </c>
      <c r="I261" s="71" t="s">
        <v>154</v>
      </c>
      <c r="J261" s="71" t="s">
        <v>155</v>
      </c>
      <c r="K261" s="71" t="s">
        <v>137</v>
      </c>
    </row>
    <row r="262" spans="1:11" ht="17.25">
      <c r="A262" s="65">
        <v>19</v>
      </c>
      <c r="B262" s="69">
        <v>19968</v>
      </c>
      <c r="C262" s="70" t="s">
        <v>158</v>
      </c>
      <c r="D262" s="66" t="s">
        <v>417</v>
      </c>
      <c r="E262" s="70"/>
      <c r="F262" s="70"/>
      <c r="G262" s="70">
        <v>17000</v>
      </c>
      <c r="H262" s="71">
        <v>2554</v>
      </c>
      <c r="I262" s="71" t="s">
        <v>154</v>
      </c>
      <c r="J262" s="71" t="s">
        <v>155</v>
      </c>
      <c r="K262" s="71" t="s">
        <v>137</v>
      </c>
    </row>
    <row r="263" spans="1:11" ht="17.25">
      <c r="A263" s="65">
        <v>20</v>
      </c>
      <c r="B263" s="69">
        <v>19968</v>
      </c>
      <c r="C263" s="70" t="s">
        <v>241</v>
      </c>
      <c r="D263" s="66" t="s">
        <v>418</v>
      </c>
      <c r="E263" s="70"/>
      <c r="F263" s="70"/>
      <c r="G263" s="70">
        <v>4815</v>
      </c>
      <c r="H263" s="71">
        <v>2554</v>
      </c>
      <c r="I263" s="71" t="s">
        <v>154</v>
      </c>
      <c r="J263" s="71" t="s">
        <v>155</v>
      </c>
      <c r="K263" s="71" t="s">
        <v>137</v>
      </c>
    </row>
    <row r="264" spans="1:11" ht="17.25">
      <c r="A264" s="65">
        <v>21</v>
      </c>
      <c r="B264" s="69">
        <v>19968</v>
      </c>
      <c r="C264" s="70" t="s">
        <v>158</v>
      </c>
      <c r="D264" s="66" t="s">
        <v>419</v>
      </c>
      <c r="E264" s="70"/>
      <c r="F264" s="70"/>
      <c r="G264" s="70">
        <v>6725</v>
      </c>
      <c r="H264" s="71">
        <v>2554</v>
      </c>
      <c r="I264" s="71" t="s">
        <v>154</v>
      </c>
      <c r="J264" s="71" t="s">
        <v>155</v>
      </c>
      <c r="K264" s="71" t="s">
        <v>137</v>
      </c>
    </row>
    <row r="265" spans="1:11" ht="17.25">
      <c r="A265" s="65">
        <v>21</v>
      </c>
      <c r="B265" s="69">
        <v>19968</v>
      </c>
      <c r="C265" s="70" t="s">
        <v>158</v>
      </c>
      <c r="D265" s="66" t="s">
        <v>420</v>
      </c>
      <c r="E265" s="70"/>
      <c r="F265" s="70"/>
      <c r="G265" s="70">
        <v>3000</v>
      </c>
      <c r="H265" s="71">
        <v>2554</v>
      </c>
      <c r="I265" s="71" t="s">
        <v>154</v>
      </c>
      <c r="J265" s="71" t="s">
        <v>155</v>
      </c>
      <c r="K265" s="71" t="s">
        <v>137</v>
      </c>
    </row>
    <row r="266" spans="1:11" ht="17.25">
      <c r="A266" s="65">
        <v>21</v>
      </c>
      <c r="B266" s="69">
        <v>19968</v>
      </c>
      <c r="C266" s="70" t="s">
        <v>241</v>
      </c>
      <c r="D266" s="66" t="s">
        <v>421</v>
      </c>
      <c r="E266" s="70"/>
      <c r="F266" s="70"/>
      <c r="G266" s="70">
        <v>5000</v>
      </c>
      <c r="H266" s="71">
        <v>2554</v>
      </c>
      <c r="I266" s="71" t="s">
        <v>154</v>
      </c>
      <c r="J266" s="71" t="s">
        <v>155</v>
      </c>
      <c r="K266" s="71" t="s">
        <v>137</v>
      </c>
    </row>
    <row r="267" spans="1:11" ht="17.25">
      <c r="A267" s="65">
        <v>21</v>
      </c>
      <c r="B267" s="69">
        <v>19968</v>
      </c>
      <c r="C267" s="70" t="s">
        <v>158</v>
      </c>
      <c r="D267" s="66" t="s">
        <v>422</v>
      </c>
      <c r="E267" s="70"/>
      <c r="F267" s="70"/>
      <c r="G267" s="70">
        <v>150</v>
      </c>
      <c r="H267" s="71">
        <v>2554</v>
      </c>
      <c r="I267" s="71" t="s">
        <v>154</v>
      </c>
      <c r="J267" s="71" t="s">
        <v>155</v>
      </c>
      <c r="K267" s="71" t="s">
        <v>137</v>
      </c>
    </row>
    <row r="268" spans="1:11" ht="17.25">
      <c r="A268" s="65">
        <v>29</v>
      </c>
      <c r="B268" s="69">
        <v>19633</v>
      </c>
      <c r="C268" s="70" t="s">
        <v>423</v>
      </c>
      <c r="D268" s="66" t="s">
        <v>424</v>
      </c>
      <c r="E268" s="70"/>
      <c r="F268" s="66"/>
      <c r="G268" s="70">
        <v>92</v>
      </c>
      <c r="H268" s="71">
        <v>2554</v>
      </c>
      <c r="I268" s="71" t="s">
        <v>154</v>
      </c>
      <c r="J268" s="71" t="s">
        <v>425</v>
      </c>
      <c r="K268" s="71" t="s">
        <v>137</v>
      </c>
    </row>
    <row r="269" spans="1:11" ht="17.25">
      <c r="A269" s="65">
        <v>29</v>
      </c>
      <c r="B269" s="69">
        <v>19633</v>
      </c>
      <c r="C269" s="70" t="s">
        <v>423</v>
      </c>
      <c r="D269" s="66" t="s">
        <v>426</v>
      </c>
      <c r="E269" s="70"/>
      <c r="F269" s="66"/>
      <c r="G269" s="70">
        <v>300</v>
      </c>
      <c r="H269" s="71">
        <v>2554</v>
      </c>
      <c r="I269" s="71" t="s">
        <v>154</v>
      </c>
      <c r="J269" s="71" t="s">
        <v>425</v>
      </c>
      <c r="K269" s="71" t="s">
        <v>137</v>
      </c>
    </row>
    <row r="270" spans="1:11" ht="17.25">
      <c r="A270" s="65">
        <v>2</v>
      </c>
      <c r="B270" s="69">
        <v>19664</v>
      </c>
      <c r="C270" s="70" t="s">
        <v>427</v>
      </c>
      <c r="D270" s="66" t="s">
        <v>428</v>
      </c>
      <c r="E270" s="70"/>
      <c r="F270" s="66"/>
      <c r="G270" s="70">
        <v>745</v>
      </c>
      <c r="H270" s="71">
        <v>2554</v>
      </c>
      <c r="I270" s="71" t="s">
        <v>154</v>
      </c>
      <c r="J270" s="71" t="s">
        <v>425</v>
      </c>
      <c r="K270" s="71" t="s">
        <v>137</v>
      </c>
    </row>
    <row r="271" spans="1:11" ht="17.25">
      <c r="A271" s="65">
        <v>5</v>
      </c>
      <c r="B271" s="69">
        <v>19664</v>
      </c>
      <c r="C271" s="70" t="s">
        <v>429</v>
      </c>
      <c r="D271" s="66" t="s">
        <v>430</v>
      </c>
      <c r="E271" s="70"/>
      <c r="F271" s="66"/>
      <c r="G271" s="70">
        <v>1732.06</v>
      </c>
      <c r="H271" s="71">
        <v>2554</v>
      </c>
      <c r="I271" s="71" t="s">
        <v>154</v>
      </c>
      <c r="J271" s="71" t="s">
        <v>425</v>
      </c>
      <c r="K271" s="71" t="s">
        <v>137</v>
      </c>
    </row>
    <row r="272" spans="1:11" ht="17.25">
      <c r="A272" s="65">
        <v>10</v>
      </c>
      <c r="B272" s="69">
        <v>19664</v>
      </c>
      <c r="C272" s="70" t="s">
        <v>423</v>
      </c>
      <c r="D272" s="66" t="s">
        <v>431</v>
      </c>
      <c r="E272" s="70"/>
      <c r="F272" s="66"/>
      <c r="G272" s="70">
        <v>1650</v>
      </c>
      <c r="H272" s="71">
        <v>2554</v>
      </c>
      <c r="I272" s="71" t="s">
        <v>154</v>
      </c>
      <c r="J272" s="71" t="s">
        <v>425</v>
      </c>
      <c r="K272" s="71" t="s">
        <v>137</v>
      </c>
    </row>
    <row r="273" spans="1:11" ht="17.25">
      <c r="A273" s="65">
        <v>18</v>
      </c>
      <c r="B273" s="69">
        <v>19664</v>
      </c>
      <c r="C273" s="72" t="s">
        <v>432</v>
      </c>
      <c r="D273" s="66" t="s">
        <v>433</v>
      </c>
      <c r="E273" s="70"/>
      <c r="F273" s="66"/>
      <c r="G273" s="70">
        <v>30</v>
      </c>
      <c r="H273" s="71">
        <v>2554</v>
      </c>
      <c r="I273" s="71" t="s">
        <v>154</v>
      </c>
      <c r="J273" s="71" t="s">
        <v>425</v>
      </c>
      <c r="K273" s="71" t="s">
        <v>137</v>
      </c>
    </row>
    <row r="274" spans="1:11" ht="17.25">
      <c r="A274" s="65">
        <v>30</v>
      </c>
      <c r="B274" s="69">
        <v>19664</v>
      </c>
      <c r="C274" s="70" t="s">
        <v>429</v>
      </c>
      <c r="D274" s="66" t="s">
        <v>434</v>
      </c>
      <c r="E274" s="70"/>
      <c r="F274" s="66"/>
      <c r="G274" s="70">
        <v>1786.16</v>
      </c>
      <c r="H274" s="71">
        <v>2554</v>
      </c>
      <c r="I274" s="71" t="s">
        <v>154</v>
      </c>
      <c r="J274" s="71" t="s">
        <v>425</v>
      </c>
      <c r="K274" s="71" t="s">
        <v>137</v>
      </c>
    </row>
    <row r="275" spans="1:11" ht="17.25">
      <c r="A275" s="65">
        <v>7</v>
      </c>
      <c r="B275" s="69">
        <v>19694</v>
      </c>
      <c r="C275" s="70" t="s">
        <v>427</v>
      </c>
      <c r="D275" s="66" t="s">
        <v>435</v>
      </c>
      <c r="E275" s="70"/>
      <c r="F275" s="66"/>
      <c r="G275" s="70">
        <v>745</v>
      </c>
      <c r="H275" s="71">
        <v>2554</v>
      </c>
      <c r="I275" s="71" t="s">
        <v>154</v>
      </c>
      <c r="J275" s="71" t="s">
        <v>425</v>
      </c>
      <c r="K275" s="71" t="s">
        <v>137</v>
      </c>
    </row>
    <row r="276" spans="1:11" ht="17.25">
      <c r="A276" s="65">
        <v>8</v>
      </c>
      <c r="B276" s="69">
        <v>19694</v>
      </c>
      <c r="C276" s="70" t="s">
        <v>423</v>
      </c>
      <c r="D276" s="66" t="s">
        <v>436</v>
      </c>
      <c r="E276" s="70"/>
      <c r="F276" s="66"/>
      <c r="G276" s="70">
        <v>123</v>
      </c>
      <c r="H276" s="71">
        <v>2554</v>
      </c>
      <c r="I276" s="71" t="s">
        <v>154</v>
      </c>
      <c r="J276" s="71" t="s">
        <v>425</v>
      </c>
      <c r="K276" s="71" t="s">
        <v>137</v>
      </c>
    </row>
    <row r="277" spans="1:11" ht="17.25">
      <c r="A277" s="65">
        <v>13</v>
      </c>
      <c r="B277" s="69">
        <v>19694</v>
      </c>
      <c r="C277" s="71" t="s">
        <v>423</v>
      </c>
      <c r="D277" s="66" t="s">
        <v>437</v>
      </c>
      <c r="E277" s="70"/>
      <c r="F277" s="66"/>
      <c r="G277" s="70">
        <v>384</v>
      </c>
      <c r="H277" s="71">
        <v>2554</v>
      </c>
      <c r="I277" s="71" t="s">
        <v>154</v>
      </c>
      <c r="J277" s="71" t="s">
        <v>425</v>
      </c>
      <c r="K277" s="71" t="s">
        <v>137</v>
      </c>
    </row>
    <row r="278" spans="1:11" ht="17.25">
      <c r="A278" s="65">
        <v>17</v>
      </c>
      <c r="B278" s="69">
        <v>19694</v>
      </c>
      <c r="C278" s="71" t="s">
        <v>423</v>
      </c>
      <c r="D278" s="66" t="s">
        <v>438</v>
      </c>
      <c r="E278" s="70"/>
      <c r="F278" s="66"/>
      <c r="G278" s="70">
        <v>1050</v>
      </c>
      <c r="H278" s="71">
        <v>2554</v>
      </c>
      <c r="I278" s="71" t="s">
        <v>154</v>
      </c>
      <c r="J278" s="71" t="s">
        <v>425</v>
      </c>
      <c r="K278" s="71" t="s">
        <v>137</v>
      </c>
    </row>
    <row r="279" spans="1:11" ht="17.25">
      <c r="A279" s="65">
        <v>22</v>
      </c>
      <c r="B279" s="69">
        <v>19694</v>
      </c>
      <c r="C279" s="71" t="s">
        <v>427</v>
      </c>
      <c r="D279" s="66" t="s">
        <v>439</v>
      </c>
      <c r="E279" s="70"/>
      <c r="F279" s="66"/>
      <c r="G279" s="70">
        <v>745</v>
      </c>
      <c r="H279" s="71">
        <v>2554</v>
      </c>
      <c r="I279" s="71" t="s">
        <v>154</v>
      </c>
      <c r="J279" s="71" t="s">
        <v>425</v>
      </c>
      <c r="K279" s="71" t="s">
        <v>137</v>
      </c>
    </row>
    <row r="280" spans="1:11" ht="17.25">
      <c r="A280" s="65">
        <v>24</v>
      </c>
      <c r="B280" s="69">
        <v>19694</v>
      </c>
      <c r="C280" s="71" t="s">
        <v>423</v>
      </c>
      <c r="D280" s="66" t="s">
        <v>438</v>
      </c>
      <c r="E280" s="70"/>
      <c r="F280" s="66"/>
      <c r="G280" s="70">
        <v>300</v>
      </c>
      <c r="H280" s="71">
        <v>2554</v>
      </c>
      <c r="I280" s="71" t="s">
        <v>154</v>
      </c>
      <c r="J280" s="71" t="s">
        <v>425</v>
      </c>
      <c r="K280" s="71" t="s">
        <v>137</v>
      </c>
    </row>
    <row r="281" spans="1:11" ht="17.25">
      <c r="A281" s="65">
        <v>7</v>
      </c>
      <c r="B281" s="69">
        <v>19725</v>
      </c>
      <c r="C281" s="71" t="s">
        <v>429</v>
      </c>
      <c r="D281" s="66" t="s">
        <v>440</v>
      </c>
      <c r="E281" s="70"/>
      <c r="F281" s="66"/>
      <c r="G281" s="70">
        <v>2364.7600000000002</v>
      </c>
      <c r="H281" s="71">
        <v>2554</v>
      </c>
      <c r="I281" s="71" t="s">
        <v>154</v>
      </c>
      <c r="J281" s="71" t="s">
        <v>425</v>
      </c>
      <c r="K281" s="71" t="s">
        <v>137</v>
      </c>
    </row>
    <row r="282" spans="1:11" ht="17.25">
      <c r="A282" s="65">
        <v>24</v>
      </c>
      <c r="B282" s="69">
        <v>19725</v>
      </c>
      <c r="C282" s="71" t="s">
        <v>427</v>
      </c>
      <c r="D282" s="66" t="s">
        <v>441</v>
      </c>
      <c r="E282" s="70"/>
      <c r="F282" s="66"/>
      <c r="G282" s="70">
        <v>745</v>
      </c>
      <c r="H282" s="71">
        <v>2554</v>
      </c>
      <c r="I282" s="71" t="s">
        <v>154</v>
      </c>
      <c r="J282" s="71" t="s">
        <v>425</v>
      </c>
      <c r="K282" s="71" t="s">
        <v>137</v>
      </c>
    </row>
    <row r="283" spans="1:11" ht="17.25">
      <c r="A283" s="65">
        <v>11</v>
      </c>
      <c r="B283" s="69">
        <v>19756</v>
      </c>
      <c r="C283" s="71" t="s">
        <v>423</v>
      </c>
      <c r="D283" s="66" t="s">
        <v>442</v>
      </c>
      <c r="E283" s="70"/>
      <c r="F283" s="66"/>
      <c r="G283" s="70">
        <v>390</v>
      </c>
      <c r="H283" s="71">
        <v>2554</v>
      </c>
      <c r="I283" s="71" t="s">
        <v>154</v>
      </c>
      <c r="J283" s="71" t="s">
        <v>425</v>
      </c>
      <c r="K283" s="71" t="s">
        <v>137</v>
      </c>
    </row>
    <row r="284" spans="1:11" ht="17.25">
      <c r="A284" s="65">
        <v>14</v>
      </c>
      <c r="B284" s="69">
        <v>19756</v>
      </c>
      <c r="C284" s="71" t="s">
        <v>423</v>
      </c>
      <c r="D284" s="66" t="s">
        <v>443</v>
      </c>
      <c r="E284" s="70"/>
      <c r="F284" s="66"/>
      <c r="G284" s="70">
        <v>500</v>
      </c>
      <c r="H284" s="71">
        <v>2554</v>
      </c>
      <c r="I284" s="71" t="s">
        <v>154</v>
      </c>
      <c r="J284" s="71" t="s">
        <v>425</v>
      </c>
      <c r="K284" s="71" t="s">
        <v>137</v>
      </c>
    </row>
    <row r="285" spans="1:11" ht="17.25">
      <c r="A285" s="65">
        <v>14</v>
      </c>
      <c r="B285" s="69">
        <v>19756</v>
      </c>
      <c r="C285" s="72" t="s">
        <v>432</v>
      </c>
      <c r="D285" s="66" t="s">
        <v>444</v>
      </c>
      <c r="E285" s="70"/>
      <c r="F285" s="66"/>
      <c r="G285" s="70">
        <v>30</v>
      </c>
      <c r="H285" s="71">
        <v>2554</v>
      </c>
      <c r="I285" s="71" t="s">
        <v>154</v>
      </c>
      <c r="J285" s="71" t="s">
        <v>425</v>
      </c>
      <c r="K285" s="71" t="s">
        <v>137</v>
      </c>
    </row>
    <row r="286" spans="1:11" ht="17.25">
      <c r="A286" s="65">
        <v>25</v>
      </c>
      <c r="B286" s="69">
        <v>19756</v>
      </c>
      <c r="C286" s="71" t="s">
        <v>423</v>
      </c>
      <c r="D286" s="66" t="s">
        <v>445</v>
      </c>
      <c r="E286" s="70"/>
      <c r="F286" s="66"/>
      <c r="G286" s="70">
        <v>782</v>
      </c>
      <c r="H286" s="71">
        <v>2554</v>
      </c>
      <c r="I286" s="71" t="s">
        <v>154</v>
      </c>
      <c r="J286" s="71" t="s">
        <v>425</v>
      </c>
      <c r="K286" s="71" t="s">
        <v>137</v>
      </c>
    </row>
    <row r="287" spans="1:11" ht="17.25">
      <c r="A287" s="65">
        <v>25</v>
      </c>
      <c r="B287" s="69">
        <v>19756</v>
      </c>
      <c r="C287" s="71" t="s">
        <v>427</v>
      </c>
      <c r="D287" s="66" t="s">
        <v>446</v>
      </c>
      <c r="E287" s="70"/>
      <c r="F287" s="66"/>
      <c r="G287" s="70">
        <v>745</v>
      </c>
      <c r="H287" s="71">
        <v>2554</v>
      </c>
      <c r="I287" s="71" t="s">
        <v>154</v>
      </c>
      <c r="J287" s="71" t="s">
        <v>425</v>
      </c>
      <c r="K287" s="71" t="s">
        <v>137</v>
      </c>
    </row>
    <row r="288" spans="1:11" ht="17.25">
      <c r="A288" s="65">
        <v>3</v>
      </c>
      <c r="B288" s="69">
        <v>19784</v>
      </c>
      <c r="C288" s="71" t="s">
        <v>429</v>
      </c>
      <c r="D288" s="66" t="s">
        <v>447</v>
      </c>
      <c r="E288" s="70"/>
      <c r="F288" s="66"/>
      <c r="G288" s="70">
        <v>2400.23</v>
      </c>
      <c r="H288" s="71">
        <v>2554</v>
      </c>
      <c r="I288" s="71" t="s">
        <v>154</v>
      </c>
      <c r="J288" s="71" t="s">
        <v>425</v>
      </c>
      <c r="K288" s="71" t="s">
        <v>137</v>
      </c>
    </row>
    <row r="289" spans="1:11" ht="17.25">
      <c r="A289" s="65">
        <v>3</v>
      </c>
      <c r="B289" s="69">
        <v>19784</v>
      </c>
      <c r="C289" s="71" t="s">
        <v>423</v>
      </c>
      <c r="D289" s="66" t="s">
        <v>448</v>
      </c>
      <c r="E289" s="70"/>
      <c r="F289" s="66"/>
      <c r="G289" s="70">
        <v>32</v>
      </c>
      <c r="H289" s="71">
        <v>2554</v>
      </c>
      <c r="I289" s="71" t="s">
        <v>154</v>
      </c>
      <c r="J289" s="71" t="s">
        <v>425</v>
      </c>
      <c r="K289" s="71" t="s">
        <v>137</v>
      </c>
    </row>
    <row r="290" spans="1:11" ht="17.25">
      <c r="A290" s="65">
        <v>4</v>
      </c>
      <c r="B290" s="69">
        <v>19784</v>
      </c>
      <c r="C290" s="72" t="s">
        <v>432</v>
      </c>
      <c r="D290" s="66" t="s">
        <v>449</v>
      </c>
      <c r="E290" s="70"/>
      <c r="F290" s="66"/>
      <c r="G290" s="70">
        <v>50</v>
      </c>
      <c r="H290" s="71">
        <v>2554</v>
      </c>
      <c r="I290" s="71" t="s">
        <v>154</v>
      </c>
      <c r="J290" s="71" t="s">
        <v>425</v>
      </c>
      <c r="K290" s="71" t="s">
        <v>137</v>
      </c>
    </row>
    <row r="291" spans="1:11" ht="17.25">
      <c r="A291" s="65">
        <v>16</v>
      </c>
      <c r="B291" s="69">
        <v>19784</v>
      </c>
      <c r="C291" s="71" t="s">
        <v>423</v>
      </c>
      <c r="D291" s="66" t="s">
        <v>450</v>
      </c>
      <c r="E291" s="70"/>
      <c r="F291" s="66"/>
      <c r="G291" s="70">
        <v>64</v>
      </c>
      <c r="H291" s="71">
        <v>2554</v>
      </c>
      <c r="I291" s="71" t="s">
        <v>154</v>
      </c>
      <c r="J291" s="71" t="s">
        <v>425</v>
      </c>
      <c r="K291" s="71" t="s">
        <v>137</v>
      </c>
    </row>
    <row r="292" spans="1:11" ht="17.25">
      <c r="A292" s="65">
        <v>30</v>
      </c>
      <c r="B292" s="69">
        <v>19784</v>
      </c>
      <c r="C292" s="72" t="s">
        <v>432</v>
      </c>
      <c r="D292" s="66" t="s">
        <v>451</v>
      </c>
      <c r="E292" s="70"/>
      <c r="F292" s="66"/>
      <c r="G292" s="70">
        <v>36</v>
      </c>
      <c r="H292" s="71">
        <v>2554</v>
      </c>
      <c r="I292" s="71" t="s">
        <v>154</v>
      </c>
      <c r="J292" s="71" t="s">
        <v>425</v>
      </c>
      <c r="K292" s="71" t="s">
        <v>137</v>
      </c>
    </row>
    <row r="293" spans="1:11" ht="17.25">
      <c r="A293" s="65">
        <v>30</v>
      </c>
      <c r="B293" s="69">
        <v>19784</v>
      </c>
      <c r="C293" s="71" t="s">
        <v>429</v>
      </c>
      <c r="D293" s="66" t="s">
        <v>452</v>
      </c>
      <c r="E293" s="70"/>
      <c r="F293" s="66"/>
      <c r="G293" s="70">
        <v>2041.36</v>
      </c>
      <c r="H293" s="71">
        <v>2554</v>
      </c>
      <c r="I293" s="71" t="s">
        <v>154</v>
      </c>
      <c r="J293" s="71" t="s">
        <v>425</v>
      </c>
      <c r="K293" s="71" t="s">
        <v>137</v>
      </c>
    </row>
    <row r="294" spans="1:11" ht="17.25">
      <c r="A294" s="65">
        <v>30</v>
      </c>
      <c r="B294" s="69">
        <v>19784</v>
      </c>
      <c r="C294" s="71" t="s">
        <v>429</v>
      </c>
      <c r="D294" s="66" t="s">
        <v>453</v>
      </c>
      <c r="E294" s="70"/>
      <c r="F294" s="66"/>
      <c r="G294" s="70">
        <v>2261.2399999999998</v>
      </c>
      <c r="H294" s="71">
        <v>2554</v>
      </c>
      <c r="I294" s="71" t="s">
        <v>154</v>
      </c>
      <c r="J294" s="71" t="s">
        <v>425</v>
      </c>
      <c r="K294" s="71" t="s">
        <v>137</v>
      </c>
    </row>
    <row r="295" spans="1:11" ht="17.25">
      <c r="A295" s="65">
        <v>31</v>
      </c>
      <c r="B295" s="69">
        <v>19784</v>
      </c>
      <c r="C295" s="71" t="s">
        <v>454</v>
      </c>
      <c r="D295" s="66" t="s">
        <v>455</v>
      </c>
      <c r="E295" s="70"/>
      <c r="F295" s="70"/>
      <c r="G295" s="70">
        <v>1441000</v>
      </c>
      <c r="H295" s="71">
        <v>2554</v>
      </c>
      <c r="I295" s="71" t="s">
        <v>154</v>
      </c>
      <c r="J295" s="71" t="s">
        <v>425</v>
      </c>
      <c r="K295" s="71" t="s">
        <v>137</v>
      </c>
    </row>
    <row r="296" spans="1:11" ht="17.25">
      <c r="A296" s="65">
        <v>1</v>
      </c>
      <c r="B296" s="69">
        <v>19815</v>
      </c>
      <c r="C296" s="71" t="s">
        <v>427</v>
      </c>
      <c r="D296" s="66" t="s">
        <v>456</v>
      </c>
      <c r="E296" s="70"/>
      <c r="F296" s="66"/>
      <c r="G296" s="70">
        <v>744</v>
      </c>
      <c r="H296" s="71">
        <v>2554</v>
      </c>
      <c r="I296" s="71" t="s">
        <v>154</v>
      </c>
      <c r="J296" s="71" t="s">
        <v>425</v>
      </c>
      <c r="K296" s="71" t="s">
        <v>137</v>
      </c>
    </row>
    <row r="297" spans="1:11" ht="17.25">
      <c r="A297" s="65">
        <v>5</v>
      </c>
      <c r="B297" s="69">
        <v>19815</v>
      </c>
      <c r="C297" s="71" t="s">
        <v>423</v>
      </c>
      <c r="D297" s="66" t="s">
        <v>457</v>
      </c>
      <c r="E297" s="70"/>
      <c r="F297" s="66"/>
      <c r="G297" s="70">
        <v>32</v>
      </c>
      <c r="H297" s="71">
        <v>2554</v>
      </c>
      <c r="I297" s="71" t="s">
        <v>154</v>
      </c>
      <c r="J297" s="71" t="s">
        <v>425</v>
      </c>
      <c r="K297" s="71" t="s">
        <v>137</v>
      </c>
    </row>
    <row r="298" spans="1:11" ht="17.25">
      <c r="A298" s="65">
        <v>5</v>
      </c>
      <c r="B298" s="69">
        <v>19815</v>
      </c>
      <c r="C298" s="72" t="s">
        <v>432</v>
      </c>
      <c r="D298" s="66" t="s">
        <v>458</v>
      </c>
      <c r="E298" s="70"/>
      <c r="F298" s="66"/>
      <c r="G298" s="70">
        <v>50</v>
      </c>
      <c r="H298" s="71">
        <v>2554</v>
      </c>
      <c r="I298" s="71" t="s">
        <v>154</v>
      </c>
      <c r="J298" s="71" t="s">
        <v>425</v>
      </c>
      <c r="K298" s="71" t="s">
        <v>137</v>
      </c>
    </row>
    <row r="299" spans="1:11" ht="17.25">
      <c r="A299" s="65">
        <v>25</v>
      </c>
      <c r="B299" s="69">
        <v>19815</v>
      </c>
      <c r="C299" s="72" t="s">
        <v>432</v>
      </c>
      <c r="D299" s="66" t="s">
        <v>459</v>
      </c>
      <c r="E299" s="70"/>
      <c r="F299" s="66"/>
      <c r="G299" s="70">
        <v>30</v>
      </c>
      <c r="H299" s="71">
        <v>2554</v>
      </c>
      <c r="I299" s="71" t="s">
        <v>154</v>
      </c>
      <c r="J299" s="71" t="s">
        <v>425</v>
      </c>
      <c r="K299" s="71" t="s">
        <v>137</v>
      </c>
    </row>
    <row r="300" spans="1:11" ht="17.25">
      <c r="A300" s="65">
        <v>28</v>
      </c>
      <c r="B300" s="69">
        <v>19815</v>
      </c>
      <c r="C300" s="71" t="s">
        <v>427</v>
      </c>
      <c r="D300" s="66" t="s">
        <v>460</v>
      </c>
      <c r="E300" s="70"/>
      <c r="F300" s="66"/>
      <c r="G300" s="70">
        <v>745</v>
      </c>
      <c r="H300" s="71">
        <v>2554</v>
      </c>
      <c r="I300" s="71" t="s">
        <v>154</v>
      </c>
      <c r="J300" s="71" t="s">
        <v>425</v>
      </c>
      <c r="K300" s="71" t="s">
        <v>137</v>
      </c>
    </row>
    <row r="301" spans="1:11" ht="17.25">
      <c r="A301" s="65">
        <v>11</v>
      </c>
      <c r="B301" s="69">
        <v>19845</v>
      </c>
      <c r="C301" s="71" t="s">
        <v>423</v>
      </c>
      <c r="D301" s="66" t="s">
        <v>461</v>
      </c>
      <c r="E301" s="70"/>
      <c r="F301" s="66"/>
      <c r="G301" s="70">
        <v>27</v>
      </c>
      <c r="H301" s="71">
        <v>2554</v>
      </c>
      <c r="I301" s="71" t="s">
        <v>154</v>
      </c>
      <c r="J301" s="71" t="s">
        <v>425</v>
      </c>
      <c r="K301" s="71" t="s">
        <v>137</v>
      </c>
    </row>
    <row r="302" spans="1:11" ht="17.25">
      <c r="A302" s="65">
        <v>23</v>
      </c>
      <c r="B302" s="69">
        <v>19845</v>
      </c>
      <c r="C302" s="71" t="s">
        <v>454</v>
      </c>
      <c r="D302" s="66" t="s">
        <v>462</v>
      </c>
      <c r="E302" s="70"/>
      <c r="F302" s="70"/>
      <c r="G302" s="70">
        <v>500000</v>
      </c>
      <c r="H302" s="71">
        <v>2554</v>
      </c>
      <c r="I302" s="71" t="s">
        <v>154</v>
      </c>
      <c r="J302" s="71" t="s">
        <v>425</v>
      </c>
      <c r="K302" s="71" t="s">
        <v>137</v>
      </c>
    </row>
    <row r="303" spans="1:11" ht="17.25">
      <c r="A303" s="65">
        <v>30</v>
      </c>
      <c r="B303" s="69">
        <v>19845</v>
      </c>
      <c r="C303" s="71" t="s">
        <v>423</v>
      </c>
      <c r="D303" s="66" t="s">
        <v>463</v>
      </c>
      <c r="E303" s="70"/>
      <c r="F303" s="66"/>
      <c r="G303" s="70">
        <v>89</v>
      </c>
      <c r="H303" s="71">
        <v>2554</v>
      </c>
      <c r="I303" s="71" t="s">
        <v>154</v>
      </c>
      <c r="J303" s="71" t="s">
        <v>425</v>
      </c>
      <c r="K303" s="71" t="s">
        <v>137</v>
      </c>
    </row>
    <row r="304" spans="1:11" ht="17.25">
      <c r="A304" s="65">
        <v>6</v>
      </c>
      <c r="B304" s="69">
        <v>19876</v>
      </c>
      <c r="C304" s="71" t="s">
        <v>427</v>
      </c>
      <c r="D304" s="66" t="s">
        <v>464</v>
      </c>
      <c r="E304" s="70"/>
      <c r="F304" s="66"/>
      <c r="G304" s="70">
        <v>745</v>
      </c>
      <c r="H304" s="71">
        <v>2554</v>
      </c>
      <c r="I304" s="71" t="s">
        <v>154</v>
      </c>
      <c r="J304" s="71" t="s">
        <v>425</v>
      </c>
      <c r="K304" s="71" t="s">
        <v>137</v>
      </c>
    </row>
    <row r="305" spans="1:11" ht="17.25">
      <c r="A305" s="65">
        <v>6</v>
      </c>
      <c r="B305" s="69">
        <v>19876</v>
      </c>
      <c r="C305" s="71" t="s">
        <v>429</v>
      </c>
      <c r="D305" s="66" t="s">
        <v>465</v>
      </c>
      <c r="E305" s="70"/>
      <c r="F305" s="66"/>
      <c r="G305" s="70">
        <v>1846.19</v>
      </c>
      <c r="H305" s="71">
        <v>2554</v>
      </c>
      <c r="I305" s="71" t="s">
        <v>154</v>
      </c>
      <c r="J305" s="71" t="s">
        <v>425</v>
      </c>
      <c r="K305" s="71" t="s">
        <v>137</v>
      </c>
    </row>
    <row r="306" spans="1:11" ht="17.25">
      <c r="A306" s="65">
        <v>6</v>
      </c>
      <c r="B306" s="69">
        <v>19876</v>
      </c>
      <c r="C306" s="71" t="s">
        <v>429</v>
      </c>
      <c r="D306" s="66" t="s">
        <v>466</v>
      </c>
      <c r="E306" s="70"/>
      <c r="F306" s="66"/>
      <c r="G306" s="70">
        <v>1963.82</v>
      </c>
      <c r="H306" s="71">
        <v>2554</v>
      </c>
      <c r="I306" s="71" t="s">
        <v>154</v>
      </c>
      <c r="J306" s="71" t="s">
        <v>425</v>
      </c>
      <c r="K306" s="71" t="s">
        <v>137</v>
      </c>
    </row>
    <row r="307" spans="1:11" ht="17.25">
      <c r="A307" s="65">
        <v>14</v>
      </c>
      <c r="B307" s="69">
        <v>19876</v>
      </c>
      <c r="C307" s="71" t="s">
        <v>423</v>
      </c>
      <c r="D307" s="66" t="s">
        <v>463</v>
      </c>
      <c r="E307" s="70"/>
      <c r="F307" s="66"/>
      <c r="G307" s="70">
        <v>32</v>
      </c>
      <c r="H307" s="71">
        <v>2554</v>
      </c>
      <c r="I307" s="71" t="s">
        <v>154</v>
      </c>
      <c r="J307" s="71" t="s">
        <v>425</v>
      </c>
      <c r="K307" s="71" t="s">
        <v>137</v>
      </c>
    </row>
    <row r="308" spans="1:11" ht="17.25">
      <c r="A308" s="65">
        <v>27</v>
      </c>
      <c r="B308" s="69">
        <v>19876</v>
      </c>
      <c r="C308" s="71" t="s">
        <v>427</v>
      </c>
      <c r="D308" s="66" t="s">
        <v>467</v>
      </c>
      <c r="E308" s="70"/>
      <c r="F308" s="66"/>
      <c r="G308" s="70">
        <v>744</v>
      </c>
      <c r="H308" s="71">
        <v>2554</v>
      </c>
      <c r="I308" s="71" t="s">
        <v>154</v>
      </c>
      <c r="J308" s="71" t="s">
        <v>425</v>
      </c>
      <c r="K308" s="71" t="s">
        <v>137</v>
      </c>
    </row>
    <row r="309" spans="1:11" ht="17.25">
      <c r="A309" s="65">
        <v>28</v>
      </c>
      <c r="B309" s="69">
        <v>19876</v>
      </c>
      <c r="C309" s="71" t="s">
        <v>423</v>
      </c>
      <c r="D309" s="66" t="s">
        <v>468</v>
      </c>
      <c r="E309" s="70"/>
      <c r="F309" s="66"/>
      <c r="G309" s="70">
        <v>96</v>
      </c>
      <c r="H309" s="71">
        <v>2554</v>
      </c>
      <c r="I309" s="71" t="s">
        <v>154</v>
      </c>
      <c r="J309" s="71" t="s">
        <v>425</v>
      </c>
      <c r="K309" s="71" t="s">
        <v>137</v>
      </c>
    </row>
    <row r="310" spans="1:11" ht="17.25">
      <c r="A310" s="65">
        <v>14</v>
      </c>
      <c r="B310" s="69">
        <v>19906</v>
      </c>
      <c r="C310" s="71" t="s">
        <v>423</v>
      </c>
      <c r="D310" s="66" t="s">
        <v>468</v>
      </c>
      <c r="E310" s="70"/>
      <c r="F310" s="66"/>
      <c r="G310" s="70">
        <v>32</v>
      </c>
      <c r="H310" s="71">
        <v>2554</v>
      </c>
      <c r="I310" s="71" t="s">
        <v>154</v>
      </c>
      <c r="J310" s="71" t="s">
        <v>425</v>
      </c>
      <c r="K310" s="71" t="s">
        <v>137</v>
      </c>
    </row>
    <row r="311" spans="1:11" ht="17.25">
      <c r="A311" s="65">
        <v>28</v>
      </c>
      <c r="B311" s="69">
        <v>19906</v>
      </c>
      <c r="C311" s="71" t="s">
        <v>427</v>
      </c>
      <c r="D311" s="66" t="s">
        <v>469</v>
      </c>
      <c r="E311" s="70"/>
      <c r="F311" s="66"/>
      <c r="G311" s="70">
        <v>744</v>
      </c>
      <c r="H311" s="71">
        <v>2554</v>
      </c>
      <c r="I311" s="71" t="s">
        <v>154</v>
      </c>
      <c r="J311" s="71" t="s">
        <v>425</v>
      </c>
      <c r="K311" s="71" t="s">
        <v>137</v>
      </c>
    </row>
    <row r="312" spans="1:11" ht="17.25">
      <c r="A312" s="65">
        <v>29</v>
      </c>
      <c r="B312" s="69">
        <v>19906</v>
      </c>
      <c r="C312" s="71" t="s">
        <v>429</v>
      </c>
      <c r="D312" s="66" t="s">
        <v>470</v>
      </c>
      <c r="E312" s="70"/>
      <c r="F312" s="66"/>
      <c r="G312" s="70">
        <v>1775.88</v>
      </c>
      <c r="H312" s="71">
        <v>2554</v>
      </c>
      <c r="I312" s="71" t="s">
        <v>154</v>
      </c>
      <c r="J312" s="71" t="s">
        <v>425</v>
      </c>
      <c r="K312" s="71" t="s">
        <v>137</v>
      </c>
    </row>
    <row r="313" spans="1:11" ht="17.25">
      <c r="A313" s="65">
        <v>29</v>
      </c>
      <c r="B313" s="69">
        <v>19906</v>
      </c>
      <c r="C313" s="71" t="s">
        <v>429</v>
      </c>
      <c r="D313" s="66" t="s">
        <v>471</v>
      </c>
      <c r="E313" s="70"/>
      <c r="F313" s="66"/>
      <c r="G313" s="70">
        <v>1911.45</v>
      </c>
      <c r="H313" s="71">
        <v>2554</v>
      </c>
      <c r="I313" s="71" t="s">
        <v>154</v>
      </c>
      <c r="J313" s="71" t="s">
        <v>425</v>
      </c>
      <c r="K313" s="71" t="s">
        <v>137</v>
      </c>
    </row>
    <row r="314" spans="1:11" ht="17.25">
      <c r="A314" s="65">
        <v>4</v>
      </c>
      <c r="B314" s="69">
        <v>19937</v>
      </c>
      <c r="C314" s="71" t="s">
        <v>423</v>
      </c>
      <c r="D314" s="66" t="s">
        <v>461</v>
      </c>
      <c r="E314" s="70"/>
      <c r="F314" s="66"/>
      <c r="G314" s="70">
        <v>27</v>
      </c>
      <c r="H314" s="71">
        <v>2554</v>
      </c>
      <c r="I314" s="71" t="s">
        <v>154</v>
      </c>
      <c r="J314" s="71" t="s">
        <v>425</v>
      </c>
      <c r="K314" s="71" t="s">
        <v>137</v>
      </c>
    </row>
    <row r="315" spans="1:11" ht="17.25">
      <c r="A315" s="65">
        <v>11</v>
      </c>
      <c r="B315" s="69">
        <v>19937</v>
      </c>
      <c r="C315" s="71" t="s">
        <v>423</v>
      </c>
      <c r="D315" s="66" t="s">
        <v>461</v>
      </c>
      <c r="E315" s="70"/>
      <c r="F315" s="66"/>
      <c r="G315" s="70">
        <v>27</v>
      </c>
      <c r="H315" s="71">
        <v>2554</v>
      </c>
      <c r="I315" s="71" t="s">
        <v>154</v>
      </c>
      <c r="J315" s="71" t="s">
        <v>425</v>
      </c>
      <c r="K315" s="71" t="s">
        <v>137</v>
      </c>
    </row>
    <row r="316" spans="1:11" ht="17.25">
      <c r="A316" s="65">
        <v>24</v>
      </c>
      <c r="B316" s="69">
        <v>19937</v>
      </c>
      <c r="C316" s="71" t="s">
        <v>427</v>
      </c>
      <c r="D316" s="66" t="s">
        <v>472</v>
      </c>
      <c r="E316" s="70"/>
      <c r="F316" s="66"/>
      <c r="G316" s="70">
        <v>743.6</v>
      </c>
      <c r="H316" s="71">
        <v>2554</v>
      </c>
      <c r="I316" s="71" t="s">
        <v>154</v>
      </c>
      <c r="J316" s="71" t="s">
        <v>425</v>
      </c>
      <c r="K316" s="71" t="s">
        <v>137</v>
      </c>
    </row>
    <row r="317" spans="1:11" ht="17.25">
      <c r="A317" s="65">
        <v>14</v>
      </c>
      <c r="B317" s="69">
        <v>19968</v>
      </c>
      <c r="C317" s="71" t="s">
        <v>423</v>
      </c>
      <c r="D317" s="66" t="s">
        <v>473</v>
      </c>
      <c r="E317" s="70"/>
      <c r="F317" s="66"/>
      <c r="G317" s="70">
        <v>16</v>
      </c>
      <c r="H317" s="71">
        <v>2554</v>
      </c>
      <c r="I317" s="71" t="s">
        <v>154</v>
      </c>
      <c r="J317" s="71" t="s">
        <v>425</v>
      </c>
      <c r="K317" s="71" t="s">
        <v>137</v>
      </c>
    </row>
    <row r="318" spans="1:11" ht="17.25">
      <c r="A318" s="65">
        <v>19</v>
      </c>
      <c r="B318" s="69">
        <v>19968</v>
      </c>
      <c r="C318" s="71" t="s">
        <v>429</v>
      </c>
      <c r="D318" s="66" t="s">
        <v>474</v>
      </c>
      <c r="E318" s="70"/>
      <c r="F318" s="66"/>
      <c r="G318" s="70">
        <v>1769.78</v>
      </c>
      <c r="H318" s="71">
        <v>2554</v>
      </c>
      <c r="I318" s="71" t="s">
        <v>154</v>
      </c>
      <c r="J318" s="71" t="s">
        <v>425</v>
      </c>
      <c r="K318" s="71" t="s">
        <v>137</v>
      </c>
    </row>
    <row r="319" spans="1:11" ht="17.25">
      <c r="A319" s="65">
        <v>21</v>
      </c>
      <c r="B319" s="69">
        <v>19968</v>
      </c>
      <c r="C319" s="71" t="s">
        <v>427</v>
      </c>
      <c r="D319" s="66" t="s">
        <v>475</v>
      </c>
      <c r="E319" s="70"/>
      <c r="F319" s="66"/>
      <c r="G319" s="70">
        <v>744.75</v>
      </c>
      <c r="H319" s="71">
        <v>2554</v>
      </c>
      <c r="I319" s="71" t="s">
        <v>154</v>
      </c>
      <c r="J319" s="71" t="s">
        <v>425</v>
      </c>
      <c r="K319" s="71" t="s">
        <v>137</v>
      </c>
    </row>
    <row r="320" spans="1:11" ht="17.25">
      <c r="A320" s="65">
        <v>1</v>
      </c>
      <c r="B320" s="69">
        <v>19784</v>
      </c>
      <c r="C320" s="71" t="s">
        <v>476</v>
      </c>
      <c r="D320" s="66" t="s">
        <v>477</v>
      </c>
      <c r="E320" s="70"/>
      <c r="F320" s="70"/>
      <c r="G320" s="70">
        <v>10124</v>
      </c>
      <c r="H320" s="71">
        <v>2554</v>
      </c>
      <c r="I320" s="71" t="s">
        <v>478</v>
      </c>
      <c r="J320" s="71" t="s">
        <v>479</v>
      </c>
      <c r="K320" s="71" t="s">
        <v>137</v>
      </c>
    </row>
    <row r="321" spans="1:11" ht="17.25">
      <c r="A321" s="65">
        <v>31</v>
      </c>
      <c r="B321" s="69">
        <v>19845</v>
      </c>
      <c r="C321" s="71" t="s">
        <v>476</v>
      </c>
      <c r="D321" s="66" t="s">
        <v>480</v>
      </c>
      <c r="E321" s="70"/>
      <c r="F321" s="70"/>
      <c r="G321" s="70">
        <v>360</v>
      </c>
      <c r="H321" s="71">
        <v>2554</v>
      </c>
      <c r="I321" s="71" t="s">
        <v>478</v>
      </c>
      <c r="J321" s="71" t="s">
        <v>479</v>
      </c>
      <c r="K321" s="71" t="s">
        <v>137</v>
      </c>
    </row>
    <row r="322" spans="1:11" ht="17.25">
      <c r="A322" s="65">
        <v>28</v>
      </c>
      <c r="B322" s="69">
        <v>19876</v>
      </c>
      <c r="C322" s="71" t="s">
        <v>476</v>
      </c>
      <c r="D322" s="66" t="s">
        <v>481</v>
      </c>
      <c r="E322" s="70"/>
      <c r="F322" s="70"/>
      <c r="G322" s="70">
        <v>4740</v>
      </c>
      <c r="H322" s="71">
        <v>2554</v>
      </c>
      <c r="I322" s="71" t="s">
        <v>478</v>
      </c>
      <c r="J322" s="71" t="s">
        <v>479</v>
      </c>
      <c r="K322" s="71" t="s">
        <v>137</v>
      </c>
    </row>
    <row r="323" spans="1:11" ht="17.25">
      <c r="A323" s="65">
        <v>11</v>
      </c>
      <c r="B323" s="69">
        <v>19906</v>
      </c>
      <c r="C323" s="71" t="s">
        <v>476</v>
      </c>
      <c r="D323" s="66" t="s">
        <v>482</v>
      </c>
      <c r="E323" s="70"/>
      <c r="F323" s="70"/>
      <c r="G323" s="70">
        <v>13059</v>
      </c>
      <c r="H323" s="71">
        <v>2554</v>
      </c>
      <c r="I323" s="71" t="s">
        <v>478</v>
      </c>
      <c r="J323" s="71" t="s">
        <v>479</v>
      </c>
      <c r="K323" s="71" t="s">
        <v>137</v>
      </c>
    </row>
    <row r="324" spans="1:11" ht="17.25">
      <c r="A324" s="65">
        <v>20</v>
      </c>
      <c r="B324" s="69">
        <v>19906</v>
      </c>
      <c r="C324" s="71" t="s">
        <v>476</v>
      </c>
      <c r="D324" s="66" t="s">
        <v>483</v>
      </c>
      <c r="E324" s="70"/>
      <c r="F324" s="70"/>
      <c r="G324" s="70">
        <v>908</v>
      </c>
      <c r="H324" s="71">
        <v>2554</v>
      </c>
      <c r="I324" s="71" t="s">
        <v>478</v>
      </c>
      <c r="J324" s="71" t="s">
        <v>479</v>
      </c>
      <c r="K324" s="71" t="s">
        <v>137</v>
      </c>
    </row>
    <row r="325" spans="1:11" ht="17.25">
      <c r="A325" s="65">
        <v>20</v>
      </c>
      <c r="B325" s="69">
        <v>19906</v>
      </c>
      <c r="C325" s="71" t="s">
        <v>476</v>
      </c>
      <c r="D325" s="66" t="s">
        <v>484</v>
      </c>
      <c r="E325" s="70"/>
      <c r="F325" s="70"/>
      <c r="G325" s="70">
        <v>1400</v>
      </c>
      <c r="H325" s="71">
        <v>2554</v>
      </c>
      <c r="I325" s="71" t="s">
        <v>478</v>
      </c>
      <c r="J325" s="71" t="s">
        <v>479</v>
      </c>
      <c r="K325" s="71" t="s">
        <v>137</v>
      </c>
    </row>
    <row r="326" spans="1:11" ht="17.25">
      <c r="A326" s="65">
        <v>20</v>
      </c>
      <c r="B326" s="69">
        <v>19906</v>
      </c>
      <c r="C326" s="71" t="s">
        <v>476</v>
      </c>
      <c r="D326" s="66" t="s">
        <v>485</v>
      </c>
      <c r="E326" s="70"/>
      <c r="F326" s="70"/>
      <c r="G326" s="70">
        <v>1300</v>
      </c>
      <c r="H326" s="71">
        <v>2554</v>
      </c>
      <c r="I326" s="71" t="s">
        <v>478</v>
      </c>
      <c r="J326" s="71" t="s">
        <v>479</v>
      </c>
      <c r="K326" s="71" t="s">
        <v>137</v>
      </c>
    </row>
    <row r="327" spans="1:11" ht="17.25">
      <c r="A327" s="65">
        <v>20</v>
      </c>
      <c r="B327" s="69">
        <v>19906</v>
      </c>
      <c r="C327" s="71" t="s">
        <v>476</v>
      </c>
      <c r="D327" s="66" t="s">
        <v>486</v>
      </c>
      <c r="E327" s="70"/>
      <c r="F327" s="70"/>
      <c r="G327" s="70">
        <v>1130</v>
      </c>
      <c r="H327" s="71">
        <v>2554</v>
      </c>
      <c r="I327" s="71" t="s">
        <v>478</v>
      </c>
      <c r="J327" s="71" t="s">
        <v>479</v>
      </c>
      <c r="K327" s="71" t="s">
        <v>137</v>
      </c>
    </row>
    <row r="328" spans="1:11" ht="17.25">
      <c r="A328" s="65">
        <v>20</v>
      </c>
      <c r="B328" s="69">
        <v>19906</v>
      </c>
      <c r="C328" s="71" t="s">
        <v>476</v>
      </c>
      <c r="D328" s="66" t="s">
        <v>486</v>
      </c>
      <c r="E328" s="70"/>
      <c r="F328" s="70"/>
      <c r="G328" s="70">
        <v>400</v>
      </c>
      <c r="H328" s="71">
        <v>2554</v>
      </c>
      <c r="I328" s="71" t="s">
        <v>478</v>
      </c>
      <c r="J328" s="71" t="s">
        <v>479</v>
      </c>
      <c r="K328" s="71" t="s">
        <v>137</v>
      </c>
    </row>
    <row r="329" spans="1:11" ht="17.25">
      <c r="A329" s="65">
        <v>25</v>
      </c>
      <c r="B329" s="69">
        <v>19906</v>
      </c>
      <c r="C329" s="71" t="s">
        <v>476</v>
      </c>
      <c r="D329" s="66" t="s">
        <v>487</v>
      </c>
      <c r="E329" s="70"/>
      <c r="F329" s="70"/>
      <c r="G329" s="70">
        <v>711</v>
      </c>
      <c r="H329" s="71">
        <v>2554</v>
      </c>
      <c r="I329" s="71" t="s">
        <v>478</v>
      </c>
      <c r="J329" s="71" t="s">
        <v>479</v>
      </c>
      <c r="K329" s="71" t="s">
        <v>137</v>
      </c>
    </row>
    <row r="330" spans="1:11" ht="17.25">
      <c r="A330" s="65">
        <v>9</v>
      </c>
      <c r="B330" s="69">
        <v>19937</v>
      </c>
      <c r="C330" s="71" t="s">
        <v>476</v>
      </c>
      <c r="D330" s="66" t="s">
        <v>488</v>
      </c>
      <c r="E330" s="70"/>
      <c r="F330" s="70"/>
      <c r="G330" s="70">
        <v>3270</v>
      </c>
      <c r="H330" s="71">
        <v>2554</v>
      </c>
      <c r="I330" s="71" t="s">
        <v>478</v>
      </c>
      <c r="J330" s="71" t="s">
        <v>479</v>
      </c>
      <c r="K330" s="71" t="s">
        <v>137</v>
      </c>
    </row>
    <row r="331" spans="1:11" ht="17.25">
      <c r="A331" s="65">
        <v>10</v>
      </c>
      <c r="B331" s="69">
        <v>19664</v>
      </c>
      <c r="C331" s="71" t="s">
        <v>489</v>
      </c>
      <c r="D331" s="66" t="s">
        <v>490</v>
      </c>
      <c r="E331" s="70"/>
      <c r="F331" s="70"/>
      <c r="G331" s="70">
        <v>8200</v>
      </c>
      <c r="H331" s="71">
        <v>2554</v>
      </c>
      <c r="I331" s="71" t="s">
        <v>478</v>
      </c>
      <c r="J331" s="71" t="s">
        <v>491</v>
      </c>
      <c r="K331" s="71" t="s">
        <v>137</v>
      </c>
    </row>
    <row r="332" spans="1:11" ht="17.25">
      <c r="A332" s="65">
        <v>10</v>
      </c>
      <c r="B332" s="69">
        <v>19664</v>
      </c>
      <c r="C332" s="71" t="s">
        <v>489</v>
      </c>
      <c r="D332" s="66" t="s">
        <v>492</v>
      </c>
      <c r="E332" s="70"/>
      <c r="F332" s="70"/>
      <c r="G332" s="70">
        <v>9630</v>
      </c>
      <c r="H332" s="71">
        <v>2554</v>
      </c>
      <c r="I332" s="71" t="s">
        <v>478</v>
      </c>
      <c r="J332" s="71" t="s">
        <v>491</v>
      </c>
      <c r="K332" s="71" t="s">
        <v>137</v>
      </c>
    </row>
    <row r="333" spans="1:11" ht="17.25">
      <c r="A333" s="65">
        <v>22</v>
      </c>
      <c r="B333" s="69">
        <v>19694</v>
      </c>
      <c r="C333" s="71" t="s">
        <v>489</v>
      </c>
      <c r="D333" s="66" t="s">
        <v>493</v>
      </c>
      <c r="E333" s="70"/>
      <c r="F333" s="70"/>
      <c r="G333" s="70">
        <v>25500</v>
      </c>
      <c r="H333" s="71">
        <v>2554</v>
      </c>
      <c r="I333" s="71" t="s">
        <v>478</v>
      </c>
      <c r="J333" s="71" t="s">
        <v>491</v>
      </c>
      <c r="K333" s="71" t="s">
        <v>137</v>
      </c>
    </row>
    <row r="334" spans="1:11" ht="17.25">
      <c r="A334" s="65">
        <v>16</v>
      </c>
      <c r="B334" s="69">
        <v>19784</v>
      </c>
      <c r="C334" s="71" t="s">
        <v>489</v>
      </c>
      <c r="D334" s="66" t="s">
        <v>494</v>
      </c>
      <c r="E334" s="70"/>
      <c r="F334" s="70"/>
      <c r="G334" s="70">
        <v>1970</v>
      </c>
      <c r="H334" s="71">
        <v>2554</v>
      </c>
      <c r="I334" s="71" t="s">
        <v>478</v>
      </c>
      <c r="J334" s="71" t="s">
        <v>491</v>
      </c>
      <c r="K334" s="71" t="s">
        <v>137</v>
      </c>
    </row>
    <row r="335" spans="1:11" ht="17.25">
      <c r="A335" s="65">
        <v>1</v>
      </c>
      <c r="B335" s="69">
        <v>19815</v>
      </c>
      <c r="C335" s="71" t="s">
        <v>489</v>
      </c>
      <c r="D335" s="66" t="s">
        <v>495</v>
      </c>
      <c r="E335" s="70"/>
      <c r="F335" s="70"/>
      <c r="G335" s="70">
        <v>4500</v>
      </c>
      <c r="H335" s="71">
        <v>2554</v>
      </c>
      <c r="I335" s="71" t="s">
        <v>478</v>
      </c>
      <c r="J335" s="71" t="s">
        <v>491</v>
      </c>
      <c r="K335" s="71" t="s">
        <v>137</v>
      </c>
    </row>
    <row r="336" spans="1:11" ht="17.25">
      <c r="A336" s="65">
        <v>1</v>
      </c>
      <c r="B336" s="69">
        <v>19815</v>
      </c>
      <c r="C336" s="71" t="s">
        <v>489</v>
      </c>
      <c r="D336" s="66" t="s">
        <v>496</v>
      </c>
      <c r="E336" s="70"/>
      <c r="F336" s="70"/>
      <c r="G336" s="70">
        <v>16050</v>
      </c>
      <c r="H336" s="71">
        <v>2554</v>
      </c>
      <c r="I336" s="71" t="s">
        <v>478</v>
      </c>
      <c r="J336" s="71" t="s">
        <v>491</v>
      </c>
      <c r="K336" s="71" t="s">
        <v>137</v>
      </c>
    </row>
    <row r="337" spans="1:11" ht="17.25">
      <c r="A337" s="65">
        <v>29</v>
      </c>
      <c r="B337" s="69">
        <v>19876</v>
      </c>
      <c r="C337" s="71" t="s">
        <v>489</v>
      </c>
      <c r="D337" s="66" t="s">
        <v>497</v>
      </c>
      <c r="E337" s="70"/>
      <c r="F337" s="70"/>
      <c r="G337" s="70">
        <v>1759</v>
      </c>
      <c r="H337" s="71">
        <v>2554</v>
      </c>
      <c r="I337" s="71" t="s">
        <v>478</v>
      </c>
      <c r="J337" s="71" t="s">
        <v>491</v>
      </c>
      <c r="K337" s="71" t="s">
        <v>137</v>
      </c>
    </row>
    <row r="338" spans="1:11" ht="17.25">
      <c r="A338" s="65">
        <v>12</v>
      </c>
      <c r="B338" s="69">
        <v>19968</v>
      </c>
      <c r="C338" s="71" t="s">
        <v>489</v>
      </c>
      <c r="D338" s="66" t="s">
        <v>498</v>
      </c>
      <c r="E338" s="70"/>
      <c r="F338" s="70"/>
      <c r="G338" s="70">
        <v>62509</v>
      </c>
      <c r="H338" s="71">
        <v>2554</v>
      </c>
      <c r="I338" s="71" t="s">
        <v>478</v>
      </c>
      <c r="J338" s="71" t="s">
        <v>491</v>
      </c>
      <c r="K338" s="71" t="s">
        <v>137</v>
      </c>
    </row>
    <row r="339" spans="1:11" ht="17.25">
      <c r="A339" s="65">
        <v>27</v>
      </c>
      <c r="B339" s="69">
        <v>19968</v>
      </c>
      <c r="C339" s="71" t="s">
        <v>489</v>
      </c>
      <c r="D339" s="66" t="s">
        <v>499</v>
      </c>
      <c r="E339" s="70"/>
      <c r="F339" s="70"/>
      <c r="G339" s="70">
        <v>25145</v>
      </c>
      <c r="H339" s="71">
        <v>2554</v>
      </c>
      <c r="I339" s="71" t="s">
        <v>478</v>
      </c>
      <c r="J339" s="71" t="s">
        <v>491</v>
      </c>
      <c r="K339" s="71" t="s">
        <v>137</v>
      </c>
    </row>
    <row r="340" spans="1:11" ht="17.25">
      <c r="A340" s="65">
        <v>11</v>
      </c>
      <c r="B340" s="69">
        <v>19633</v>
      </c>
      <c r="C340" s="71" t="s">
        <v>500</v>
      </c>
      <c r="D340" s="66" t="s">
        <v>501</v>
      </c>
      <c r="E340" s="70"/>
      <c r="F340" s="70"/>
      <c r="G340" s="70">
        <v>47200</v>
      </c>
      <c r="H340" s="71">
        <v>2554</v>
      </c>
      <c r="I340" s="71" t="s">
        <v>478</v>
      </c>
      <c r="J340" s="71" t="s">
        <v>500</v>
      </c>
      <c r="K340" s="71" t="s">
        <v>137</v>
      </c>
    </row>
    <row r="341" spans="1:11" ht="17.25">
      <c r="A341" s="65">
        <v>17</v>
      </c>
      <c r="B341" s="69">
        <v>19756</v>
      </c>
      <c r="C341" s="73" t="s">
        <v>311</v>
      </c>
      <c r="D341" s="66" t="s">
        <v>502</v>
      </c>
      <c r="E341" s="70"/>
      <c r="F341" s="70"/>
      <c r="G341" s="70">
        <v>15944</v>
      </c>
      <c r="H341" s="71">
        <v>2554</v>
      </c>
      <c r="I341" s="71" t="s">
        <v>478</v>
      </c>
      <c r="J341" s="71" t="s">
        <v>503</v>
      </c>
      <c r="K341" s="71" t="s">
        <v>137</v>
      </c>
    </row>
    <row r="342" spans="1:11" ht="17.25">
      <c r="A342" s="65">
        <v>25</v>
      </c>
      <c r="B342" s="69">
        <v>19756</v>
      </c>
      <c r="C342" s="73" t="s">
        <v>311</v>
      </c>
      <c r="D342" s="66" t="s">
        <v>504</v>
      </c>
      <c r="E342" s="70"/>
      <c r="F342" s="70"/>
      <c r="G342" s="70">
        <v>2320</v>
      </c>
      <c r="H342" s="71">
        <v>2554</v>
      </c>
      <c r="I342" s="71" t="s">
        <v>478</v>
      </c>
      <c r="J342" s="71" t="s">
        <v>503</v>
      </c>
      <c r="K342" s="71" t="s">
        <v>137</v>
      </c>
    </row>
    <row r="343" spans="1:11" ht="17.25">
      <c r="A343" s="65">
        <v>28</v>
      </c>
      <c r="B343" s="69">
        <v>19633</v>
      </c>
      <c r="C343" s="66" t="s">
        <v>505</v>
      </c>
      <c r="D343" s="66" t="s">
        <v>506</v>
      </c>
      <c r="E343" s="70"/>
      <c r="F343" s="70"/>
      <c r="G343" s="70">
        <v>36547</v>
      </c>
      <c r="H343" s="71">
        <v>2554</v>
      </c>
      <c r="I343" s="71" t="s">
        <v>478</v>
      </c>
      <c r="J343" s="71" t="s">
        <v>507</v>
      </c>
      <c r="K343" s="71" t="s">
        <v>137</v>
      </c>
    </row>
    <row r="344" spans="1:11" ht="17.25">
      <c r="A344" s="65">
        <v>31</v>
      </c>
      <c r="B344" s="69">
        <v>19845</v>
      </c>
      <c r="C344" s="66" t="s">
        <v>505</v>
      </c>
      <c r="D344" s="66" t="s">
        <v>508</v>
      </c>
      <c r="E344" s="70"/>
      <c r="F344" s="70"/>
      <c r="G344" s="70">
        <v>7305</v>
      </c>
      <c r="H344" s="71">
        <v>2554</v>
      </c>
      <c r="I344" s="71" t="s">
        <v>478</v>
      </c>
      <c r="J344" s="71" t="s">
        <v>507</v>
      </c>
      <c r="K344" s="71" t="s">
        <v>137</v>
      </c>
    </row>
    <row r="345" spans="1:11" ht="17.25">
      <c r="A345" s="65">
        <v>23</v>
      </c>
      <c r="B345" s="69">
        <v>19845</v>
      </c>
      <c r="C345" s="71" t="s">
        <v>454</v>
      </c>
      <c r="D345" s="66" t="s">
        <v>462</v>
      </c>
      <c r="E345" s="70"/>
      <c r="F345" s="70"/>
      <c r="G345" s="70">
        <v>220500</v>
      </c>
      <c r="H345" s="71">
        <v>2554</v>
      </c>
      <c r="I345" s="71" t="s">
        <v>509</v>
      </c>
      <c r="J345" s="71" t="s">
        <v>509</v>
      </c>
      <c r="K345" s="71" t="s">
        <v>137</v>
      </c>
    </row>
    <row r="346" spans="1:11" ht="17.25">
      <c r="A346" s="65">
        <v>23</v>
      </c>
      <c r="B346" s="69">
        <v>19845</v>
      </c>
      <c r="C346" s="72" t="s">
        <v>171</v>
      </c>
      <c r="D346" s="66" t="s">
        <v>510</v>
      </c>
      <c r="E346" s="70"/>
      <c r="F346" s="70"/>
      <c r="G346" s="70">
        <v>25500</v>
      </c>
      <c r="H346" s="71">
        <v>2554</v>
      </c>
      <c r="I346" s="71" t="s">
        <v>509</v>
      </c>
      <c r="J346" s="71" t="s">
        <v>509</v>
      </c>
      <c r="K346" s="71" t="s">
        <v>137</v>
      </c>
    </row>
    <row r="347" spans="1:11" ht="17.25">
      <c r="A347" s="65">
        <v>14</v>
      </c>
      <c r="B347" s="69">
        <v>19876</v>
      </c>
      <c r="C347" s="72" t="s">
        <v>171</v>
      </c>
      <c r="D347" s="66" t="s">
        <v>511</v>
      </c>
      <c r="E347" s="70"/>
      <c r="F347" s="70"/>
      <c r="G347" s="70">
        <v>172500</v>
      </c>
      <c r="H347" s="71">
        <v>2554</v>
      </c>
      <c r="I347" s="71" t="s">
        <v>509</v>
      </c>
      <c r="J347" s="71" t="s">
        <v>509</v>
      </c>
      <c r="K347" s="71" t="s">
        <v>137</v>
      </c>
    </row>
    <row r="348" spans="1:11" ht="17.25">
      <c r="A348" s="65">
        <v>27</v>
      </c>
      <c r="B348" s="69">
        <v>19906</v>
      </c>
      <c r="C348" s="70" t="s">
        <v>158</v>
      </c>
      <c r="D348" s="66" t="s">
        <v>512</v>
      </c>
      <c r="E348" s="70"/>
      <c r="F348" s="70"/>
      <c r="G348" s="70">
        <v>37500</v>
      </c>
      <c r="H348" s="71">
        <v>2554</v>
      </c>
      <c r="I348" s="71" t="s">
        <v>509</v>
      </c>
      <c r="J348" s="71" t="s">
        <v>509</v>
      </c>
      <c r="K348" s="71" t="s">
        <v>137</v>
      </c>
    </row>
    <row r="349" spans="1:11" ht="17.25">
      <c r="A349" s="65">
        <v>17</v>
      </c>
      <c r="B349" s="69">
        <v>19937</v>
      </c>
      <c r="C349" s="72" t="s">
        <v>171</v>
      </c>
      <c r="D349" s="66" t="s">
        <v>513</v>
      </c>
      <c r="E349" s="70"/>
      <c r="F349" s="70"/>
      <c r="G349" s="70">
        <v>13600</v>
      </c>
      <c r="H349" s="71">
        <v>2554</v>
      </c>
      <c r="I349" s="71" t="s">
        <v>509</v>
      </c>
      <c r="J349" s="71" t="s">
        <v>509</v>
      </c>
      <c r="K349" s="71" t="s">
        <v>137</v>
      </c>
    </row>
    <row r="350" spans="1:11" ht="17.25">
      <c r="A350" s="65">
        <v>7</v>
      </c>
      <c r="B350" s="69">
        <v>19694</v>
      </c>
      <c r="C350" s="71" t="s">
        <v>514</v>
      </c>
      <c r="D350" s="66" t="s">
        <v>515</v>
      </c>
      <c r="E350" s="70"/>
      <c r="F350" s="70"/>
      <c r="G350" s="70">
        <v>10700</v>
      </c>
      <c r="H350" s="71">
        <v>2554</v>
      </c>
      <c r="I350" s="71" t="s">
        <v>154</v>
      </c>
      <c r="J350" s="71" t="s">
        <v>155</v>
      </c>
      <c r="K350" s="71" t="s">
        <v>137</v>
      </c>
    </row>
    <row r="351" spans="1:11" ht="17.25">
      <c r="A351" s="65">
        <v>24</v>
      </c>
      <c r="B351" s="69">
        <v>19725</v>
      </c>
      <c r="C351" s="71" t="s">
        <v>514</v>
      </c>
      <c r="D351" s="66" t="s">
        <v>516</v>
      </c>
      <c r="E351" s="70"/>
      <c r="F351" s="70"/>
      <c r="G351" s="70">
        <v>8025</v>
      </c>
      <c r="H351" s="71">
        <v>2554</v>
      </c>
      <c r="I351" s="71" t="s">
        <v>154</v>
      </c>
      <c r="J351" s="71" t="s">
        <v>155</v>
      </c>
      <c r="K351" s="71" t="s">
        <v>137</v>
      </c>
    </row>
    <row r="352" spans="1:11" ht="17.25">
      <c r="A352" s="65">
        <v>24</v>
      </c>
      <c r="B352" s="69">
        <v>19725</v>
      </c>
      <c r="C352" s="71" t="s">
        <v>514</v>
      </c>
      <c r="D352" s="66" t="s">
        <v>516</v>
      </c>
      <c r="E352" s="70"/>
      <c r="F352" s="70"/>
      <c r="G352" s="70">
        <v>2086.5</v>
      </c>
      <c r="H352" s="71">
        <v>2554</v>
      </c>
      <c r="I352" s="71" t="s">
        <v>154</v>
      </c>
      <c r="J352" s="71" t="s">
        <v>155</v>
      </c>
      <c r="K352" s="71" t="s">
        <v>137</v>
      </c>
    </row>
    <row r="353" spans="1:11" ht="17.25">
      <c r="A353" s="65">
        <v>24</v>
      </c>
      <c r="B353" s="69">
        <v>19725</v>
      </c>
      <c r="C353" s="71" t="s">
        <v>514</v>
      </c>
      <c r="D353" s="66" t="s">
        <v>516</v>
      </c>
      <c r="E353" s="70"/>
      <c r="F353" s="70"/>
      <c r="G353" s="70">
        <v>8025</v>
      </c>
      <c r="H353" s="71">
        <v>2554</v>
      </c>
      <c r="I353" s="71" t="s">
        <v>154</v>
      </c>
      <c r="J353" s="71" t="s">
        <v>155</v>
      </c>
      <c r="K353" s="71" t="s">
        <v>137</v>
      </c>
    </row>
    <row r="354" spans="1:11" ht="17.25">
      <c r="A354" s="65">
        <v>2</v>
      </c>
      <c r="B354" s="69">
        <v>19756</v>
      </c>
      <c r="C354" s="71" t="s">
        <v>514</v>
      </c>
      <c r="D354" s="66" t="s">
        <v>517</v>
      </c>
      <c r="E354" s="70"/>
      <c r="F354" s="70"/>
      <c r="G354" s="70">
        <v>10700</v>
      </c>
      <c r="H354" s="71">
        <v>2554</v>
      </c>
      <c r="I354" s="71" t="s">
        <v>154</v>
      </c>
      <c r="J354" s="71" t="s">
        <v>155</v>
      </c>
      <c r="K354" s="71" t="s">
        <v>137</v>
      </c>
    </row>
    <row r="355" spans="1:11" ht="17.25">
      <c r="A355" s="65">
        <v>16</v>
      </c>
      <c r="B355" s="69">
        <v>19756</v>
      </c>
      <c r="C355" s="71" t="s">
        <v>514</v>
      </c>
      <c r="D355" s="66" t="s">
        <v>518</v>
      </c>
      <c r="E355" s="70"/>
      <c r="F355" s="70"/>
      <c r="G355" s="70">
        <v>21453.5</v>
      </c>
      <c r="H355" s="71">
        <v>2554</v>
      </c>
      <c r="I355" s="71" t="s">
        <v>154</v>
      </c>
      <c r="J355" s="71" t="s">
        <v>155</v>
      </c>
      <c r="K355" s="71" t="s">
        <v>137</v>
      </c>
    </row>
    <row r="356" spans="1:11" ht="17.25">
      <c r="A356" s="65">
        <v>25</v>
      </c>
      <c r="B356" s="69">
        <v>19756</v>
      </c>
      <c r="C356" s="71" t="s">
        <v>514</v>
      </c>
      <c r="D356" s="66" t="s">
        <v>519</v>
      </c>
      <c r="E356" s="70"/>
      <c r="F356" s="70"/>
      <c r="G356" s="70">
        <v>2675</v>
      </c>
      <c r="H356" s="71">
        <v>2554</v>
      </c>
      <c r="I356" s="71" t="s">
        <v>154</v>
      </c>
      <c r="J356" s="71" t="s">
        <v>155</v>
      </c>
      <c r="K356" s="71" t="s">
        <v>137</v>
      </c>
    </row>
    <row r="357" spans="1:11" ht="17.25">
      <c r="A357" s="65">
        <v>5</v>
      </c>
      <c r="B357" s="69">
        <v>19815</v>
      </c>
      <c r="C357" s="71" t="s">
        <v>514</v>
      </c>
      <c r="D357" s="66" t="s">
        <v>520</v>
      </c>
      <c r="E357" s="70"/>
      <c r="F357" s="70"/>
      <c r="G357" s="70">
        <v>10700</v>
      </c>
      <c r="H357" s="71">
        <v>2554</v>
      </c>
      <c r="I357" s="71" t="s">
        <v>154</v>
      </c>
      <c r="J357" s="71" t="s">
        <v>155</v>
      </c>
      <c r="K357" s="71" t="s">
        <v>137</v>
      </c>
    </row>
    <row r="358" spans="1:11" ht="17.25">
      <c r="A358" s="65">
        <v>2</v>
      </c>
      <c r="B358" s="69">
        <v>19845</v>
      </c>
      <c r="C358" s="71" t="s">
        <v>514</v>
      </c>
      <c r="D358" s="66" t="s">
        <v>521</v>
      </c>
      <c r="E358" s="70"/>
      <c r="F358" s="70"/>
      <c r="G358" s="70">
        <v>11288.5</v>
      </c>
      <c r="H358" s="71">
        <v>2554</v>
      </c>
      <c r="I358" s="71" t="s">
        <v>154</v>
      </c>
      <c r="J358" s="71" t="s">
        <v>155</v>
      </c>
      <c r="K358" s="71" t="s">
        <v>137</v>
      </c>
    </row>
    <row r="359" spans="1:11" ht="17.25">
      <c r="A359" s="65">
        <v>6</v>
      </c>
      <c r="B359" s="69">
        <v>19876</v>
      </c>
      <c r="C359" s="71" t="s">
        <v>514</v>
      </c>
      <c r="D359" s="66" t="s">
        <v>522</v>
      </c>
      <c r="E359" s="70"/>
      <c r="F359" s="70"/>
      <c r="G359" s="70">
        <v>10700</v>
      </c>
      <c r="H359" s="71">
        <v>2554</v>
      </c>
      <c r="I359" s="71" t="s">
        <v>154</v>
      </c>
      <c r="J359" s="71" t="s">
        <v>155</v>
      </c>
      <c r="K359" s="71" t="s">
        <v>137</v>
      </c>
    </row>
    <row r="360" spans="1:11" ht="17.25">
      <c r="A360" s="65">
        <v>22</v>
      </c>
      <c r="B360" s="69">
        <v>19876</v>
      </c>
      <c r="C360" s="71" t="s">
        <v>514</v>
      </c>
      <c r="D360" s="66" t="s">
        <v>523</v>
      </c>
      <c r="E360" s="70"/>
      <c r="F360" s="70"/>
      <c r="G360" s="70">
        <v>16050</v>
      </c>
      <c r="H360" s="71">
        <v>2554</v>
      </c>
      <c r="I360" s="71" t="s">
        <v>154</v>
      </c>
      <c r="J360" s="71" t="s">
        <v>155</v>
      </c>
      <c r="K360" s="71" t="s">
        <v>137</v>
      </c>
    </row>
    <row r="361" spans="1:11" ht="17.25">
      <c r="A361" s="65">
        <v>28</v>
      </c>
      <c r="B361" s="69">
        <v>19876</v>
      </c>
      <c r="C361" s="71" t="s">
        <v>514</v>
      </c>
      <c r="D361" s="66" t="s">
        <v>524</v>
      </c>
      <c r="E361" s="70"/>
      <c r="F361" s="70"/>
      <c r="G361" s="70">
        <v>12840</v>
      </c>
      <c r="H361" s="71">
        <v>2554</v>
      </c>
      <c r="I361" s="71" t="s">
        <v>154</v>
      </c>
      <c r="J361" s="71" t="s">
        <v>155</v>
      </c>
      <c r="K361" s="71" t="s">
        <v>137</v>
      </c>
    </row>
    <row r="362" spans="1:11" ht="17.25">
      <c r="A362" s="65">
        <v>30</v>
      </c>
      <c r="B362" s="69">
        <v>19876</v>
      </c>
      <c r="C362" s="71" t="s">
        <v>514</v>
      </c>
      <c r="D362" s="66" t="s">
        <v>525</v>
      </c>
      <c r="E362" s="70"/>
      <c r="F362" s="70"/>
      <c r="G362" s="70">
        <v>6420</v>
      </c>
      <c r="H362" s="71">
        <v>2554</v>
      </c>
      <c r="I362" s="71" t="s">
        <v>154</v>
      </c>
      <c r="J362" s="71" t="s">
        <v>155</v>
      </c>
      <c r="K362" s="71" t="s">
        <v>137</v>
      </c>
    </row>
    <row r="363" spans="1:11" ht="17.25">
      <c r="A363" s="65">
        <v>30</v>
      </c>
      <c r="B363" s="69">
        <v>19876</v>
      </c>
      <c r="C363" s="71" t="s">
        <v>514</v>
      </c>
      <c r="D363" s="66" t="s">
        <v>526</v>
      </c>
      <c r="E363" s="70"/>
      <c r="F363" s="70"/>
      <c r="G363" s="70">
        <v>6634</v>
      </c>
      <c r="H363" s="71">
        <v>2554</v>
      </c>
      <c r="I363" s="71" t="s">
        <v>154</v>
      </c>
      <c r="J363" s="71" t="s">
        <v>155</v>
      </c>
      <c r="K363" s="71" t="s">
        <v>137</v>
      </c>
    </row>
    <row r="364" spans="1:11" ht="17.25">
      <c r="A364" s="65">
        <v>3</v>
      </c>
      <c r="B364" s="69">
        <v>19937</v>
      </c>
      <c r="C364" s="71" t="s">
        <v>514</v>
      </c>
      <c r="D364" s="66" t="s">
        <v>527</v>
      </c>
      <c r="E364" s="70"/>
      <c r="F364" s="70"/>
      <c r="G364" s="70">
        <v>10700</v>
      </c>
      <c r="H364" s="71">
        <v>2554</v>
      </c>
      <c r="I364" s="71" t="s">
        <v>154</v>
      </c>
      <c r="J364" s="71" t="s">
        <v>155</v>
      </c>
      <c r="K364" s="71" t="s">
        <v>137</v>
      </c>
    </row>
    <row r="365" spans="1:11" ht="17.25">
      <c r="A365" s="65">
        <v>29</v>
      </c>
      <c r="B365" s="69">
        <v>19906</v>
      </c>
      <c r="C365" s="71" t="s">
        <v>514</v>
      </c>
      <c r="D365" s="66" t="s">
        <v>528</v>
      </c>
      <c r="E365" s="70"/>
      <c r="F365" s="70"/>
      <c r="G365" s="70">
        <v>2728.5</v>
      </c>
      <c r="H365" s="71">
        <v>2554</v>
      </c>
      <c r="I365" s="71" t="s">
        <v>154</v>
      </c>
      <c r="J365" s="71" t="s">
        <v>155</v>
      </c>
      <c r="K365" s="71" t="s">
        <v>137</v>
      </c>
    </row>
    <row r="366" spans="1:11" ht="17.25">
      <c r="A366" s="65">
        <v>27</v>
      </c>
      <c r="B366" s="69">
        <v>19906</v>
      </c>
      <c r="C366" s="71" t="s">
        <v>514</v>
      </c>
      <c r="D366" s="66" t="s">
        <v>529</v>
      </c>
      <c r="E366" s="70"/>
      <c r="F366" s="70"/>
      <c r="G366" s="70">
        <v>10700</v>
      </c>
      <c r="H366" s="71">
        <v>2554</v>
      </c>
      <c r="I366" s="71" t="s">
        <v>154</v>
      </c>
      <c r="J366" s="71" t="s">
        <v>155</v>
      </c>
      <c r="K366" s="71" t="s">
        <v>137</v>
      </c>
    </row>
    <row r="367" spans="1:11" ht="17.25">
      <c r="A367" s="65">
        <v>29</v>
      </c>
      <c r="B367" s="69">
        <v>19937</v>
      </c>
      <c r="C367" s="71" t="s">
        <v>514</v>
      </c>
      <c r="D367" s="66" t="s">
        <v>530</v>
      </c>
      <c r="E367" s="70"/>
      <c r="F367" s="70"/>
      <c r="G367" s="70">
        <v>23096.59</v>
      </c>
      <c r="H367" s="71">
        <v>2554</v>
      </c>
      <c r="I367" s="71" t="s">
        <v>154</v>
      </c>
      <c r="J367" s="71" t="s">
        <v>155</v>
      </c>
      <c r="K367" s="71" t="s">
        <v>137</v>
      </c>
    </row>
    <row r="368" spans="1:11" ht="17.25">
      <c r="A368" s="65">
        <v>28</v>
      </c>
      <c r="B368" s="69">
        <v>19968</v>
      </c>
      <c r="C368" s="71" t="s">
        <v>514</v>
      </c>
      <c r="D368" s="66" t="s">
        <v>531</v>
      </c>
      <c r="E368" s="70"/>
      <c r="F368" s="70"/>
      <c r="G368" s="70">
        <v>10700</v>
      </c>
      <c r="H368" s="71">
        <v>2554</v>
      </c>
      <c r="I368" s="71" t="s">
        <v>154</v>
      </c>
      <c r="J368" s="71" t="s">
        <v>155</v>
      </c>
      <c r="K368" s="71" t="s">
        <v>137</v>
      </c>
    </row>
    <row r="369" spans="1:11" ht="17.25">
      <c r="A369" s="65">
        <v>30</v>
      </c>
      <c r="B369" s="69">
        <v>19876</v>
      </c>
      <c r="C369" s="66" t="s">
        <v>532</v>
      </c>
      <c r="D369" s="66" t="s">
        <v>533</v>
      </c>
      <c r="E369" s="70"/>
      <c r="F369" s="70"/>
      <c r="G369" s="70">
        <v>878000</v>
      </c>
      <c r="H369" s="71">
        <v>2554</v>
      </c>
      <c r="I369" s="71" t="s">
        <v>534</v>
      </c>
      <c r="J369" s="71" t="s">
        <v>535</v>
      </c>
      <c r="K369" s="71" t="s">
        <v>137</v>
      </c>
    </row>
    <row r="370" spans="1:11" ht="17.25">
      <c r="A370" s="65">
        <v>5</v>
      </c>
      <c r="B370" s="69">
        <v>19815</v>
      </c>
      <c r="C370" s="71" t="s">
        <v>536</v>
      </c>
      <c r="D370" s="66" t="s">
        <v>537</v>
      </c>
      <c r="E370" s="70"/>
      <c r="F370" s="70"/>
      <c r="G370" s="70">
        <v>35500</v>
      </c>
      <c r="H370" s="71">
        <v>2554</v>
      </c>
      <c r="I370" s="71" t="s">
        <v>534</v>
      </c>
      <c r="J370" s="71" t="s">
        <v>538</v>
      </c>
      <c r="K370" s="71" t="s">
        <v>137</v>
      </c>
    </row>
    <row r="371" spans="1:11" ht="17.25">
      <c r="A371" s="65">
        <v>5</v>
      </c>
      <c r="B371" s="69">
        <v>19815</v>
      </c>
      <c r="C371" s="71" t="s">
        <v>536</v>
      </c>
      <c r="D371" s="66" t="s">
        <v>539</v>
      </c>
      <c r="E371" s="70"/>
      <c r="F371" s="70"/>
      <c r="G371" s="70">
        <v>49500</v>
      </c>
      <c r="H371" s="71">
        <v>2554</v>
      </c>
      <c r="I371" s="71" t="s">
        <v>534</v>
      </c>
      <c r="J371" s="71" t="s">
        <v>538</v>
      </c>
      <c r="K371" s="71" t="s">
        <v>137</v>
      </c>
    </row>
    <row r="372" spans="1:11" ht="17.25">
      <c r="A372" s="65">
        <v>5</v>
      </c>
      <c r="B372" s="69">
        <v>19815</v>
      </c>
      <c r="C372" s="71" t="s">
        <v>536</v>
      </c>
      <c r="D372" s="66" t="s">
        <v>540</v>
      </c>
      <c r="E372" s="70"/>
      <c r="F372" s="70"/>
      <c r="G372" s="70">
        <v>37685.4</v>
      </c>
      <c r="H372" s="71">
        <v>2554</v>
      </c>
      <c r="I372" s="71" t="s">
        <v>534</v>
      </c>
      <c r="J372" s="71" t="s">
        <v>538</v>
      </c>
      <c r="K372" s="71" t="s">
        <v>137</v>
      </c>
    </row>
    <row r="373" spans="1:11" ht="17.25">
      <c r="A373" s="65">
        <v>24</v>
      </c>
      <c r="B373" s="69">
        <v>19876</v>
      </c>
      <c r="C373" s="71" t="s">
        <v>536</v>
      </c>
      <c r="D373" s="66" t="s">
        <v>541</v>
      </c>
      <c r="E373" s="70"/>
      <c r="F373" s="70"/>
      <c r="G373" s="70">
        <v>1620000</v>
      </c>
      <c r="H373" s="71">
        <v>2554</v>
      </c>
      <c r="I373" s="71" t="s">
        <v>534</v>
      </c>
      <c r="J373" s="71" t="s">
        <v>538</v>
      </c>
      <c r="K373" s="71" t="s">
        <v>137</v>
      </c>
    </row>
    <row r="374" spans="1:11" ht="17.25">
      <c r="A374" s="74">
        <v>29</v>
      </c>
      <c r="B374" s="75">
        <v>19937</v>
      </c>
      <c r="C374" s="71" t="s">
        <v>536</v>
      </c>
      <c r="D374" s="71" t="s">
        <v>542</v>
      </c>
      <c r="E374" s="70"/>
      <c r="F374" s="70"/>
      <c r="G374" s="70">
        <v>34500</v>
      </c>
      <c r="H374" s="71">
        <v>2554</v>
      </c>
      <c r="I374" s="71" t="s">
        <v>534</v>
      </c>
      <c r="J374" s="71" t="s">
        <v>538</v>
      </c>
      <c r="K374" s="71" t="s">
        <v>137</v>
      </c>
    </row>
    <row r="375" spans="1:11" ht="17.25">
      <c r="A375" s="74">
        <v>9</v>
      </c>
      <c r="B375" s="75">
        <v>19968</v>
      </c>
      <c r="C375" s="71" t="s">
        <v>536</v>
      </c>
      <c r="D375" s="71" t="s">
        <v>543</v>
      </c>
      <c r="E375" s="70"/>
      <c r="F375" s="70"/>
      <c r="G375" s="70">
        <v>36500</v>
      </c>
      <c r="H375" s="71">
        <v>2554</v>
      </c>
      <c r="I375" s="71" t="s">
        <v>534</v>
      </c>
      <c r="J375" s="71" t="s">
        <v>538</v>
      </c>
      <c r="K375" s="71" t="s">
        <v>137</v>
      </c>
    </row>
    <row r="376" spans="1:11" ht="17.25">
      <c r="A376" s="74">
        <v>14</v>
      </c>
      <c r="B376" s="75">
        <v>19968</v>
      </c>
      <c r="C376" s="71" t="s">
        <v>536</v>
      </c>
      <c r="D376" s="71" t="s">
        <v>544</v>
      </c>
      <c r="E376" s="70"/>
      <c r="F376" s="70"/>
      <c r="G376" s="70">
        <f>22000+13000+15000</f>
        <v>50000</v>
      </c>
      <c r="H376" s="71">
        <v>2554</v>
      </c>
      <c r="I376" s="71" t="s">
        <v>534</v>
      </c>
      <c r="J376" s="71" t="s">
        <v>538</v>
      </c>
      <c r="K376" s="71" t="s">
        <v>137</v>
      </c>
    </row>
    <row r="377" spans="1:11" ht="17.25">
      <c r="A377" s="74">
        <v>14</v>
      </c>
      <c r="B377" s="75">
        <v>19968</v>
      </c>
      <c r="C377" s="71" t="s">
        <v>536</v>
      </c>
      <c r="D377" s="71" t="s">
        <v>545</v>
      </c>
      <c r="E377" s="70"/>
      <c r="F377" s="70"/>
      <c r="G377" s="70">
        <v>9951</v>
      </c>
      <c r="H377" s="71">
        <v>2554</v>
      </c>
      <c r="I377" s="71" t="s">
        <v>534</v>
      </c>
      <c r="J377" s="71" t="s">
        <v>538</v>
      </c>
      <c r="K377" s="71" t="s">
        <v>137</v>
      </c>
    </row>
    <row r="378" spans="1:11" ht="17.25">
      <c r="A378" s="74">
        <v>19</v>
      </c>
      <c r="B378" s="75">
        <v>19968</v>
      </c>
      <c r="C378" s="71" t="s">
        <v>536</v>
      </c>
      <c r="D378" s="71" t="s">
        <v>546</v>
      </c>
      <c r="E378" s="70"/>
      <c r="F378" s="70"/>
      <c r="G378" s="70">
        <v>23460</v>
      </c>
      <c r="H378" s="71">
        <v>2554</v>
      </c>
      <c r="I378" s="71" t="s">
        <v>534</v>
      </c>
      <c r="J378" s="71" t="s">
        <v>538</v>
      </c>
      <c r="K378" s="71" t="s">
        <v>137</v>
      </c>
    </row>
    <row r="379" spans="1:11" ht="17.25">
      <c r="A379" s="74">
        <v>19</v>
      </c>
      <c r="B379" s="75">
        <v>19968</v>
      </c>
      <c r="C379" s="71" t="s">
        <v>536</v>
      </c>
      <c r="D379" s="71" t="s">
        <v>547</v>
      </c>
      <c r="E379" s="70"/>
      <c r="F379" s="70"/>
      <c r="G379" s="70">
        <v>43500</v>
      </c>
      <c r="H379" s="71">
        <v>2554</v>
      </c>
      <c r="I379" s="71" t="s">
        <v>534</v>
      </c>
      <c r="J379" s="71" t="s">
        <v>538</v>
      </c>
      <c r="K379" s="71" t="s">
        <v>137</v>
      </c>
    </row>
    <row r="380" spans="1:11" ht="17.25">
      <c r="A380" s="74">
        <v>28</v>
      </c>
      <c r="B380" s="75">
        <v>19968</v>
      </c>
      <c r="C380" s="71" t="s">
        <v>536</v>
      </c>
      <c r="D380" s="71" t="s">
        <v>548</v>
      </c>
      <c r="E380" s="70"/>
      <c r="F380" s="70"/>
      <c r="G380" s="70">
        <v>35000</v>
      </c>
      <c r="H380" s="71">
        <v>2554</v>
      </c>
      <c r="I380" s="71" t="s">
        <v>534</v>
      </c>
      <c r="J380" s="71" t="s">
        <v>538</v>
      </c>
      <c r="K380" s="71" t="s">
        <v>137</v>
      </c>
    </row>
    <row r="381" spans="1:11" ht="17.25">
      <c r="A381" s="65">
        <v>1</v>
      </c>
      <c r="B381" s="69">
        <v>19664</v>
      </c>
      <c r="C381" s="71" t="s">
        <v>236</v>
      </c>
      <c r="D381" s="66" t="s">
        <v>549</v>
      </c>
      <c r="E381" s="70"/>
      <c r="F381" s="70"/>
      <c r="G381" s="70">
        <v>3325</v>
      </c>
      <c r="H381" s="71">
        <v>2554</v>
      </c>
      <c r="I381" s="71" t="s">
        <v>478</v>
      </c>
      <c r="J381" s="71" t="s">
        <v>550</v>
      </c>
      <c r="K381" s="71" t="s">
        <v>137</v>
      </c>
    </row>
    <row r="382" spans="1:11" ht="17.25">
      <c r="A382" s="65">
        <v>15</v>
      </c>
      <c r="B382" s="69">
        <v>19694</v>
      </c>
      <c r="C382" s="71" t="s">
        <v>236</v>
      </c>
      <c r="D382" s="66" t="s">
        <v>551</v>
      </c>
      <c r="E382" s="70"/>
      <c r="F382" s="70"/>
      <c r="G382" s="70">
        <v>3100</v>
      </c>
      <c r="H382" s="71">
        <v>2554</v>
      </c>
      <c r="I382" s="71" t="s">
        <v>478</v>
      </c>
      <c r="J382" s="71" t="s">
        <v>550</v>
      </c>
      <c r="K382" s="71" t="s">
        <v>137</v>
      </c>
    </row>
    <row r="383" spans="1:11" ht="17.25">
      <c r="A383" s="65">
        <v>2</v>
      </c>
      <c r="B383" s="69">
        <v>19784</v>
      </c>
      <c r="C383" s="71" t="s">
        <v>236</v>
      </c>
      <c r="D383" s="66" t="s">
        <v>552</v>
      </c>
      <c r="E383" s="70"/>
      <c r="F383" s="70"/>
      <c r="G383" s="70">
        <v>12141</v>
      </c>
      <c r="H383" s="71">
        <v>2554</v>
      </c>
      <c r="I383" s="71" t="s">
        <v>478</v>
      </c>
      <c r="J383" s="71" t="s">
        <v>550</v>
      </c>
      <c r="K383" s="71" t="s">
        <v>137</v>
      </c>
    </row>
    <row r="384" spans="1:11" ht="17.25">
      <c r="A384" s="65">
        <v>24</v>
      </c>
      <c r="B384" s="69">
        <v>19784</v>
      </c>
      <c r="C384" s="71" t="s">
        <v>236</v>
      </c>
      <c r="D384" s="66" t="s">
        <v>553</v>
      </c>
      <c r="E384" s="70"/>
      <c r="F384" s="70"/>
      <c r="G384" s="70">
        <v>695</v>
      </c>
      <c r="H384" s="71">
        <v>2554</v>
      </c>
      <c r="I384" s="71" t="s">
        <v>478</v>
      </c>
      <c r="J384" s="71" t="s">
        <v>550</v>
      </c>
      <c r="K384" s="71" t="s">
        <v>137</v>
      </c>
    </row>
    <row r="385" spans="1:11" ht="17.25">
      <c r="A385" s="65">
        <v>25</v>
      </c>
      <c r="B385" s="69">
        <v>19815</v>
      </c>
      <c r="C385" s="71" t="s">
        <v>236</v>
      </c>
      <c r="D385" s="66" t="s">
        <v>554</v>
      </c>
      <c r="E385" s="70"/>
      <c r="F385" s="70"/>
      <c r="G385" s="70">
        <v>8490</v>
      </c>
      <c r="H385" s="71">
        <v>2554</v>
      </c>
      <c r="I385" s="71" t="s">
        <v>478</v>
      </c>
      <c r="J385" s="71" t="s">
        <v>550</v>
      </c>
      <c r="K385" s="71" t="s">
        <v>137</v>
      </c>
    </row>
    <row r="386" spans="1:11" ht="17.25">
      <c r="A386" s="65">
        <v>11</v>
      </c>
      <c r="B386" s="69">
        <v>19845</v>
      </c>
      <c r="C386" s="71" t="s">
        <v>236</v>
      </c>
      <c r="D386" s="66" t="s">
        <v>555</v>
      </c>
      <c r="E386" s="70"/>
      <c r="F386" s="70"/>
      <c r="G386" s="70">
        <v>37890</v>
      </c>
      <c r="H386" s="71">
        <v>2554</v>
      </c>
      <c r="I386" s="71" t="s">
        <v>478</v>
      </c>
      <c r="J386" s="71" t="s">
        <v>550</v>
      </c>
      <c r="K386" s="71" t="s">
        <v>137</v>
      </c>
    </row>
    <row r="387" spans="1:11" ht="17.25">
      <c r="A387" s="65">
        <v>12</v>
      </c>
      <c r="B387" s="69">
        <v>19845</v>
      </c>
      <c r="C387" s="71" t="s">
        <v>236</v>
      </c>
      <c r="D387" s="66" t="s">
        <v>556</v>
      </c>
      <c r="E387" s="70"/>
      <c r="F387" s="70"/>
      <c r="G387" s="70">
        <v>26698</v>
      </c>
      <c r="H387" s="71">
        <v>2554</v>
      </c>
      <c r="I387" s="71" t="s">
        <v>478</v>
      </c>
      <c r="J387" s="71" t="s">
        <v>550</v>
      </c>
      <c r="K387" s="71" t="s">
        <v>137</v>
      </c>
    </row>
    <row r="388" spans="1:11" ht="17.25">
      <c r="A388" s="65">
        <v>24</v>
      </c>
      <c r="B388" s="69">
        <v>19876</v>
      </c>
      <c r="C388" s="71" t="s">
        <v>236</v>
      </c>
      <c r="D388" s="66" t="s">
        <v>557</v>
      </c>
      <c r="E388" s="70"/>
      <c r="F388" s="70"/>
      <c r="G388" s="70">
        <v>16361</v>
      </c>
      <c r="H388" s="71">
        <v>2554</v>
      </c>
      <c r="I388" s="71" t="s">
        <v>478</v>
      </c>
      <c r="J388" s="71" t="s">
        <v>550</v>
      </c>
      <c r="K388" s="71" t="s">
        <v>137</v>
      </c>
    </row>
    <row r="389" spans="1:11" ht="17.25">
      <c r="A389" s="65">
        <v>3</v>
      </c>
      <c r="B389" s="69">
        <v>19937</v>
      </c>
      <c r="C389" s="71" t="s">
        <v>236</v>
      </c>
      <c r="D389" s="66" t="s">
        <v>558</v>
      </c>
      <c r="E389" s="70"/>
      <c r="F389" s="70"/>
      <c r="G389" s="70">
        <v>14307</v>
      </c>
      <c r="H389" s="71">
        <v>2554</v>
      </c>
      <c r="I389" s="71" t="s">
        <v>478</v>
      </c>
      <c r="J389" s="71" t="s">
        <v>550</v>
      </c>
      <c r="K389" s="71" t="s">
        <v>137</v>
      </c>
    </row>
    <row r="390" spans="1:11" ht="17.25">
      <c r="A390" s="65">
        <v>8</v>
      </c>
      <c r="B390" s="69">
        <v>19937</v>
      </c>
      <c r="C390" s="71" t="s">
        <v>236</v>
      </c>
      <c r="D390" s="66" t="s">
        <v>559</v>
      </c>
      <c r="E390" s="70"/>
      <c r="F390" s="70"/>
      <c r="G390" s="70">
        <v>20545</v>
      </c>
      <c r="H390" s="71">
        <v>2554</v>
      </c>
      <c r="I390" s="71" t="s">
        <v>478</v>
      </c>
      <c r="J390" s="71" t="s">
        <v>550</v>
      </c>
      <c r="K390" s="71" t="s">
        <v>137</v>
      </c>
    </row>
    <row r="391" spans="1:11" ht="17.25">
      <c r="A391" s="65">
        <v>3</v>
      </c>
      <c r="B391" s="69">
        <v>19756</v>
      </c>
      <c r="C391" s="71" t="s">
        <v>560</v>
      </c>
      <c r="D391" s="66" t="s">
        <v>561</v>
      </c>
      <c r="E391" s="70"/>
      <c r="F391" s="70"/>
      <c r="G391" s="70">
        <v>35000</v>
      </c>
      <c r="H391" s="71">
        <v>2554</v>
      </c>
      <c r="I391" s="71" t="s">
        <v>478</v>
      </c>
      <c r="J391" s="71" t="s">
        <v>562</v>
      </c>
      <c r="K391" s="71" t="s">
        <v>137</v>
      </c>
    </row>
    <row r="392" spans="1:11" ht="17.25">
      <c r="A392" s="65">
        <v>3</v>
      </c>
      <c r="B392" s="69">
        <v>19756</v>
      </c>
      <c r="C392" s="71" t="s">
        <v>560</v>
      </c>
      <c r="D392" s="66" t="s">
        <v>563</v>
      </c>
      <c r="E392" s="70"/>
      <c r="F392" s="70"/>
      <c r="G392" s="70">
        <v>25000</v>
      </c>
      <c r="H392" s="71">
        <v>2554</v>
      </c>
      <c r="I392" s="71" t="s">
        <v>478</v>
      </c>
      <c r="J392" s="71" t="s">
        <v>562</v>
      </c>
      <c r="K392" s="71" t="s">
        <v>137</v>
      </c>
    </row>
    <row r="393" spans="1:11" ht="17.25">
      <c r="A393" s="65">
        <v>6</v>
      </c>
      <c r="B393" s="69">
        <v>19633</v>
      </c>
      <c r="C393" s="71" t="s">
        <v>560</v>
      </c>
      <c r="D393" s="66" t="s">
        <v>564</v>
      </c>
      <c r="E393" s="70"/>
      <c r="F393" s="70"/>
      <c r="G393" s="70">
        <v>20000</v>
      </c>
      <c r="H393" s="71">
        <v>2554</v>
      </c>
      <c r="I393" s="71" t="s">
        <v>478</v>
      </c>
      <c r="J393" s="71" t="s">
        <v>565</v>
      </c>
      <c r="K393" s="71" t="s">
        <v>137</v>
      </c>
    </row>
    <row r="394" spans="1:11" ht="17.25">
      <c r="A394" s="65">
        <v>28</v>
      </c>
      <c r="B394" s="69">
        <v>19633</v>
      </c>
      <c r="C394" s="71" t="s">
        <v>560</v>
      </c>
      <c r="D394" s="66" t="s">
        <v>566</v>
      </c>
      <c r="E394" s="70"/>
      <c r="F394" s="70"/>
      <c r="G394" s="70">
        <v>8000</v>
      </c>
      <c r="H394" s="71">
        <v>2554</v>
      </c>
      <c r="I394" s="71" t="s">
        <v>478</v>
      </c>
      <c r="J394" s="71" t="s">
        <v>565</v>
      </c>
      <c r="K394" s="71" t="s">
        <v>137</v>
      </c>
    </row>
    <row r="395" spans="1:11" ht="17.25">
      <c r="A395" s="65">
        <v>2</v>
      </c>
      <c r="B395" s="69">
        <v>19664</v>
      </c>
      <c r="C395" s="71" t="s">
        <v>560</v>
      </c>
      <c r="D395" s="66" t="s">
        <v>567</v>
      </c>
      <c r="E395" s="70"/>
      <c r="F395" s="70"/>
      <c r="G395" s="70">
        <v>20000</v>
      </c>
      <c r="H395" s="71">
        <v>2554</v>
      </c>
      <c r="I395" s="71" t="s">
        <v>478</v>
      </c>
      <c r="J395" s="71" t="s">
        <v>565</v>
      </c>
      <c r="K395" s="71" t="s">
        <v>137</v>
      </c>
    </row>
    <row r="396" spans="1:11" ht="17.25">
      <c r="A396" s="65">
        <v>2</v>
      </c>
      <c r="B396" s="69">
        <v>19664</v>
      </c>
      <c r="C396" s="71" t="s">
        <v>560</v>
      </c>
      <c r="D396" s="66" t="s">
        <v>568</v>
      </c>
      <c r="E396" s="70"/>
      <c r="F396" s="70"/>
      <c r="G396" s="70">
        <v>16000</v>
      </c>
      <c r="H396" s="71">
        <v>2554</v>
      </c>
      <c r="I396" s="71" t="s">
        <v>478</v>
      </c>
      <c r="J396" s="71" t="s">
        <v>565</v>
      </c>
      <c r="K396" s="71" t="s">
        <v>137</v>
      </c>
    </row>
    <row r="397" spans="1:11" ht="17.25">
      <c r="A397" s="65">
        <v>7</v>
      </c>
      <c r="B397" s="69">
        <v>19694</v>
      </c>
      <c r="C397" s="71" t="s">
        <v>560</v>
      </c>
      <c r="D397" s="66" t="s">
        <v>569</v>
      </c>
      <c r="E397" s="70"/>
      <c r="F397" s="70"/>
      <c r="G397" s="70">
        <v>20000</v>
      </c>
      <c r="H397" s="71">
        <v>2554</v>
      </c>
      <c r="I397" s="71" t="s">
        <v>478</v>
      </c>
      <c r="J397" s="71" t="s">
        <v>565</v>
      </c>
      <c r="K397" s="71" t="s">
        <v>137</v>
      </c>
    </row>
    <row r="398" spans="1:11" ht="17.25">
      <c r="A398" s="65">
        <v>7</v>
      </c>
      <c r="B398" s="69">
        <v>19725</v>
      </c>
      <c r="C398" s="71" t="s">
        <v>560</v>
      </c>
      <c r="D398" s="66" t="s">
        <v>570</v>
      </c>
      <c r="E398" s="70"/>
      <c r="F398" s="70"/>
      <c r="G398" s="70">
        <v>20000</v>
      </c>
      <c r="H398" s="71">
        <v>2554</v>
      </c>
      <c r="I398" s="71" t="s">
        <v>478</v>
      </c>
      <c r="J398" s="71" t="s">
        <v>565</v>
      </c>
      <c r="K398" s="71" t="s">
        <v>137</v>
      </c>
    </row>
    <row r="399" spans="1:11" ht="17.25">
      <c r="A399" s="65">
        <v>3</v>
      </c>
      <c r="B399" s="69">
        <v>19756</v>
      </c>
      <c r="C399" s="71" t="s">
        <v>560</v>
      </c>
      <c r="D399" s="66" t="s">
        <v>571</v>
      </c>
      <c r="E399" s="70"/>
      <c r="F399" s="70"/>
      <c r="G399" s="70">
        <v>20000</v>
      </c>
      <c r="H399" s="71">
        <v>2554</v>
      </c>
      <c r="I399" s="71" t="s">
        <v>478</v>
      </c>
      <c r="J399" s="71" t="s">
        <v>565</v>
      </c>
      <c r="K399" s="71" t="s">
        <v>137</v>
      </c>
    </row>
    <row r="400" spans="1:11" ht="17.25">
      <c r="A400" s="65">
        <v>5</v>
      </c>
      <c r="B400" s="69">
        <v>19815</v>
      </c>
      <c r="C400" s="71" t="s">
        <v>560</v>
      </c>
      <c r="D400" s="66" t="s">
        <v>572</v>
      </c>
      <c r="E400" s="70"/>
      <c r="F400" s="70"/>
      <c r="G400" s="70">
        <v>6838.7</v>
      </c>
      <c r="H400" s="71">
        <v>2554</v>
      </c>
      <c r="I400" s="71" t="s">
        <v>478</v>
      </c>
      <c r="J400" s="71" t="s">
        <v>565</v>
      </c>
      <c r="K400" s="71" t="s">
        <v>137</v>
      </c>
    </row>
    <row r="401" spans="1:11" ht="17.25">
      <c r="A401" s="65">
        <v>5</v>
      </c>
      <c r="B401" s="69">
        <v>19815</v>
      </c>
      <c r="C401" s="71" t="s">
        <v>560</v>
      </c>
      <c r="D401" s="66" t="s">
        <v>573</v>
      </c>
      <c r="E401" s="70"/>
      <c r="F401" s="70"/>
      <c r="G401" s="70">
        <v>20000</v>
      </c>
      <c r="H401" s="71">
        <v>2554</v>
      </c>
      <c r="I401" s="71" t="s">
        <v>478</v>
      </c>
      <c r="J401" s="71" t="s">
        <v>565</v>
      </c>
      <c r="K401" s="71" t="s">
        <v>137</v>
      </c>
    </row>
    <row r="402" spans="1:11" ht="17.25">
      <c r="A402" s="65">
        <v>4</v>
      </c>
      <c r="B402" s="69">
        <v>19845</v>
      </c>
      <c r="C402" s="71" t="s">
        <v>560</v>
      </c>
      <c r="D402" s="66" t="s">
        <v>574</v>
      </c>
      <c r="E402" s="70"/>
      <c r="F402" s="70"/>
      <c r="G402" s="70">
        <v>20000</v>
      </c>
      <c r="H402" s="71">
        <v>2554</v>
      </c>
      <c r="I402" s="71" t="s">
        <v>478</v>
      </c>
      <c r="J402" s="71" t="s">
        <v>565</v>
      </c>
      <c r="K402" s="71" t="s">
        <v>137</v>
      </c>
    </row>
    <row r="403" spans="1:11" ht="17.25">
      <c r="A403" s="65">
        <v>25</v>
      </c>
      <c r="B403" s="69">
        <v>19845</v>
      </c>
      <c r="C403" s="71" t="s">
        <v>560</v>
      </c>
      <c r="D403" s="66" t="s">
        <v>575</v>
      </c>
      <c r="E403" s="70"/>
      <c r="F403" s="70"/>
      <c r="G403" s="70">
        <v>7451</v>
      </c>
      <c r="H403" s="71">
        <v>2554</v>
      </c>
      <c r="I403" s="71" t="s">
        <v>478</v>
      </c>
      <c r="J403" s="71" t="s">
        <v>565</v>
      </c>
      <c r="K403" s="71" t="s">
        <v>137</v>
      </c>
    </row>
    <row r="404" spans="1:11" ht="17.25">
      <c r="A404" s="65">
        <v>2</v>
      </c>
      <c r="B404" s="69">
        <v>19876</v>
      </c>
      <c r="C404" s="71" t="s">
        <v>560</v>
      </c>
      <c r="D404" s="66" t="s">
        <v>576</v>
      </c>
      <c r="E404" s="70"/>
      <c r="F404" s="70"/>
      <c r="G404" s="70">
        <v>20000</v>
      </c>
      <c r="H404" s="71">
        <v>2554</v>
      </c>
      <c r="I404" s="71" t="s">
        <v>478</v>
      </c>
      <c r="J404" s="71" t="s">
        <v>565</v>
      </c>
      <c r="K404" s="71" t="s">
        <v>137</v>
      </c>
    </row>
    <row r="405" spans="1:11" ht="17.25">
      <c r="A405" s="65">
        <v>2</v>
      </c>
      <c r="B405" s="69">
        <v>19876</v>
      </c>
      <c r="C405" s="71" t="s">
        <v>560</v>
      </c>
      <c r="D405" s="66" t="s">
        <v>577</v>
      </c>
      <c r="E405" s="70"/>
      <c r="F405" s="70"/>
      <c r="G405" s="70">
        <v>25000</v>
      </c>
      <c r="H405" s="71">
        <v>2554</v>
      </c>
      <c r="I405" s="71" t="s">
        <v>478</v>
      </c>
      <c r="J405" s="71" t="s">
        <v>565</v>
      </c>
      <c r="K405" s="71" t="s">
        <v>137</v>
      </c>
    </row>
    <row r="406" spans="1:11" ht="17.25">
      <c r="A406" s="65">
        <v>7</v>
      </c>
      <c r="B406" s="69">
        <v>19906</v>
      </c>
      <c r="C406" s="71" t="s">
        <v>560</v>
      </c>
      <c r="D406" s="66" t="s">
        <v>578</v>
      </c>
      <c r="E406" s="70"/>
      <c r="F406" s="70"/>
      <c r="G406" s="70">
        <v>25000</v>
      </c>
      <c r="H406" s="71">
        <v>2554</v>
      </c>
      <c r="I406" s="71" t="s">
        <v>478</v>
      </c>
      <c r="J406" s="71" t="s">
        <v>565</v>
      </c>
      <c r="K406" s="71" t="s">
        <v>137</v>
      </c>
    </row>
    <row r="407" spans="1:11" ht="17.25">
      <c r="A407" s="65">
        <v>7</v>
      </c>
      <c r="B407" s="69">
        <v>19906</v>
      </c>
      <c r="C407" s="71" t="s">
        <v>560</v>
      </c>
      <c r="D407" s="66" t="s">
        <v>579</v>
      </c>
      <c r="E407" s="70"/>
      <c r="F407" s="70"/>
      <c r="G407" s="70">
        <v>9500</v>
      </c>
      <c r="H407" s="71">
        <v>2554</v>
      </c>
      <c r="I407" s="71" t="s">
        <v>478</v>
      </c>
      <c r="J407" s="71" t="s">
        <v>565</v>
      </c>
      <c r="K407" s="71" t="s">
        <v>137</v>
      </c>
    </row>
    <row r="408" spans="1:11" ht="17.25">
      <c r="A408" s="65">
        <v>20</v>
      </c>
      <c r="B408" s="69">
        <v>19906</v>
      </c>
      <c r="C408" s="71" t="s">
        <v>560</v>
      </c>
      <c r="D408" s="66" t="s">
        <v>580</v>
      </c>
      <c r="E408" s="70"/>
      <c r="F408" s="70"/>
      <c r="G408" s="70">
        <v>1000</v>
      </c>
      <c r="H408" s="71">
        <v>2554</v>
      </c>
      <c r="I408" s="71" t="s">
        <v>478</v>
      </c>
      <c r="J408" s="71" t="s">
        <v>565</v>
      </c>
      <c r="K408" s="71" t="s">
        <v>137</v>
      </c>
    </row>
    <row r="409" spans="1:11" ht="17.25">
      <c r="A409" s="65">
        <v>3</v>
      </c>
      <c r="B409" s="69">
        <v>19937</v>
      </c>
      <c r="C409" s="71" t="s">
        <v>560</v>
      </c>
      <c r="D409" s="66" t="s">
        <v>581</v>
      </c>
      <c r="E409" s="70"/>
      <c r="F409" s="70"/>
      <c r="G409" s="70">
        <v>25000</v>
      </c>
      <c r="H409" s="71">
        <v>2554</v>
      </c>
      <c r="I409" s="71" t="s">
        <v>478</v>
      </c>
      <c r="J409" s="71" t="s">
        <v>565</v>
      </c>
      <c r="K409" s="71" t="s">
        <v>137</v>
      </c>
    </row>
    <row r="410" spans="1:11" ht="17.25">
      <c r="A410" s="65">
        <v>5</v>
      </c>
      <c r="B410" s="69">
        <v>19968</v>
      </c>
      <c r="C410" s="71" t="s">
        <v>560</v>
      </c>
      <c r="D410" s="66" t="s">
        <v>582</v>
      </c>
      <c r="E410" s="70"/>
      <c r="F410" s="70"/>
      <c r="G410" s="70">
        <v>25000</v>
      </c>
      <c r="H410" s="71">
        <v>2554</v>
      </c>
      <c r="I410" s="71" t="s">
        <v>478</v>
      </c>
      <c r="J410" s="71" t="s">
        <v>565</v>
      </c>
      <c r="K410" s="71" t="s">
        <v>137</v>
      </c>
    </row>
    <row r="411" spans="1:11" ht="17.25">
      <c r="A411" s="65">
        <v>14</v>
      </c>
      <c r="B411" s="69">
        <v>19968</v>
      </c>
      <c r="C411" s="71" t="s">
        <v>560</v>
      </c>
      <c r="D411" s="66" t="s">
        <v>583</v>
      </c>
      <c r="E411" s="70"/>
      <c r="F411" s="70"/>
      <c r="G411" s="70">
        <v>2000</v>
      </c>
      <c r="H411" s="71">
        <v>2554</v>
      </c>
      <c r="I411" s="71" t="s">
        <v>478</v>
      </c>
      <c r="J411" s="71" t="s">
        <v>565</v>
      </c>
      <c r="K411" s="71" t="s">
        <v>137</v>
      </c>
    </row>
    <row r="412" spans="1:11" ht="17.25">
      <c r="A412" s="65">
        <v>6</v>
      </c>
      <c r="B412" s="69">
        <v>19633</v>
      </c>
      <c r="C412" s="71" t="s">
        <v>584</v>
      </c>
      <c r="D412" s="66" t="s">
        <v>585</v>
      </c>
      <c r="E412" s="70"/>
      <c r="F412" s="70"/>
      <c r="G412" s="70">
        <v>8000</v>
      </c>
      <c r="H412" s="71">
        <v>2554</v>
      </c>
      <c r="I412" s="71" t="s">
        <v>154</v>
      </c>
      <c r="J412" s="71" t="s">
        <v>155</v>
      </c>
      <c r="K412" s="71" t="s">
        <v>586</v>
      </c>
    </row>
    <row r="413" spans="1:11" ht="17.25">
      <c r="A413" s="65">
        <v>7</v>
      </c>
      <c r="B413" s="69">
        <v>19633</v>
      </c>
      <c r="C413" s="70" t="s">
        <v>158</v>
      </c>
      <c r="D413" s="66" t="s">
        <v>587</v>
      </c>
      <c r="E413" s="70"/>
      <c r="F413" s="70"/>
      <c r="G413" s="70">
        <v>126</v>
      </c>
      <c r="H413" s="71">
        <v>2554</v>
      </c>
      <c r="I413" s="71" t="s">
        <v>154</v>
      </c>
      <c r="J413" s="71" t="s">
        <v>155</v>
      </c>
      <c r="K413" s="71" t="s">
        <v>586</v>
      </c>
    </row>
    <row r="414" spans="1:11" ht="17.25">
      <c r="A414" s="65">
        <v>7</v>
      </c>
      <c r="B414" s="69">
        <v>19633</v>
      </c>
      <c r="C414" s="70" t="s">
        <v>158</v>
      </c>
      <c r="D414" s="66" t="s">
        <v>588</v>
      </c>
      <c r="E414" s="70"/>
      <c r="F414" s="70"/>
      <c r="G414" s="70">
        <v>281</v>
      </c>
      <c r="H414" s="71">
        <v>2554</v>
      </c>
      <c r="I414" s="71" t="s">
        <v>154</v>
      </c>
      <c r="J414" s="71" t="s">
        <v>155</v>
      </c>
      <c r="K414" s="71" t="s">
        <v>586</v>
      </c>
    </row>
    <row r="415" spans="1:11" ht="17.25">
      <c r="A415" s="65">
        <v>11</v>
      </c>
      <c r="B415" s="69">
        <v>19633</v>
      </c>
      <c r="C415" s="71" t="s">
        <v>584</v>
      </c>
      <c r="D415" s="66" t="s">
        <v>589</v>
      </c>
      <c r="E415" s="70"/>
      <c r="F415" s="70"/>
      <c r="G415" s="70">
        <v>2200</v>
      </c>
      <c r="H415" s="71">
        <v>2554</v>
      </c>
      <c r="I415" s="71" t="s">
        <v>154</v>
      </c>
      <c r="J415" s="71" t="s">
        <v>155</v>
      </c>
      <c r="K415" s="71" t="s">
        <v>586</v>
      </c>
    </row>
    <row r="416" spans="1:11" ht="17.25">
      <c r="A416" s="65">
        <v>11</v>
      </c>
      <c r="B416" s="69">
        <v>19633</v>
      </c>
      <c r="C416" s="71" t="s">
        <v>584</v>
      </c>
      <c r="D416" s="66" t="s">
        <v>590</v>
      </c>
      <c r="E416" s="70"/>
      <c r="F416" s="70"/>
      <c r="G416" s="70">
        <v>1800</v>
      </c>
      <c r="H416" s="71">
        <v>2554</v>
      </c>
      <c r="I416" s="71" t="s">
        <v>154</v>
      </c>
      <c r="J416" s="71" t="s">
        <v>155</v>
      </c>
      <c r="K416" s="71" t="s">
        <v>586</v>
      </c>
    </row>
    <row r="417" spans="1:11" ht="17.25">
      <c r="A417" s="65">
        <v>11</v>
      </c>
      <c r="B417" s="69">
        <v>19633</v>
      </c>
      <c r="C417" s="71" t="s">
        <v>584</v>
      </c>
      <c r="D417" s="66" t="s">
        <v>591</v>
      </c>
      <c r="E417" s="70"/>
      <c r="F417" s="70"/>
      <c r="G417" s="70">
        <v>2196</v>
      </c>
      <c r="H417" s="71">
        <v>2554</v>
      </c>
      <c r="I417" s="71" t="s">
        <v>154</v>
      </c>
      <c r="J417" s="71" t="s">
        <v>155</v>
      </c>
      <c r="K417" s="71" t="s">
        <v>586</v>
      </c>
    </row>
    <row r="418" spans="1:11" ht="17.25">
      <c r="A418" s="65">
        <v>11</v>
      </c>
      <c r="B418" s="69">
        <v>19633</v>
      </c>
      <c r="C418" s="71" t="s">
        <v>584</v>
      </c>
      <c r="D418" s="66" t="s">
        <v>592</v>
      </c>
      <c r="E418" s="70"/>
      <c r="F418" s="70"/>
      <c r="G418" s="70">
        <v>18000</v>
      </c>
      <c r="H418" s="71">
        <v>2554</v>
      </c>
      <c r="I418" s="71" t="s">
        <v>154</v>
      </c>
      <c r="J418" s="71" t="s">
        <v>155</v>
      </c>
      <c r="K418" s="71" t="s">
        <v>586</v>
      </c>
    </row>
    <row r="419" spans="1:11" ht="17.25">
      <c r="A419" s="65">
        <v>11</v>
      </c>
      <c r="B419" s="69">
        <v>19633</v>
      </c>
      <c r="C419" s="70" t="s">
        <v>158</v>
      </c>
      <c r="D419" s="66" t="s">
        <v>593</v>
      </c>
      <c r="E419" s="70"/>
      <c r="F419" s="70"/>
      <c r="G419" s="70">
        <v>100</v>
      </c>
      <c r="H419" s="71">
        <v>2554</v>
      </c>
      <c r="I419" s="71" t="s">
        <v>154</v>
      </c>
      <c r="J419" s="71" t="s">
        <v>155</v>
      </c>
      <c r="K419" s="71" t="s">
        <v>586</v>
      </c>
    </row>
    <row r="420" spans="1:11" ht="17.25">
      <c r="A420" s="65">
        <v>11</v>
      </c>
      <c r="B420" s="69">
        <v>19633</v>
      </c>
      <c r="C420" s="70" t="s">
        <v>158</v>
      </c>
      <c r="D420" s="66" t="s">
        <v>594</v>
      </c>
      <c r="E420" s="70"/>
      <c r="F420" s="70"/>
      <c r="G420" s="70">
        <v>655</v>
      </c>
      <c r="H420" s="71">
        <v>2554</v>
      </c>
      <c r="I420" s="71" t="s">
        <v>154</v>
      </c>
      <c r="J420" s="71" t="s">
        <v>155</v>
      </c>
      <c r="K420" s="71" t="s">
        <v>586</v>
      </c>
    </row>
    <row r="421" spans="1:11" ht="17.25">
      <c r="A421" s="65">
        <v>12</v>
      </c>
      <c r="B421" s="69">
        <v>19633</v>
      </c>
      <c r="C421" s="71" t="s">
        <v>584</v>
      </c>
      <c r="D421" s="66" t="s">
        <v>595</v>
      </c>
      <c r="E421" s="70"/>
      <c r="F421" s="70"/>
      <c r="G421" s="70">
        <v>5400</v>
      </c>
      <c r="H421" s="71">
        <v>2554</v>
      </c>
      <c r="I421" s="71" t="s">
        <v>154</v>
      </c>
      <c r="J421" s="71" t="s">
        <v>155</v>
      </c>
      <c r="K421" s="71" t="s">
        <v>586</v>
      </c>
    </row>
    <row r="422" spans="1:11" ht="17.25">
      <c r="A422" s="65">
        <v>12</v>
      </c>
      <c r="B422" s="69">
        <v>19633</v>
      </c>
      <c r="C422" s="72" t="s">
        <v>596</v>
      </c>
      <c r="D422" s="66" t="s">
        <v>597</v>
      </c>
      <c r="E422" s="70"/>
      <c r="F422" s="70"/>
      <c r="G422" s="70">
        <v>3280</v>
      </c>
      <c r="H422" s="71">
        <v>2554</v>
      </c>
      <c r="I422" s="71" t="s">
        <v>154</v>
      </c>
      <c r="J422" s="71" t="s">
        <v>155</v>
      </c>
      <c r="K422" s="71" t="s">
        <v>586</v>
      </c>
    </row>
    <row r="423" spans="1:11" ht="17.25">
      <c r="A423" s="65">
        <v>22</v>
      </c>
      <c r="B423" s="69">
        <v>19633</v>
      </c>
      <c r="C423" s="70" t="s">
        <v>158</v>
      </c>
      <c r="D423" s="66" t="s">
        <v>598</v>
      </c>
      <c r="E423" s="70"/>
      <c r="F423" s="70"/>
      <c r="G423" s="70">
        <v>1200</v>
      </c>
      <c r="H423" s="71">
        <v>2554</v>
      </c>
      <c r="I423" s="71" t="s">
        <v>154</v>
      </c>
      <c r="J423" s="71" t="s">
        <v>155</v>
      </c>
      <c r="K423" s="71" t="s">
        <v>586</v>
      </c>
    </row>
    <row r="424" spans="1:11" ht="17.25">
      <c r="A424" s="65">
        <v>29</v>
      </c>
      <c r="B424" s="69">
        <v>19633</v>
      </c>
      <c r="C424" s="70" t="s">
        <v>158</v>
      </c>
      <c r="D424" s="66" t="s">
        <v>599</v>
      </c>
      <c r="E424" s="70"/>
      <c r="F424" s="70"/>
      <c r="G424" s="70">
        <v>1550</v>
      </c>
      <c r="H424" s="71">
        <v>2554</v>
      </c>
      <c r="I424" s="71" t="s">
        <v>154</v>
      </c>
      <c r="J424" s="71" t="s">
        <v>155</v>
      </c>
      <c r="K424" s="71" t="s">
        <v>586</v>
      </c>
    </row>
    <row r="425" spans="1:11" ht="17.25">
      <c r="A425" s="65">
        <v>11</v>
      </c>
      <c r="B425" s="69">
        <v>19664</v>
      </c>
      <c r="C425" s="72" t="s">
        <v>596</v>
      </c>
      <c r="D425" s="66" t="s">
        <v>600</v>
      </c>
      <c r="E425" s="70"/>
      <c r="F425" s="70"/>
      <c r="G425" s="70">
        <v>4720</v>
      </c>
      <c r="H425" s="71">
        <v>2554</v>
      </c>
      <c r="I425" s="71" t="s">
        <v>154</v>
      </c>
      <c r="J425" s="71" t="s">
        <v>155</v>
      </c>
      <c r="K425" s="71" t="s">
        <v>586</v>
      </c>
    </row>
    <row r="426" spans="1:11" ht="17.25">
      <c r="A426" s="65">
        <v>19</v>
      </c>
      <c r="B426" s="69">
        <v>19664</v>
      </c>
      <c r="C426" s="71" t="s">
        <v>584</v>
      </c>
      <c r="D426" s="66" t="s">
        <v>601</v>
      </c>
      <c r="E426" s="70"/>
      <c r="F426" s="70"/>
      <c r="G426" s="70">
        <v>800</v>
      </c>
      <c r="H426" s="71">
        <v>2554</v>
      </c>
      <c r="I426" s="71" t="s">
        <v>154</v>
      </c>
      <c r="J426" s="71" t="s">
        <v>155</v>
      </c>
      <c r="K426" s="71" t="s">
        <v>586</v>
      </c>
    </row>
    <row r="427" spans="1:11" ht="17.25">
      <c r="A427" s="65">
        <v>19</v>
      </c>
      <c r="B427" s="69">
        <v>19664</v>
      </c>
      <c r="C427" s="71" t="s">
        <v>584</v>
      </c>
      <c r="D427" s="66" t="s">
        <v>602</v>
      </c>
      <c r="E427" s="70"/>
      <c r="F427" s="70"/>
      <c r="G427" s="70">
        <v>800</v>
      </c>
      <c r="H427" s="71">
        <v>2554</v>
      </c>
      <c r="I427" s="71" t="s">
        <v>154</v>
      </c>
      <c r="J427" s="71" t="s">
        <v>155</v>
      </c>
      <c r="K427" s="71" t="s">
        <v>586</v>
      </c>
    </row>
    <row r="428" spans="1:11" ht="17.25">
      <c r="A428" s="65">
        <v>19</v>
      </c>
      <c r="B428" s="69">
        <v>19664</v>
      </c>
      <c r="C428" s="71" t="s">
        <v>584</v>
      </c>
      <c r="D428" s="66" t="s">
        <v>603</v>
      </c>
      <c r="E428" s="70"/>
      <c r="F428" s="70"/>
      <c r="G428" s="70">
        <v>800</v>
      </c>
      <c r="H428" s="71">
        <v>2554</v>
      </c>
      <c r="I428" s="71" t="s">
        <v>154</v>
      </c>
      <c r="J428" s="71" t="s">
        <v>155</v>
      </c>
      <c r="K428" s="71" t="s">
        <v>586</v>
      </c>
    </row>
    <row r="429" spans="1:11" ht="17.25">
      <c r="A429" s="65">
        <v>19</v>
      </c>
      <c r="B429" s="69">
        <v>19664</v>
      </c>
      <c r="C429" s="71" t="s">
        <v>584</v>
      </c>
      <c r="D429" s="66" t="s">
        <v>604</v>
      </c>
      <c r="E429" s="70"/>
      <c r="F429" s="70"/>
      <c r="G429" s="70">
        <v>800</v>
      </c>
      <c r="H429" s="71">
        <v>2554</v>
      </c>
      <c r="I429" s="71" t="s">
        <v>154</v>
      </c>
      <c r="J429" s="71" t="s">
        <v>155</v>
      </c>
      <c r="K429" s="71" t="s">
        <v>586</v>
      </c>
    </row>
    <row r="430" spans="1:11" ht="17.25">
      <c r="A430" s="65">
        <v>19</v>
      </c>
      <c r="B430" s="69">
        <v>19664</v>
      </c>
      <c r="C430" s="71" t="s">
        <v>584</v>
      </c>
      <c r="D430" s="66" t="s">
        <v>605</v>
      </c>
      <c r="E430" s="70"/>
      <c r="F430" s="70"/>
      <c r="G430" s="70">
        <v>800</v>
      </c>
      <c r="H430" s="71">
        <v>2554</v>
      </c>
      <c r="I430" s="71" t="s">
        <v>154</v>
      </c>
      <c r="J430" s="71" t="s">
        <v>155</v>
      </c>
      <c r="K430" s="71" t="s">
        <v>586</v>
      </c>
    </row>
    <row r="431" spans="1:11" ht="17.25">
      <c r="A431" s="65">
        <v>23</v>
      </c>
      <c r="B431" s="69">
        <v>19664</v>
      </c>
      <c r="C431" s="71" t="s">
        <v>584</v>
      </c>
      <c r="D431" s="66" t="s">
        <v>606</v>
      </c>
      <c r="E431" s="70"/>
      <c r="F431" s="70"/>
      <c r="G431" s="70">
        <v>800</v>
      </c>
      <c r="H431" s="71">
        <v>2554</v>
      </c>
      <c r="I431" s="71" t="s">
        <v>154</v>
      </c>
      <c r="J431" s="71" t="s">
        <v>155</v>
      </c>
      <c r="K431" s="71" t="s">
        <v>586</v>
      </c>
    </row>
    <row r="432" spans="1:11" ht="17.25">
      <c r="A432" s="65">
        <v>23</v>
      </c>
      <c r="B432" s="69">
        <v>19664</v>
      </c>
      <c r="C432" s="71" t="s">
        <v>584</v>
      </c>
      <c r="D432" s="66" t="s">
        <v>607</v>
      </c>
      <c r="E432" s="70"/>
      <c r="F432" s="70"/>
      <c r="G432" s="70">
        <v>800</v>
      </c>
      <c r="H432" s="71">
        <v>2554</v>
      </c>
      <c r="I432" s="71" t="s">
        <v>154</v>
      </c>
      <c r="J432" s="71" t="s">
        <v>155</v>
      </c>
      <c r="K432" s="71" t="s">
        <v>586</v>
      </c>
    </row>
    <row r="433" spans="1:11" ht="17.25">
      <c r="A433" s="65">
        <v>23</v>
      </c>
      <c r="B433" s="69">
        <v>19664</v>
      </c>
      <c r="C433" s="71" t="s">
        <v>584</v>
      </c>
      <c r="D433" s="66" t="s">
        <v>608</v>
      </c>
      <c r="E433" s="70"/>
      <c r="F433" s="70"/>
      <c r="G433" s="70">
        <v>400</v>
      </c>
      <c r="H433" s="71">
        <v>2554</v>
      </c>
      <c r="I433" s="71" t="s">
        <v>154</v>
      </c>
      <c r="J433" s="71" t="s">
        <v>155</v>
      </c>
      <c r="K433" s="71" t="s">
        <v>586</v>
      </c>
    </row>
    <row r="434" spans="1:11" ht="17.25">
      <c r="A434" s="65">
        <v>23</v>
      </c>
      <c r="B434" s="69">
        <v>19664</v>
      </c>
      <c r="C434" s="71" t="s">
        <v>584</v>
      </c>
      <c r="D434" s="66" t="s">
        <v>609</v>
      </c>
      <c r="E434" s="70"/>
      <c r="F434" s="70"/>
      <c r="G434" s="70">
        <v>800</v>
      </c>
      <c r="H434" s="71">
        <v>2554</v>
      </c>
      <c r="I434" s="71" t="s">
        <v>154</v>
      </c>
      <c r="J434" s="71" t="s">
        <v>155</v>
      </c>
      <c r="K434" s="71" t="s">
        <v>586</v>
      </c>
    </row>
    <row r="435" spans="1:11" ht="17.25">
      <c r="A435" s="65">
        <v>23</v>
      </c>
      <c r="B435" s="69">
        <v>19664</v>
      </c>
      <c r="C435" s="71" t="s">
        <v>584</v>
      </c>
      <c r="D435" s="66" t="s">
        <v>610</v>
      </c>
      <c r="E435" s="70"/>
      <c r="F435" s="70"/>
      <c r="G435" s="70">
        <v>800</v>
      </c>
      <c r="H435" s="71">
        <v>2554</v>
      </c>
      <c r="I435" s="71" t="s">
        <v>154</v>
      </c>
      <c r="J435" s="71" t="s">
        <v>155</v>
      </c>
      <c r="K435" s="71" t="s">
        <v>586</v>
      </c>
    </row>
    <row r="436" spans="1:11" ht="17.25">
      <c r="A436" s="65">
        <v>23</v>
      </c>
      <c r="B436" s="69">
        <v>19664</v>
      </c>
      <c r="C436" s="71" t="s">
        <v>584</v>
      </c>
      <c r="D436" s="66" t="s">
        <v>611</v>
      </c>
      <c r="E436" s="70"/>
      <c r="F436" s="70"/>
      <c r="G436" s="70">
        <v>400</v>
      </c>
      <c r="H436" s="71">
        <v>2554</v>
      </c>
      <c r="I436" s="71" t="s">
        <v>154</v>
      </c>
      <c r="J436" s="71" t="s">
        <v>155</v>
      </c>
      <c r="K436" s="71" t="s">
        <v>586</v>
      </c>
    </row>
    <row r="437" spans="1:11" ht="17.25">
      <c r="A437" s="65">
        <v>25</v>
      </c>
      <c r="B437" s="69">
        <v>19664</v>
      </c>
      <c r="C437" s="71" t="s">
        <v>584</v>
      </c>
      <c r="D437" s="66" t="s">
        <v>612</v>
      </c>
      <c r="E437" s="70"/>
      <c r="F437" s="70"/>
      <c r="G437" s="70">
        <v>800</v>
      </c>
      <c r="H437" s="71">
        <v>2554</v>
      </c>
      <c r="I437" s="71" t="s">
        <v>154</v>
      </c>
      <c r="J437" s="71" t="s">
        <v>155</v>
      </c>
      <c r="K437" s="71" t="s">
        <v>586</v>
      </c>
    </row>
    <row r="438" spans="1:11" ht="17.25">
      <c r="A438" s="65">
        <v>29</v>
      </c>
      <c r="B438" s="69">
        <v>19664</v>
      </c>
      <c r="C438" s="71" t="s">
        <v>584</v>
      </c>
      <c r="D438" s="66" t="s">
        <v>613</v>
      </c>
      <c r="E438" s="70"/>
      <c r="F438" s="70"/>
      <c r="G438" s="70">
        <v>800</v>
      </c>
      <c r="H438" s="71">
        <v>2554</v>
      </c>
      <c r="I438" s="71" t="s">
        <v>154</v>
      </c>
      <c r="J438" s="71" t="s">
        <v>155</v>
      </c>
      <c r="K438" s="71" t="s">
        <v>586</v>
      </c>
    </row>
    <row r="439" spans="1:11" ht="17.25">
      <c r="A439" s="65">
        <v>29</v>
      </c>
      <c r="B439" s="69">
        <v>19664</v>
      </c>
      <c r="C439" s="71" t="s">
        <v>584</v>
      </c>
      <c r="D439" s="66" t="s">
        <v>614</v>
      </c>
      <c r="E439" s="70"/>
      <c r="F439" s="70"/>
      <c r="G439" s="70">
        <v>800</v>
      </c>
      <c r="H439" s="71">
        <v>2554</v>
      </c>
      <c r="I439" s="71" t="s">
        <v>154</v>
      </c>
      <c r="J439" s="71" t="s">
        <v>155</v>
      </c>
      <c r="K439" s="71" t="s">
        <v>586</v>
      </c>
    </row>
    <row r="440" spans="1:11" ht="17.25">
      <c r="A440" s="65">
        <v>30</v>
      </c>
      <c r="B440" s="69">
        <v>19664</v>
      </c>
      <c r="C440" s="71" t="s">
        <v>584</v>
      </c>
      <c r="D440" s="66" t="s">
        <v>615</v>
      </c>
      <c r="E440" s="70"/>
      <c r="F440" s="70"/>
      <c r="G440" s="70">
        <v>800</v>
      </c>
      <c r="H440" s="71">
        <v>2554</v>
      </c>
      <c r="I440" s="71" t="s">
        <v>154</v>
      </c>
      <c r="J440" s="71" t="s">
        <v>155</v>
      </c>
      <c r="K440" s="71" t="s">
        <v>586</v>
      </c>
    </row>
    <row r="441" spans="1:11" ht="17.25">
      <c r="A441" s="65">
        <v>7</v>
      </c>
      <c r="B441" s="69">
        <v>19694</v>
      </c>
      <c r="C441" s="71" t="s">
        <v>584</v>
      </c>
      <c r="D441" s="66" t="s">
        <v>616</v>
      </c>
      <c r="E441" s="70"/>
      <c r="F441" s="70"/>
      <c r="G441" s="70">
        <v>3200</v>
      </c>
      <c r="H441" s="71">
        <v>2554</v>
      </c>
      <c r="I441" s="71" t="s">
        <v>154</v>
      </c>
      <c r="J441" s="71" t="s">
        <v>155</v>
      </c>
      <c r="K441" s="71" t="s">
        <v>586</v>
      </c>
    </row>
    <row r="442" spans="1:11" ht="17.25">
      <c r="A442" s="65">
        <v>7</v>
      </c>
      <c r="B442" s="69">
        <v>19694</v>
      </c>
      <c r="C442" s="71" t="s">
        <v>584</v>
      </c>
      <c r="D442" s="66" t="s">
        <v>617</v>
      </c>
      <c r="E442" s="70"/>
      <c r="F442" s="70"/>
      <c r="G442" s="70">
        <v>2700</v>
      </c>
      <c r="H442" s="71">
        <v>2554</v>
      </c>
      <c r="I442" s="71" t="s">
        <v>154</v>
      </c>
      <c r="J442" s="71" t="s">
        <v>155</v>
      </c>
      <c r="K442" s="71" t="s">
        <v>586</v>
      </c>
    </row>
    <row r="443" spans="1:11" ht="17.25">
      <c r="A443" s="65">
        <v>7</v>
      </c>
      <c r="B443" s="69">
        <v>19694</v>
      </c>
      <c r="C443" s="71" t="s">
        <v>584</v>
      </c>
      <c r="D443" s="66" t="s">
        <v>618</v>
      </c>
      <c r="E443" s="70"/>
      <c r="F443" s="70"/>
      <c r="G443" s="70">
        <v>4800</v>
      </c>
      <c r="H443" s="71">
        <v>2554</v>
      </c>
      <c r="I443" s="71" t="s">
        <v>154</v>
      </c>
      <c r="J443" s="71" t="s">
        <v>155</v>
      </c>
      <c r="K443" s="71" t="s">
        <v>586</v>
      </c>
    </row>
    <row r="444" spans="1:11" ht="17.25">
      <c r="A444" s="65">
        <v>7</v>
      </c>
      <c r="B444" s="69">
        <v>19694</v>
      </c>
      <c r="C444" s="71" t="s">
        <v>584</v>
      </c>
      <c r="D444" s="66" t="s">
        <v>619</v>
      </c>
      <c r="E444" s="70"/>
      <c r="F444" s="70"/>
      <c r="G444" s="70">
        <v>3300</v>
      </c>
      <c r="H444" s="71">
        <v>2554</v>
      </c>
      <c r="I444" s="71" t="s">
        <v>154</v>
      </c>
      <c r="J444" s="71" t="s">
        <v>155</v>
      </c>
      <c r="K444" s="71" t="s">
        <v>586</v>
      </c>
    </row>
    <row r="445" spans="1:11" ht="17.25">
      <c r="A445" s="65">
        <v>7</v>
      </c>
      <c r="B445" s="69">
        <v>19694</v>
      </c>
      <c r="C445" s="71" t="s">
        <v>584</v>
      </c>
      <c r="D445" s="66" t="s">
        <v>620</v>
      </c>
      <c r="E445" s="70"/>
      <c r="F445" s="70"/>
      <c r="G445" s="70">
        <v>3000</v>
      </c>
      <c r="H445" s="71">
        <v>2554</v>
      </c>
      <c r="I445" s="71" t="s">
        <v>154</v>
      </c>
      <c r="J445" s="71" t="s">
        <v>155</v>
      </c>
      <c r="K445" s="71" t="s">
        <v>586</v>
      </c>
    </row>
    <row r="446" spans="1:11" ht="17.25">
      <c r="A446" s="65">
        <v>7</v>
      </c>
      <c r="B446" s="69">
        <v>19694</v>
      </c>
      <c r="C446" s="72" t="s">
        <v>596</v>
      </c>
      <c r="D446" s="66" t="s">
        <v>621</v>
      </c>
      <c r="E446" s="70"/>
      <c r="F446" s="70"/>
      <c r="G446" s="70">
        <v>19420</v>
      </c>
      <c r="H446" s="71">
        <v>2554</v>
      </c>
      <c r="I446" s="71" t="s">
        <v>154</v>
      </c>
      <c r="J446" s="71" t="s">
        <v>155</v>
      </c>
      <c r="K446" s="71" t="s">
        <v>586</v>
      </c>
    </row>
    <row r="447" spans="1:11" ht="17.25">
      <c r="A447" s="65">
        <v>7</v>
      </c>
      <c r="B447" s="69">
        <v>19694</v>
      </c>
      <c r="C447" s="71" t="s">
        <v>584</v>
      </c>
      <c r="D447" s="66" t="s">
        <v>622</v>
      </c>
      <c r="E447" s="70"/>
      <c r="F447" s="70"/>
      <c r="G447" s="70">
        <v>3200</v>
      </c>
      <c r="H447" s="71">
        <v>2554</v>
      </c>
      <c r="I447" s="71" t="s">
        <v>154</v>
      </c>
      <c r="J447" s="71" t="s">
        <v>155</v>
      </c>
      <c r="K447" s="71" t="s">
        <v>586</v>
      </c>
    </row>
    <row r="448" spans="1:11" ht="17.25">
      <c r="A448" s="65">
        <v>7</v>
      </c>
      <c r="B448" s="69">
        <v>19694</v>
      </c>
      <c r="C448" s="71" t="s">
        <v>584</v>
      </c>
      <c r="D448" s="66" t="s">
        <v>623</v>
      </c>
      <c r="E448" s="70"/>
      <c r="F448" s="70"/>
      <c r="G448" s="70">
        <v>3200</v>
      </c>
      <c r="H448" s="71">
        <v>2554</v>
      </c>
      <c r="I448" s="71" t="s">
        <v>154</v>
      </c>
      <c r="J448" s="71" t="s">
        <v>155</v>
      </c>
      <c r="K448" s="71" t="s">
        <v>586</v>
      </c>
    </row>
    <row r="449" spans="1:11" ht="17.25">
      <c r="A449" s="65">
        <v>7</v>
      </c>
      <c r="B449" s="69">
        <v>19694</v>
      </c>
      <c r="C449" s="71" t="s">
        <v>584</v>
      </c>
      <c r="D449" s="66" t="s">
        <v>624</v>
      </c>
      <c r="E449" s="70"/>
      <c r="F449" s="70"/>
      <c r="G449" s="70">
        <v>2800</v>
      </c>
      <c r="H449" s="71">
        <v>2554</v>
      </c>
      <c r="I449" s="71" t="s">
        <v>154</v>
      </c>
      <c r="J449" s="71" t="s">
        <v>155</v>
      </c>
      <c r="K449" s="71" t="s">
        <v>586</v>
      </c>
    </row>
    <row r="450" spans="1:11" ht="17.25">
      <c r="A450" s="65">
        <v>7</v>
      </c>
      <c r="B450" s="69">
        <v>19694</v>
      </c>
      <c r="C450" s="71" t="s">
        <v>584</v>
      </c>
      <c r="D450" s="66" t="s">
        <v>625</v>
      </c>
      <c r="E450" s="70"/>
      <c r="F450" s="70"/>
      <c r="G450" s="70">
        <v>4800</v>
      </c>
      <c r="H450" s="71">
        <v>2554</v>
      </c>
      <c r="I450" s="71" t="s">
        <v>154</v>
      </c>
      <c r="J450" s="71" t="s">
        <v>155</v>
      </c>
      <c r="K450" s="71" t="s">
        <v>586</v>
      </c>
    </row>
    <row r="451" spans="1:11" ht="17.25">
      <c r="A451" s="65">
        <v>7</v>
      </c>
      <c r="B451" s="69">
        <v>19694</v>
      </c>
      <c r="C451" s="71" t="s">
        <v>584</v>
      </c>
      <c r="D451" s="66" t="s">
        <v>626</v>
      </c>
      <c r="E451" s="70"/>
      <c r="F451" s="70"/>
      <c r="G451" s="70">
        <v>4800</v>
      </c>
      <c r="H451" s="71">
        <v>2554</v>
      </c>
      <c r="I451" s="71" t="s">
        <v>154</v>
      </c>
      <c r="J451" s="71" t="s">
        <v>155</v>
      </c>
      <c r="K451" s="71" t="s">
        <v>586</v>
      </c>
    </row>
    <row r="452" spans="1:11" ht="17.25">
      <c r="A452" s="65">
        <v>7</v>
      </c>
      <c r="B452" s="69">
        <v>19694</v>
      </c>
      <c r="C452" s="71" t="s">
        <v>584</v>
      </c>
      <c r="D452" s="66" t="s">
        <v>627</v>
      </c>
      <c r="E452" s="70"/>
      <c r="F452" s="70"/>
      <c r="G452" s="70">
        <v>4000</v>
      </c>
      <c r="H452" s="71">
        <v>2554</v>
      </c>
      <c r="I452" s="71" t="s">
        <v>154</v>
      </c>
      <c r="J452" s="71" t="s">
        <v>155</v>
      </c>
      <c r="K452" s="71" t="s">
        <v>586</v>
      </c>
    </row>
    <row r="453" spans="1:11" ht="17.25">
      <c r="A453" s="65">
        <v>7</v>
      </c>
      <c r="B453" s="69">
        <v>19694</v>
      </c>
      <c r="C453" s="71" t="s">
        <v>584</v>
      </c>
      <c r="D453" s="66" t="s">
        <v>628</v>
      </c>
      <c r="E453" s="70"/>
      <c r="F453" s="70"/>
      <c r="G453" s="70">
        <v>3600</v>
      </c>
      <c r="H453" s="71">
        <v>2554</v>
      </c>
      <c r="I453" s="71" t="s">
        <v>154</v>
      </c>
      <c r="J453" s="71" t="s">
        <v>155</v>
      </c>
      <c r="K453" s="71" t="s">
        <v>586</v>
      </c>
    </row>
    <row r="454" spans="1:11" ht="17.25">
      <c r="A454" s="65">
        <v>7</v>
      </c>
      <c r="B454" s="69">
        <v>19694</v>
      </c>
      <c r="C454" s="71" t="s">
        <v>584</v>
      </c>
      <c r="D454" s="66" t="s">
        <v>629</v>
      </c>
      <c r="E454" s="70"/>
      <c r="F454" s="70"/>
      <c r="G454" s="70">
        <v>3200</v>
      </c>
      <c r="H454" s="71">
        <v>2554</v>
      </c>
      <c r="I454" s="71" t="s">
        <v>154</v>
      </c>
      <c r="J454" s="71" t="s">
        <v>155</v>
      </c>
      <c r="K454" s="71" t="s">
        <v>586</v>
      </c>
    </row>
    <row r="455" spans="1:11" ht="17.25">
      <c r="A455" s="65">
        <v>7</v>
      </c>
      <c r="B455" s="69">
        <v>19694</v>
      </c>
      <c r="C455" s="71" t="s">
        <v>584</v>
      </c>
      <c r="D455" s="66" t="s">
        <v>630</v>
      </c>
      <c r="E455" s="70"/>
      <c r="F455" s="70"/>
      <c r="G455" s="70">
        <v>3600</v>
      </c>
      <c r="H455" s="71">
        <v>2554</v>
      </c>
      <c r="I455" s="71" t="s">
        <v>154</v>
      </c>
      <c r="J455" s="71" t="s">
        <v>155</v>
      </c>
      <c r="K455" s="71" t="s">
        <v>586</v>
      </c>
    </row>
    <row r="456" spans="1:11" ht="17.25">
      <c r="A456" s="65">
        <v>7</v>
      </c>
      <c r="B456" s="69">
        <v>19694</v>
      </c>
      <c r="C456" s="71" t="s">
        <v>584</v>
      </c>
      <c r="D456" s="66" t="s">
        <v>631</v>
      </c>
      <c r="E456" s="70"/>
      <c r="F456" s="70"/>
      <c r="G456" s="70">
        <v>2800</v>
      </c>
      <c r="H456" s="71">
        <v>2554</v>
      </c>
      <c r="I456" s="71" t="s">
        <v>154</v>
      </c>
      <c r="J456" s="71" t="s">
        <v>155</v>
      </c>
      <c r="K456" s="71" t="s">
        <v>586</v>
      </c>
    </row>
    <row r="457" spans="1:11" ht="17.25">
      <c r="A457" s="65">
        <v>7</v>
      </c>
      <c r="B457" s="69">
        <v>19694</v>
      </c>
      <c r="C457" s="71" t="s">
        <v>584</v>
      </c>
      <c r="D457" s="66" t="s">
        <v>632</v>
      </c>
      <c r="E457" s="70"/>
      <c r="F457" s="70"/>
      <c r="G457" s="70">
        <v>3600</v>
      </c>
      <c r="H457" s="71">
        <v>2554</v>
      </c>
      <c r="I457" s="71" t="s">
        <v>154</v>
      </c>
      <c r="J457" s="71" t="s">
        <v>155</v>
      </c>
      <c r="K457" s="71" t="s">
        <v>586</v>
      </c>
    </row>
    <row r="458" spans="1:11" ht="17.25">
      <c r="A458" s="65">
        <v>7</v>
      </c>
      <c r="B458" s="69">
        <v>19694</v>
      </c>
      <c r="C458" s="71" t="s">
        <v>584</v>
      </c>
      <c r="D458" s="66" t="s">
        <v>633</v>
      </c>
      <c r="E458" s="70"/>
      <c r="F458" s="70"/>
      <c r="G458" s="70">
        <v>2800</v>
      </c>
      <c r="H458" s="71">
        <v>2554</v>
      </c>
      <c r="I458" s="71" t="s">
        <v>154</v>
      </c>
      <c r="J458" s="71" t="s">
        <v>155</v>
      </c>
      <c r="K458" s="71" t="s">
        <v>586</v>
      </c>
    </row>
    <row r="459" spans="1:11" ht="17.25">
      <c r="A459" s="65">
        <v>7</v>
      </c>
      <c r="B459" s="69">
        <v>19694</v>
      </c>
      <c r="C459" s="71" t="s">
        <v>584</v>
      </c>
      <c r="D459" s="66" t="s">
        <v>634</v>
      </c>
      <c r="E459" s="70"/>
      <c r="F459" s="70"/>
      <c r="G459" s="70">
        <v>3200</v>
      </c>
      <c r="H459" s="71">
        <v>2554</v>
      </c>
      <c r="I459" s="71" t="s">
        <v>154</v>
      </c>
      <c r="J459" s="71" t="s">
        <v>155</v>
      </c>
      <c r="K459" s="71" t="s">
        <v>586</v>
      </c>
    </row>
    <row r="460" spans="1:11" ht="17.25">
      <c r="A460" s="65">
        <v>7</v>
      </c>
      <c r="B460" s="69">
        <v>19694</v>
      </c>
      <c r="C460" s="71" t="s">
        <v>584</v>
      </c>
      <c r="D460" s="66" t="s">
        <v>635</v>
      </c>
      <c r="E460" s="70"/>
      <c r="F460" s="70"/>
      <c r="G460" s="70">
        <v>7600</v>
      </c>
      <c r="H460" s="71">
        <v>2554</v>
      </c>
      <c r="I460" s="71" t="s">
        <v>154</v>
      </c>
      <c r="J460" s="71" t="s">
        <v>155</v>
      </c>
      <c r="K460" s="71" t="s">
        <v>586</v>
      </c>
    </row>
    <row r="461" spans="1:11" ht="17.25">
      <c r="A461" s="65">
        <v>7</v>
      </c>
      <c r="B461" s="69">
        <v>19694</v>
      </c>
      <c r="C461" s="71" t="s">
        <v>584</v>
      </c>
      <c r="D461" s="66" t="s">
        <v>636</v>
      </c>
      <c r="E461" s="70"/>
      <c r="F461" s="70"/>
      <c r="G461" s="70">
        <v>3200</v>
      </c>
      <c r="H461" s="71">
        <v>2554</v>
      </c>
      <c r="I461" s="71" t="s">
        <v>154</v>
      </c>
      <c r="J461" s="71" t="s">
        <v>155</v>
      </c>
      <c r="K461" s="71" t="s">
        <v>586</v>
      </c>
    </row>
    <row r="462" spans="1:11" ht="17.25">
      <c r="A462" s="65">
        <v>13</v>
      </c>
      <c r="B462" s="69">
        <v>19694</v>
      </c>
      <c r="C462" s="71" t="s">
        <v>584</v>
      </c>
      <c r="D462" s="66" t="s">
        <v>637</v>
      </c>
      <c r="E462" s="70"/>
      <c r="F462" s="70"/>
      <c r="G462" s="70">
        <v>3200</v>
      </c>
      <c r="H462" s="71">
        <v>2554</v>
      </c>
      <c r="I462" s="71" t="s">
        <v>154</v>
      </c>
      <c r="J462" s="71" t="s">
        <v>155</v>
      </c>
      <c r="K462" s="71" t="s">
        <v>586</v>
      </c>
    </row>
    <row r="463" spans="1:11" ht="17.25">
      <c r="A463" s="65">
        <v>13</v>
      </c>
      <c r="B463" s="69">
        <v>19694</v>
      </c>
      <c r="C463" s="71" t="s">
        <v>584</v>
      </c>
      <c r="D463" s="66" t="s">
        <v>638</v>
      </c>
      <c r="E463" s="70"/>
      <c r="F463" s="70"/>
      <c r="G463" s="70">
        <v>4000</v>
      </c>
      <c r="H463" s="71">
        <v>2554</v>
      </c>
      <c r="I463" s="71" t="s">
        <v>154</v>
      </c>
      <c r="J463" s="71" t="s">
        <v>155</v>
      </c>
      <c r="K463" s="71" t="s">
        <v>586</v>
      </c>
    </row>
    <row r="464" spans="1:11" ht="17.25">
      <c r="A464" s="65">
        <v>14</v>
      </c>
      <c r="B464" s="69">
        <v>19694</v>
      </c>
      <c r="C464" s="71" t="s">
        <v>584</v>
      </c>
      <c r="D464" s="66" t="s">
        <v>639</v>
      </c>
      <c r="E464" s="70"/>
      <c r="F464" s="70"/>
      <c r="G464" s="70">
        <v>3200</v>
      </c>
      <c r="H464" s="71">
        <v>2554</v>
      </c>
      <c r="I464" s="71" t="s">
        <v>154</v>
      </c>
      <c r="J464" s="71" t="s">
        <v>155</v>
      </c>
      <c r="K464" s="71" t="s">
        <v>586</v>
      </c>
    </row>
    <row r="465" spans="1:11" ht="17.25">
      <c r="A465" s="65">
        <v>15</v>
      </c>
      <c r="B465" s="69">
        <v>19694</v>
      </c>
      <c r="C465" s="71" t="s">
        <v>584</v>
      </c>
      <c r="D465" s="66" t="s">
        <v>640</v>
      </c>
      <c r="E465" s="70"/>
      <c r="F465" s="70"/>
      <c r="G465" s="70">
        <v>24000</v>
      </c>
      <c r="H465" s="71">
        <v>2554</v>
      </c>
      <c r="I465" s="71" t="s">
        <v>154</v>
      </c>
      <c r="J465" s="71" t="s">
        <v>155</v>
      </c>
      <c r="K465" s="71" t="s">
        <v>586</v>
      </c>
    </row>
    <row r="466" spans="1:11" ht="17.25">
      <c r="A466" s="65">
        <v>17</v>
      </c>
      <c r="B466" s="69">
        <v>19694</v>
      </c>
      <c r="C466" s="71" t="s">
        <v>584</v>
      </c>
      <c r="D466" s="66" t="s">
        <v>641</v>
      </c>
      <c r="E466" s="70"/>
      <c r="F466" s="70"/>
      <c r="G466" s="70">
        <v>23500</v>
      </c>
      <c r="H466" s="71">
        <v>2554</v>
      </c>
      <c r="I466" s="71" t="s">
        <v>154</v>
      </c>
      <c r="J466" s="71" t="s">
        <v>155</v>
      </c>
      <c r="K466" s="71" t="s">
        <v>586</v>
      </c>
    </row>
    <row r="467" spans="1:11" ht="17.25">
      <c r="A467" s="65">
        <v>17</v>
      </c>
      <c r="B467" s="69">
        <v>19694</v>
      </c>
      <c r="C467" s="71" t="s">
        <v>584</v>
      </c>
      <c r="D467" s="66" t="s">
        <v>642</v>
      </c>
      <c r="E467" s="70"/>
      <c r="F467" s="70"/>
      <c r="G467" s="70">
        <v>24000</v>
      </c>
      <c r="H467" s="71">
        <v>2554</v>
      </c>
      <c r="I467" s="71" t="s">
        <v>154</v>
      </c>
      <c r="J467" s="71" t="s">
        <v>155</v>
      </c>
      <c r="K467" s="71" t="s">
        <v>586</v>
      </c>
    </row>
    <row r="468" spans="1:11" ht="17.25">
      <c r="A468" s="65">
        <v>17</v>
      </c>
      <c r="B468" s="69">
        <v>19694</v>
      </c>
      <c r="C468" s="71" t="s">
        <v>584</v>
      </c>
      <c r="D468" s="66" t="s">
        <v>643</v>
      </c>
      <c r="E468" s="70"/>
      <c r="F468" s="70"/>
      <c r="G468" s="70">
        <v>24000</v>
      </c>
      <c r="H468" s="71">
        <v>2554</v>
      </c>
      <c r="I468" s="71" t="s">
        <v>154</v>
      </c>
      <c r="J468" s="71" t="s">
        <v>155</v>
      </c>
      <c r="K468" s="71" t="s">
        <v>586</v>
      </c>
    </row>
    <row r="469" spans="1:11" ht="17.25">
      <c r="A469" s="65">
        <v>17</v>
      </c>
      <c r="B469" s="69">
        <v>19694</v>
      </c>
      <c r="C469" s="71" t="s">
        <v>584</v>
      </c>
      <c r="D469" s="66" t="s">
        <v>644</v>
      </c>
      <c r="E469" s="70"/>
      <c r="F469" s="70"/>
      <c r="G469" s="70">
        <v>24000</v>
      </c>
      <c r="H469" s="71">
        <v>2554</v>
      </c>
      <c r="I469" s="71" t="s">
        <v>154</v>
      </c>
      <c r="J469" s="71" t="s">
        <v>155</v>
      </c>
      <c r="K469" s="71" t="s">
        <v>586</v>
      </c>
    </row>
    <row r="470" spans="1:11" ht="17.25">
      <c r="A470" s="65">
        <v>17</v>
      </c>
      <c r="B470" s="69">
        <v>19694</v>
      </c>
      <c r="C470" s="71" t="s">
        <v>584</v>
      </c>
      <c r="D470" s="66" t="s">
        <v>645</v>
      </c>
      <c r="E470" s="70"/>
      <c r="F470" s="70"/>
      <c r="G470" s="70">
        <v>24000</v>
      </c>
      <c r="H470" s="71">
        <v>2554</v>
      </c>
      <c r="I470" s="71" t="s">
        <v>154</v>
      </c>
      <c r="J470" s="71" t="s">
        <v>155</v>
      </c>
      <c r="K470" s="71" t="s">
        <v>586</v>
      </c>
    </row>
    <row r="471" spans="1:11" ht="17.25">
      <c r="A471" s="65">
        <v>17</v>
      </c>
      <c r="B471" s="69">
        <v>19694</v>
      </c>
      <c r="C471" s="71" t="s">
        <v>584</v>
      </c>
      <c r="D471" s="66" t="s">
        <v>646</v>
      </c>
      <c r="E471" s="70"/>
      <c r="F471" s="70"/>
      <c r="G471" s="70">
        <v>24000</v>
      </c>
      <c r="H471" s="71">
        <v>2554</v>
      </c>
      <c r="I471" s="71" t="s">
        <v>154</v>
      </c>
      <c r="J471" s="71" t="s">
        <v>155</v>
      </c>
      <c r="K471" s="71" t="s">
        <v>586</v>
      </c>
    </row>
    <row r="472" spans="1:11" ht="17.25">
      <c r="A472" s="65">
        <v>17</v>
      </c>
      <c r="B472" s="69">
        <v>19694</v>
      </c>
      <c r="C472" s="71" t="s">
        <v>584</v>
      </c>
      <c r="D472" s="66" t="s">
        <v>647</v>
      </c>
      <c r="E472" s="70"/>
      <c r="F472" s="70"/>
      <c r="G472" s="70">
        <v>24000</v>
      </c>
      <c r="H472" s="71">
        <v>2554</v>
      </c>
      <c r="I472" s="71" t="s">
        <v>154</v>
      </c>
      <c r="J472" s="71" t="s">
        <v>155</v>
      </c>
      <c r="K472" s="71" t="s">
        <v>586</v>
      </c>
    </row>
    <row r="473" spans="1:11" ht="17.25">
      <c r="A473" s="65">
        <v>17</v>
      </c>
      <c r="B473" s="69">
        <v>19694</v>
      </c>
      <c r="C473" s="71" t="s">
        <v>584</v>
      </c>
      <c r="D473" s="66" t="s">
        <v>648</v>
      </c>
      <c r="E473" s="70"/>
      <c r="F473" s="70"/>
      <c r="G473" s="70">
        <v>24000</v>
      </c>
      <c r="H473" s="71">
        <v>2554</v>
      </c>
      <c r="I473" s="71" t="s">
        <v>154</v>
      </c>
      <c r="J473" s="71" t="s">
        <v>155</v>
      </c>
      <c r="K473" s="71" t="s">
        <v>586</v>
      </c>
    </row>
    <row r="474" spans="1:11" ht="17.25">
      <c r="A474" s="65">
        <v>17</v>
      </c>
      <c r="B474" s="69">
        <v>19694</v>
      </c>
      <c r="C474" s="71" t="s">
        <v>584</v>
      </c>
      <c r="D474" s="66" t="s">
        <v>649</v>
      </c>
      <c r="E474" s="70"/>
      <c r="F474" s="70"/>
      <c r="G474" s="70">
        <v>24000</v>
      </c>
      <c r="H474" s="71">
        <v>2554</v>
      </c>
      <c r="I474" s="71" t="s">
        <v>154</v>
      </c>
      <c r="J474" s="71" t="s">
        <v>155</v>
      </c>
      <c r="K474" s="71" t="s">
        <v>586</v>
      </c>
    </row>
    <row r="475" spans="1:11" ht="17.25">
      <c r="A475" s="65">
        <v>17</v>
      </c>
      <c r="B475" s="69">
        <v>19694</v>
      </c>
      <c r="C475" s="71" t="s">
        <v>584</v>
      </c>
      <c r="D475" s="66" t="s">
        <v>650</v>
      </c>
      <c r="E475" s="70"/>
      <c r="F475" s="70"/>
      <c r="G475" s="70">
        <v>24000</v>
      </c>
      <c r="H475" s="71">
        <v>2554</v>
      </c>
      <c r="I475" s="71" t="s">
        <v>154</v>
      </c>
      <c r="J475" s="71" t="s">
        <v>155</v>
      </c>
      <c r="K475" s="71" t="s">
        <v>586</v>
      </c>
    </row>
    <row r="476" spans="1:11" ht="17.25">
      <c r="A476" s="65">
        <v>17</v>
      </c>
      <c r="B476" s="69">
        <v>19694</v>
      </c>
      <c r="C476" s="71" t="s">
        <v>584</v>
      </c>
      <c r="D476" s="66" t="s">
        <v>651</v>
      </c>
      <c r="E476" s="70"/>
      <c r="F476" s="70"/>
      <c r="G476" s="70">
        <v>24000</v>
      </c>
      <c r="H476" s="71">
        <v>2554</v>
      </c>
      <c r="I476" s="71" t="s">
        <v>154</v>
      </c>
      <c r="J476" s="71" t="s">
        <v>155</v>
      </c>
      <c r="K476" s="71" t="s">
        <v>586</v>
      </c>
    </row>
    <row r="477" spans="1:11" ht="17.25">
      <c r="A477" s="65">
        <v>17</v>
      </c>
      <c r="B477" s="69">
        <v>19694</v>
      </c>
      <c r="C477" s="71" t="s">
        <v>584</v>
      </c>
      <c r="D477" s="66" t="s">
        <v>652</v>
      </c>
      <c r="E477" s="70"/>
      <c r="F477" s="70"/>
      <c r="G477" s="70">
        <v>24000</v>
      </c>
      <c r="H477" s="71">
        <v>2554</v>
      </c>
      <c r="I477" s="71" t="s">
        <v>154</v>
      </c>
      <c r="J477" s="71" t="s">
        <v>155</v>
      </c>
      <c r="K477" s="71" t="s">
        <v>586</v>
      </c>
    </row>
    <row r="478" spans="1:11" ht="17.25">
      <c r="A478" s="65">
        <v>17</v>
      </c>
      <c r="B478" s="69">
        <v>19694</v>
      </c>
      <c r="C478" s="71" t="s">
        <v>584</v>
      </c>
      <c r="D478" s="66" t="s">
        <v>653</v>
      </c>
      <c r="E478" s="70"/>
      <c r="F478" s="70"/>
      <c r="G478" s="70">
        <v>24000</v>
      </c>
      <c r="H478" s="71">
        <v>2554</v>
      </c>
      <c r="I478" s="71" t="s">
        <v>154</v>
      </c>
      <c r="J478" s="71" t="s">
        <v>155</v>
      </c>
      <c r="K478" s="71" t="s">
        <v>586</v>
      </c>
    </row>
    <row r="479" spans="1:11" ht="17.25">
      <c r="A479" s="65">
        <v>17</v>
      </c>
      <c r="B479" s="69">
        <v>19694</v>
      </c>
      <c r="C479" s="71" t="s">
        <v>584</v>
      </c>
      <c r="D479" s="66" t="s">
        <v>654</v>
      </c>
      <c r="E479" s="70"/>
      <c r="F479" s="70"/>
      <c r="G479" s="70">
        <v>24000</v>
      </c>
      <c r="H479" s="71">
        <v>2554</v>
      </c>
      <c r="I479" s="71" t="s">
        <v>154</v>
      </c>
      <c r="J479" s="71" t="s">
        <v>155</v>
      </c>
      <c r="K479" s="71" t="s">
        <v>586</v>
      </c>
    </row>
    <row r="480" spans="1:11" ht="17.25">
      <c r="A480" s="65">
        <v>17</v>
      </c>
      <c r="B480" s="69">
        <v>19694</v>
      </c>
      <c r="C480" s="71" t="s">
        <v>584</v>
      </c>
      <c r="D480" s="66" t="s">
        <v>655</v>
      </c>
      <c r="E480" s="70"/>
      <c r="F480" s="70"/>
      <c r="G480" s="70">
        <v>6000</v>
      </c>
      <c r="H480" s="71">
        <v>2554</v>
      </c>
      <c r="I480" s="71" t="s">
        <v>154</v>
      </c>
      <c r="J480" s="71" t="s">
        <v>155</v>
      </c>
      <c r="K480" s="71" t="s">
        <v>586</v>
      </c>
    </row>
    <row r="481" spans="1:11" ht="17.25">
      <c r="A481" s="65">
        <v>17</v>
      </c>
      <c r="B481" s="69">
        <v>19694</v>
      </c>
      <c r="C481" s="71" t="s">
        <v>584</v>
      </c>
      <c r="D481" s="66" t="s">
        <v>656</v>
      </c>
      <c r="E481" s="70"/>
      <c r="F481" s="70"/>
      <c r="G481" s="70">
        <v>24000</v>
      </c>
      <c r="H481" s="71">
        <v>2554</v>
      </c>
      <c r="I481" s="71" t="s">
        <v>154</v>
      </c>
      <c r="J481" s="71" t="s">
        <v>155</v>
      </c>
      <c r="K481" s="71" t="s">
        <v>586</v>
      </c>
    </row>
    <row r="482" spans="1:11" ht="17.25">
      <c r="A482" s="65">
        <v>17</v>
      </c>
      <c r="B482" s="69">
        <v>19694</v>
      </c>
      <c r="C482" s="71" t="s">
        <v>584</v>
      </c>
      <c r="D482" s="66" t="s">
        <v>657</v>
      </c>
      <c r="E482" s="70"/>
      <c r="F482" s="70"/>
      <c r="G482" s="70">
        <v>24000</v>
      </c>
      <c r="H482" s="71">
        <v>2554</v>
      </c>
      <c r="I482" s="71" t="s">
        <v>154</v>
      </c>
      <c r="J482" s="71" t="s">
        <v>155</v>
      </c>
      <c r="K482" s="71" t="s">
        <v>586</v>
      </c>
    </row>
    <row r="483" spans="1:11" ht="17.25">
      <c r="A483" s="65">
        <v>17</v>
      </c>
      <c r="B483" s="69">
        <v>19694</v>
      </c>
      <c r="C483" s="71" t="s">
        <v>584</v>
      </c>
      <c r="D483" s="66" t="s">
        <v>658</v>
      </c>
      <c r="E483" s="70"/>
      <c r="F483" s="70"/>
      <c r="G483" s="70">
        <v>9500</v>
      </c>
      <c r="H483" s="71">
        <v>2554</v>
      </c>
      <c r="I483" s="71" t="s">
        <v>154</v>
      </c>
      <c r="J483" s="71" t="s">
        <v>155</v>
      </c>
      <c r="K483" s="71" t="s">
        <v>586</v>
      </c>
    </row>
    <row r="484" spans="1:11" ht="17.25">
      <c r="A484" s="65">
        <v>21</v>
      </c>
      <c r="B484" s="69">
        <v>19694</v>
      </c>
      <c r="C484" s="71" t="s">
        <v>584</v>
      </c>
      <c r="D484" s="66" t="s">
        <v>659</v>
      </c>
      <c r="E484" s="70"/>
      <c r="F484" s="70"/>
      <c r="G484" s="70">
        <v>12800</v>
      </c>
      <c r="H484" s="71">
        <v>2554</v>
      </c>
      <c r="I484" s="71" t="s">
        <v>154</v>
      </c>
      <c r="J484" s="71" t="s">
        <v>155</v>
      </c>
      <c r="K484" s="71" t="s">
        <v>586</v>
      </c>
    </row>
    <row r="485" spans="1:11" ht="17.25">
      <c r="A485" s="65">
        <v>24</v>
      </c>
      <c r="B485" s="69">
        <v>19694</v>
      </c>
      <c r="C485" s="66" t="s">
        <v>220</v>
      </c>
      <c r="D485" s="66" t="s">
        <v>660</v>
      </c>
      <c r="E485" s="70"/>
      <c r="F485" s="70"/>
      <c r="G485" s="70">
        <v>720</v>
      </c>
      <c r="H485" s="71">
        <v>2554</v>
      </c>
      <c r="I485" s="71" t="s">
        <v>154</v>
      </c>
      <c r="J485" s="71" t="s">
        <v>155</v>
      </c>
      <c r="K485" s="71" t="s">
        <v>586</v>
      </c>
    </row>
    <row r="486" spans="1:11" ht="17.25">
      <c r="A486" s="65">
        <v>27</v>
      </c>
      <c r="B486" s="69">
        <v>19694</v>
      </c>
      <c r="C486" s="71" t="s">
        <v>584</v>
      </c>
      <c r="D486" s="66" t="s">
        <v>661</v>
      </c>
      <c r="E486" s="70"/>
      <c r="F486" s="70"/>
      <c r="G486" s="70">
        <v>12000</v>
      </c>
      <c r="H486" s="71">
        <v>2554</v>
      </c>
      <c r="I486" s="71" t="s">
        <v>154</v>
      </c>
      <c r="J486" s="71" t="s">
        <v>155</v>
      </c>
      <c r="K486" s="71" t="s">
        <v>586</v>
      </c>
    </row>
    <row r="487" spans="1:11" ht="17.25">
      <c r="A487" s="65">
        <v>29</v>
      </c>
      <c r="B487" s="69">
        <v>19694</v>
      </c>
      <c r="C487" s="71" t="s">
        <v>584</v>
      </c>
      <c r="D487" s="66" t="s">
        <v>662</v>
      </c>
      <c r="E487" s="70"/>
      <c r="F487" s="70"/>
      <c r="G487" s="70">
        <v>14100</v>
      </c>
      <c r="H487" s="71">
        <v>2554</v>
      </c>
      <c r="I487" s="71" t="s">
        <v>154</v>
      </c>
      <c r="J487" s="71" t="s">
        <v>155</v>
      </c>
      <c r="K487" s="71" t="s">
        <v>586</v>
      </c>
    </row>
    <row r="488" spans="1:11" ht="17.25">
      <c r="A488" s="65">
        <v>29</v>
      </c>
      <c r="B488" s="69">
        <v>19694</v>
      </c>
      <c r="C488" s="71" t="s">
        <v>584</v>
      </c>
      <c r="D488" s="66" t="s">
        <v>663</v>
      </c>
      <c r="E488" s="70"/>
      <c r="F488" s="70"/>
      <c r="G488" s="70">
        <v>14400</v>
      </c>
      <c r="H488" s="71">
        <v>2554</v>
      </c>
      <c r="I488" s="71" t="s">
        <v>154</v>
      </c>
      <c r="J488" s="71" t="s">
        <v>155</v>
      </c>
      <c r="K488" s="71" t="s">
        <v>586</v>
      </c>
    </row>
    <row r="489" spans="1:11" ht="17.25">
      <c r="A489" s="65">
        <v>29</v>
      </c>
      <c r="B489" s="69">
        <v>19694</v>
      </c>
      <c r="C489" s="71" t="s">
        <v>584</v>
      </c>
      <c r="D489" s="66" t="s">
        <v>664</v>
      </c>
      <c r="E489" s="70"/>
      <c r="F489" s="70"/>
      <c r="G489" s="70">
        <v>14400</v>
      </c>
      <c r="H489" s="71">
        <v>2554</v>
      </c>
      <c r="I489" s="71" t="s">
        <v>154</v>
      </c>
      <c r="J489" s="71" t="s">
        <v>155</v>
      </c>
      <c r="K489" s="71" t="s">
        <v>586</v>
      </c>
    </row>
    <row r="490" spans="1:11" ht="17.25">
      <c r="A490" s="65">
        <v>29</v>
      </c>
      <c r="B490" s="69">
        <v>19694</v>
      </c>
      <c r="C490" s="71" t="s">
        <v>584</v>
      </c>
      <c r="D490" s="66" t="s">
        <v>665</v>
      </c>
      <c r="E490" s="70"/>
      <c r="F490" s="70"/>
      <c r="G490" s="70">
        <v>14400</v>
      </c>
      <c r="H490" s="71">
        <v>2554</v>
      </c>
      <c r="I490" s="71" t="s">
        <v>154</v>
      </c>
      <c r="J490" s="71" t="s">
        <v>155</v>
      </c>
      <c r="K490" s="71" t="s">
        <v>586</v>
      </c>
    </row>
    <row r="491" spans="1:11" ht="17.25">
      <c r="A491" s="65">
        <v>29</v>
      </c>
      <c r="B491" s="69">
        <v>19694</v>
      </c>
      <c r="C491" s="71" t="s">
        <v>584</v>
      </c>
      <c r="D491" s="66" t="s">
        <v>666</v>
      </c>
      <c r="E491" s="70"/>
      <c r="F491" s="70"/>
      <c r="G491" s="70">
        <v>14400</v>
      </c>
      <c r="H491" s="71">
        <v>2554</v>
      </c>
      <c r="I491" s="71" t="s">
        <v>154</v>
      </c>
      <c r="J491" s="71" t="s">
        <v>155</v>
      </c>
      <c r="K491" s="71" t="s">
        <v>586</v>
      </c>
    </row>
    <row r="492" spans="1:11" ht="17.25">
      <c r="A492" s="65">
        <v>29</v>
      </c>
      <c r="B492" s="69">
        <v>19694</v>
      </c>
      <c r="C492" s="71" t="s">
        <v>584</v>
      </c>
      <c r="D492" s="66" t="s">
        <v>667</v>
      </c>
      <c r="E492" s="70"/>
      <c r="F492" s="70"/>
      <c r="G492" s="70">
        <v>14400</v>
      </c>
      <c r="H492" s="71">
        <v>2554</v>
      </c>
      <c r="I492" s="71" t="s">
        <v>154</v>
      </c>
      <c r="J492" s="71" t="s">
        <v>155</v>
      </c>
      <c r="K492" s="71" t="s">
        <v>586</v>
      </c>
    </row>
    <row r="493" spans="1:11" ht="17.25">
      <c r="A493" s="65">
        <v>29</v>
      </c>
      <c r="B493" s="69">
        <v>19694</v>
      </c>
      <c r="C493" s="71" t="s">
        <v>584</v>
      </c>
      <c r="D493" s="66" t="s">
        <v>668</v>
      </c>
      <c r="E493" s="70"/>
      <c r="F493" s="70"/>
      <c r="G493" s="70">
        <v>14400</v>
      </c>
      <c r="H493" s="71">
        <v>2554</v>
      </c>
      <c r="I493" s="71" t="s">
        <v>154</v>
      </c>
      <c r="J493" s="71" t="s">
        <v>155</v>
      </c>
      <c r="K493" s="71" t="s">
        <v>586</v>
      </c>
    </row>
    <row r="494" spans="1:11" ht="17.25">
      <c r="A494" s="65">
        <v>29</v>
      </c>
      <c r="B494" s="69">
        <v>19694</v>
      </c>
      <c r="C494" s="71" t="s">
        <v>584</v>
      </c>
      <c r="D494" s="66" t="s">
        <v>669</v>
      </c>
      <c r="E494" s="70"/>
      <c r="F494" s="70"/>
      <c r="G494" s="70">
        <v>14400</v>
      </c>
      <c r="H494" s="71">
        <v>2554</v>
      </c>
      <c r="I494" s="71" t="s">
        <v>154</v>
      </c>
      <c r="J494" s="71" t="s">
        <v>155</v>
      </c>
      <c r="K494" s="71" t="s">
        <v>586</v>
      </c>
    </row>
    <row r="495" spans="1:11" ht="17.25">
      <c r="A495" s="65">
        <v>29</v>
      </c>
      <c r="B495" s="69">
        <v>19694</v>
      </c>
      <c r="C495" s="71" t="s">
        <v>584</v>
      </c>
      <c r="D495" s="66" t="s">
        <v>670</v>
      </c>
      <c r="E495" s="70"/>
      <c r="F495" s="70"/>
      <c r="G495" s="70">
        <v>5700</v>
      </c>
      <c r="H495" s="71">
        <v>2554</v>
      </c>
      <c r="I495" s="71" t="s">
        <v>154</v>
      </c>
      <c r="J495" s="71" t="s">
        <v>155</v>
      </c>
      <c r="K495" s="71" t="s">
        <v>586</v>
      </c>
    </row>
    <row r="496" spans="1:11" ht="17.25">
      <c r="A496" s="65">
        <v>29</v>
      </c>
      <c r="B496" s="69">
        <v>19694</v>
      </c>
      <c r="C496" s="71" t="s">
        <v>584</v>
      </c>
      <c r="D496" s="66" t="s">
        <v>671</v>
      </c>
      <c r="E496" s="70"/>
      <c r="F496" s="70"/>
      <c r="G496" s="70">
        <v>3600</v>
      </c>
      <c r="H496" s="71">
        <v>2554</v>
      </c>
      <c r="I496" s="71" t="s">
        <v>154</v>
      </c>
      <c r="J496" s="71" t="s">
        <v>155</v>
      </c>
      <c r="K496" s="71" t="s">
        <v>586</v>
      </c>
    </row>
    <row r="497" spans="1:11" ht="17.25">
      <c r="A497" s="65">
        <v>29</v>
      </c>
      <c r="B497" s="69">
        <v>19694</v>
      </c>
      <c r="C497" s="71" t="s">
        <v>584</v>
      </c>
      <c r="D497" s="66" t="s">
        <v>672</v>
      </c>
      <c r="E497" s="70"/>
      <c r="F497" s="70"/>
      <c r="G497" s="70">
        <v>14400</v>
      </c>
      <c r="H497" s="71">
        <v>2554</v>
      </c>
      <c r="I497" s="71" t="s">
        <v>154</v>
      </c>
      <c r="J497" s="71" t="s">
        <v>155</v>
      </c>
      <c r="K497" s="71" t="s">
        <v>586</v>
      </c>
    </row>
    <row r="498" spans="1:11" ht="17.25">
      <c r="A498" s="65">
        <v>29</v>
      </c>
      <c r="B498" s="69">
        <v>19694</v>
      </c>
      <c r="C498" s="71" t="s">
        <v>584</v>
      </c>
      <c r="D498" s="66" t="s">
        <v>673</v>
      </c>
      <c r="E498" s="70"/>
      <c r="F498" s="70"/>
      <c r="G498" s="70">
        <v>7200</v>
      </c>
      <c r="H498" s="71">
        <v>2554</v>
      </c>
      <c r="I498" s="71" t="s">
        <v>154</v>
      </c>
      <c r="J498" s="71" t="s">
        <v>155</v>
      </c>
      <c r="K498" s="71" t="s">
        <v>586</v>
      </c>
    </row>
    <row r="499" spans="1:11" ht="17.25">
      <c r="A499" s="65">
        <v>29</v>
      </c>
      <c r="B499" s="69">
        <v>19694</v>
      </c>
      <c r="C499" s="71" t="s">
        <v>584</v>
      </c>
      <c r="D499" s="66" t="s">
        <v>674</v>
      </c>
      <c r="E499" s="70"/>
      <c r="F499" s="70"/>
      <c r="G499" s="70">
        <v>14400</v>
      </c>
      <c r="H499" s="71">
        <v>2554</v>
      </c>
      <c r="I499" s="71" t="s">
        <v>154</v>
      </c>
      <c r="J499" s="71" t="s">
        <v>155</v>
      </c>
      <c r="K499" s="71" t="s">
        <v>586</v>
      </c>
    </row>
    <row r="500" spans="1:11" ht="17.25">
      <c r="A500" s="65">
        <v>29</v>
      </c>
      <c r="B500" s="69">
        <v>19694</v>
      </c>
      <c r="C500" s="71" t="s">
        <v>584</v>
      </c>
      <c r="D500" s="66" t="s">
        <v>675</v>
      </c>
      <c r="E500" s="70"/>
      <c r="F500" s="70"/>
      <c r="G500" s="70">
        <v>1200</v>
      </c>
      <c r="H500" s="71">
        <v>2554</v>
      </c>
      <c r="I500" s="71" t="s">
        <v>154</v>
      </c>
      <c r="J500" s="71" t="s">
        <v>155</v>
      </c>
      <c r="K500" s="71" t="s">
        <v>586</v>
      </c>
    </row>
    <row r="501" spans="1:11" ht="17.25">
      <c r="A501" s="65">
        <v>29</v>
      </c>
      <c r="B501" s="69">
        <v>19694</v>
      </c>
      <c r="C501" s="71" t="s">
        <v>584</v>
      </c>
      <c r="D501" s="66" t="s">
        <v>676</v>
      </c>
      <c r="E501" s="70"/>
      <c r="F501" s="70"/>
      <c r="G501" s="70">
        <v>1600</v>
      </c>
      <c r="H501" s="71">
        <v>2554</v>
      </c>
      <c r="I501" s="71" t="s">
        <v>154</v>
      </c>
      <c r="J501" s="71" t="s">
        <v>155</v>
      </c>
      <c r="K501" s="71" t="s">
        <v>586</v>
      </c>
    </row>
    <row r="502" spans="1:11" ht="17.25">
      <c r="A502" s="65">
        <v>29</v>
      </c>
      <c r="B502" s="69">
        <v>19694</v>
      </c>
      <c r="C502" s="71" t="s">
        <v>584</v>
      </c>
      <c r="D502" s="66" t="s">
        <v>677</v>
      </c>
      <c r="E502" s="70"/>
      <c r="F502" s="70"/>
      <c r="G502" s="70">
        <v>12000</v>
      </c>
      <c r="H502" s="71">
        <v>2554</v>
      </c>
      <c r="I502" s="71" t="s">
        <v>154</v>
      </c>
      <c r="J502" s="71" t="s">
        <v>155</v>
      </c>
      <c r="K502" s="71" t="s">
        <v>586</v>
      </c>
    </row>
    <row r="503" spans="1:11" ht="17.25">
      <c r="A503" s="65">
        <v>29</v>
      </c>
      <c r="B503" s="69">
        <v>19694</v>
      </c>
      <c r="C503" s="71" t="s">
        <v>584</v>
      </c>
      <c r="D503" s="66" t="s">
        <v>678</v>
      </c>
      <c r="E503" s="70"/>
      <c r="F503" s="70"/>
      <c r="G503" s="70">
        <v>14400</v>
      </c>
      <c r="H503" s="71">
        <v>2554</v>
      </c>
      <c r="I503" s="71" t="s">
        <v>154</v>
      </c>
      <c r="J503" s="71" t="s">
        <v>155</v>
      </c>
      <c r="K503" s="71" t="s">
        <v>586</v>
      </c>
    </row>
    <row r="504" spans="1:11" ht="17.25">
      <c r="A504" s="65">
        <v>30</v>
      </c>
      <c r="B504" s="69">
        <v>19694</v>
      </c>
      <c r="C504" s="71" t="s">
        <v>584</v>
      </c>
      <c r="D504" s="66" t="s">
        <v>679</v>
      </c>
      <c r="E504" s="70"/>
      <c r="F504" s="70"/>
      <c r="G504" s="70">
        <v>14400</v>
      </c>
      <c r="H504" s="71">
        <v>2554</v>
      </c>
      <c r="I504" s="71" t="s">
        <v>154</v>
      </c>
      <c r="J504" s="71" t="s">
        <v>155</v>
      </c>
      <c r="K504" s="71" t="s">
        <v>586</v>
      </c>
    </row>
    <row r="505" spans="1:11" ht="17.25">
      <c r="A505" s="65">
        <v>30</v>
      </c>
      <c r="B505" s="69">
        <v>19694</v>
      </c>
      <c r="C505" s="71" t="s">
        <v>584</v>
      </c>
      <c r="D505" s="66" t="s">
        <v>680</v>
      </c>
      <c r="E505" s="70"/>
      <c r="F505" s="70"/>
      <c r="G505" s="70">
        <v>14400</v>
      </c>
      <c r="H505" s="71">
        <v>2554</v>
      </c>
      <c r="I505" s="71" t="s">
        <v>154</v>
      </c>
      <c r="J505" s="71" t="s">
        <v>155</v>
      </c>
      <c r="K505" s="71" t="s">
        <v>586</v>
      </c>
    </row>
    <row r="506" spans="1:11" ht="17.25">
      <c r="A506" s="65">
        <v>30</v>
      </c>
      <c r="B506" s="69">
        <v>19694</v>
      </c>
      <c r="C506" s="71" t="s">
        <v>584</v>
      </c>
      <c r="D506" s="66" t="s">
        <v>681</v>
      </c>
      <c r="E506" s="70"/>
      <c r="F506" s="70"/>
      <c r="G506" s="70">
        <v>14400</v>
      </c>
      <c r="H506" s="71">
        <v>2554</v>
      </c>
      <c r="I506" s="71" t="s">
        <v>154</v>
      </c>
      <c r="J506" s="71" t="s">
        <v>155</v>
      </c>
      <c r="K506" s="71" t="s">
        <v>586</v>
      </c>
    </row>
    <row r="507" spans="1:11" ht="17.25">
      <c r="A507" s="65">
        <v>30</v>
      </c>
      <c r="B507" s="69">
        <v>19694</v>
      </c>
      <c r="C507" s="71" t="s">
        <v>584</v>
      </c>
      <c r="D507" s="66" t="s">
        <v>682</v>
      </c>
      <c r="E507" s="70"/>
      <c r="F507" s="70"/>
      <c r="G507" s="70">
        <v>1200</v>
      </c>
      <c r="H507" s="71">
        <v>2554</v>
      </c>
      <c r="I507" s="71" t="s">
        <v>154</v>
      </c>
      <c r="J507" s="71" t="s">
        <v>155</v>
      </c>
      <c r="K507" s="71" t="s">
        <v>586</v>
      </c>
    </row>
    <row r="508" spans="1:11" ht="17.25">
      <c r="A508" s="65">
        <v>30</v>
      </c>
      <c r="B508" s="69">
        <v>19694</v>
      </c>
      <c r="C508" s="71" t="s">
        <v>584</v>
      </c>
      <c r="D508" s="66" t="s">
        <v>683</v>
      </c>
      <c r="E508" s="70"/>
      <c r="F508" s="70"/>
      <c r="G508" s="70">
        <v>800</v>
      </c>
      <c r="H508" s="71">
        <v>2554</v>
      </c>
      <c r="I508" s="71" t="s">
        <v>154</v>
      </c>
      <c r="J508" s="71" t="s">
        <v>155</v>
      </c>
      <c r="K508" s="71" t="s">
        <v>586</v>
      </c>
    </row>
    <row r="509" spans="1:11" ht="17.25">
      <c r="A509" s="65">
        <v>30</v>
      </c>
      <c r="B509" s="69">
        <v>19694</v>
      </c>
      <c r="C509" s="71" t="s">
        <v>584</v>
      </c>
      <c r="D509" s="66" t="s">
        <v>684</v>
      </c>
      <c r="E509" s="70"/>
      <c r="F509" s="70"/>
      <c r="G509" s="70">
        <v>1600</v>
      </c>
      <c r="H509" s="71">
        <v>2554</v>
      </c>
      <c r="I509" s="71" t="s">
        <v>154</v>
      </c>
      <c r="J509" s="71" t="s">
        <v>155</v>
      </c>
      <c r="K509" s="71" t="s">
        <v>586</v>
      </c>
    </row>
    <row r="510" spans="1:11" ht="17.25">
      <c r="A510" s="65">
        <v>30</v>
      </c>
      <c r="B510" s="69">
        <v>19694</v>
      </c>
      <c r="C510" s="71" t="s">
        <v>584</v>
      </c>
      <c r="D510" s="66" t="s">
        <v>685</v>
      </c>
      <c r="E510" s="70"/>
      <c r="F510" s="70"/>
      <c r="G510" s="70">
        <v>1600</v>
      </c>
      <c r="H510" s="71">
        <v>2554</v>
      </c>
      <c r="I510" s="71" t="s">
        <v>154</v>
      </c>
      <c r="J510" s="71" t="s">
        <v>155</v>
      </c>
      <c r="K510" s="71" t="s">
        <v>586</v>
      </c>
    </row>
    <row r="511" spans="1:11" ht="17.25">
      <c r="A511" s="65">
        <v>30</v>
      </c>
      <c r="B511" s="69">
        <v>19694</v>
      </c>
      <c r="C511" s="71" t="s">
        <v>584</v>
      </c>
      <c r="D511" s="66" t="s">
        <v>686</v>
      </c>
      <c r="E511" s="70"/>
      <c r="F511" s="70"/>
      <c r="G511" s="70">
        <v>2000</v>
      </c>
      <c r="H511" s="71">
        <v>2554</v>
      </c>
      <c r="I511" s="71" t="s">
        <v>154</v>
      </c>
      <c r="J511" s="71" t="s">
        <v>155</v>
      </c>
      <c r="K511" s="71" t="s">
        <v>586</v>
      </c>
    </row>
    <row r="512" spans="1:11" ht="17.25">
      <c r="A512" s="65">
        <v>30</v>
      </c>
      <c r="B512" s="69">
        <v>19694</v>
      </c>
      <c r="C512" s="71" t="s">
        <v>584</v>
      </c>
      <c r="D512" s="66" t="s">
        <v>687</v>
      </c>
      <c r="E512" s="70"/>
      <c r="F512" s="70"/>
      <c r="G512" s="70">
        <v>1200</v>
      </c>
      <c r="H512" s="71">
        <v>2554</v>
      </c>
      <c r="I512" s="71" t="s">
        <v>154</v>
      </c>
      <c r="J512" s="71" t="s">
        <v>155</v>
      </c>
      <c r="K512" s="71" t="s">
        <v>586</v>
      </c>
    </row>
    <row r="513" spans="1:11" ht="17.25">
      <c r="A513" s="65">
        <v>7</v>
      </c>
      <c r="B513" s="69">
        <v>19725</v>
      </c>
      <c r="C513" s="72" t="s">
        <v>596</v>
      </c>
      <c r="D513" s="66" t="s">
        <v>688</v>
      </c>
      <c r="E513" s="70"/>
      <c r="F513" s="70"/>
      <c r="G513" s="70">
        <v>18590</v>
      </c>
      <c r="H513" s="71">
        <v>2554</v>
      </c>
      <c r="I513" s="71" t="s">
        <v>154</v>
      </c>
      <c r="J513" s="71" t="s">
        <v>155</v>
      </c>
      <c r="K513" s="71" t="s">
        <v>586</v>
      </c>
    </row>
    <row r="514" spans="1:11" ht="17.25">
      <c r="A514" s="65">
        <v>7</v>
      </c>
      <c r="B514" s="69">
        <v>19725</v>
      </c>
      <c r="C514" s="71" t="s">
        <v>584</v>
      </c>
      <c r="D514" s="66" t="s">
        <v>689</v>
      </c>
      <c r="E514" s="70"/>
      <c r="F514" s="70"/>
      <c r="G514" s="70">
        <v>1600</v>
      </c>
      <c r="H514" s="71">
        <v>2554</v>
      </c>
      <c r="I514" s="71" t="s">
        <v>154</v>
      </c>
      <c r="J514" s="71" t="s">
        <v>155</v>
      </c>
      <c r="K514" s="71" t="s">
        <v>586</v>
      </c>
    </row>
    <row r="515" spans="1:11" ht="17.25">
      <c r="A515" s="65">
        <v>7</v>
      </c>
      <c r="B515" s="69">
        <v>19725</v>
      </c>
      <c r="C515" s="71" t="s">
        <v>584</v>
      </c>
      <c r="D515" s="66" t="s">
        <v>690</v>
      </c>
      <c r="E515" s="70"/>
      <c r="F515" s="70"/>
      <c r="G515" s="70">
        <v>2400</v>
      </c>
      <c r="H515" s="71">
        <v>2554</v>
      </c>
      <c r="I515" s="71" t="s">
        <v>154</v>
      </c>
      <c r="J515" s="71" t="s">
        <v>155</v>
      </c>
      <c r="K515" s="71" t="s">
        <v>586</v>
      </c>
    </row>
    <row r="516" spans="1:11" ht="17.25">
      <c r="A516" s="65">
        <v>7</v>
      </c>
      <c r="B516" s="69">
        <v>19725</v>
      </c>
      <c r="C516" s="71" t="s">
        <v>584</v>
      </c>
      <c r="D516" s="66" t="s">
        <v>691</v>
      </c>
      <c r="E516" s="70"/>
      <c r="F516" s="70"/>
      <c r="G516" s="70">
        <v>1200</v>
      </c>
      <c r="H516" s="71">
        <v>2554</v>
      </c>
      <c r="I516" s="71" t="s">
        <v>154</v>
      </c>
      <c r="J516" s="71" t="s">
        <v>155</v>
      </c>
      <c r="K516" s="71" t="s">
        <v>586</v>
      </c>
    </row>
    <row r="517" spans="1:11" ht="17.25">
      <c r="A517" s="65">
        <v>7</v>
      </c>
      <c r="B517" s="69">
        <v>19725</v>
      </c>
      <c r="C517" s="71" t="s">
        <v>584</v>
      </c>
      <c r="D517" s="66" t="s">
        <v>692</v>
      </c>
      <c r="E517" s="70"/>
      <c r="F517" s="70"/>
      <c r="G517" s="70">
        <v>1200</v>
      </c>
      <c r="H517" s="71">
        <v>2554</v>
      </c>
      <c r="I517" s="71" t="s">
        <v>154</v>
      </c>
      <c r="J517" s="71" t="s">
        <v>155</v>
      </c>
      <c r="K517" s="71" t="s">
        <v>586</v>
      </c>
    </row>
    <row r="518" spans="1:11" ht="17.25">
      <c r="A518" s="65">
        <v>7</v>
      </c>
      <c r="B518" s="69">
        <v>19725</v>
      </c>
      <c r="C518" s="71" t="s">
        <v>584</v>
      </c>
      <c r="D518" s="66" t="s">
        <v>693</v>
      </c>
      <c r="E518" s="70"/>
      <c r="F518" s="70"/>
      <c r="G518" s="70">
        <v>600</v>
      </c>
      <c r="H518" s="71">
        <v>2554</v>
      </c>
      <c r="I518" s="71" t="s">
        <v>154</v>
      </c>
      <c r="J518" s="71" t="s">
        <v>155</v>
      </c>
      <c r="K518" s="71" t="s">
        <v>586</v>
      </c>
    </row>
    <row r="519" spans="1:11" ht="17.25">
      <c r="A519" s="65">
        <v>7</v>
      </c>
      <c r="B519" s="69">
        <v>19725</v>
      </c>
      <c r="C519" s="71" t="s">
        <v>584</v>
      </c>
      <c r="D519" s="66" t="s">
        <v>694</v>
      </c>
      <c r="E519" s="70"/>
      <c r="F519" s="70"/>
      <c r="G519" s="70">
        <v>1800</v>
      </c>
      <c r="H519" s="71">
        <v>2554</v>
      </c>
      <c r="I519" s="71" t="s">
        <v>154</v>
      </c>
      <c r="J519" s="71" t="s">
        <v>155</v>
      </c>
      <c r="K519" s="71" t="s">
        <v>586</v>
      </c>
    </row>
    <row r="520" spans="1:11" ht="17.25">
      <c r="A520" s="65">
        <v>7</v>
      </c>
      <c r="B520" s="69">
        <v>19725</v>
      </c>
      <c r="C520" s="71" t="s">
        <v>584</v>
      </c>
      <c r="D520" s="66" t="s">
        <v>695</v>
      </c>
      <c r="E520" s="70"/>
      <c r="F520" s="70"/>
      <c r="G520" s="70">
        <v>1600</v>
      </c>
      <c r="H520" s="71">
        <v>2554</v>
      </c>
      <c r="I520" s="71" t="s">
        <v>154</v>
      </c>
      <c r="J520" s="71" t="s">
        <v>155</v>
      </c>
      <c r="K520" s="71" t="s">
        <v>586</v>
      </c>
    </row>
    <row r="521" spans="1:11" ht="17.25">
      <c r="A521" s="65">
        <v>7</v>
      </c>
      <c r="B521" s="69">
        <v>19725</v>
      </c>
      <c r="C521" s="71" t="s">
        <v>584</v>
      </c>
      <c r="D521" s="66" t="s">
        <v>696</v>
      </c>
      <c r="E521" s="70"/>
      <c r="F521" s="70"/>
      <c r="G521" s="70">
        <v>2000</v>
      </c>
      <c r="H521" s="71">
        <v>2554</v>
      </c>
      <c r="I521" s="71" t="s">
        <v>154</v>
      </c>
      <c r="J521" s="71" t="s">
        <v>155</v>
      </c>
      <c r="K521" s="71" t="s">
        <v>586</v>
      </c>
    </row>
    <row r="522" spans="1:11" ht="17.25">
      <c r="A522" s="65">
        <v>7</v>
      </c>
      <c r="B522" s="69">
        <v>19725</v>
      </c>
      <c r="C522" s="71" t="s">
        <v>584</v>
      </c>
      <c r="D522" s="66" t="s">
        <v>697</v>
      </c>
      <c r="E522" s="70"/>
      <c r="F522" s="70"/>
      <c r="G522" s="70">
        <v>1600</v>
      </c>
      <c r="H522" s="71">
        <v>2554</v>
      </c>
      <c r="I522" s="71" t="s">
        <v>154</v>
      </c>
      <c r="J522" s="71" t="s">
        <v>155</v>
      </c>
      <c r="K522" s="71" t="s">
        <v>586</v>
      </c>
    </row>
    <row r="523" spans="1:11" ht="17.25">
      <c r="A523" s="65">
        <v>7</v>
      </c>
      <c r="B523" s="69">
        <v>19725</v>
      </c>
      <c r="C523" s="71" t="s">
        <v>584</v>
      </c>
      <c r="D523" s="66" t="s">
        <v>698</v>
      </c>
      <c r="E523" s="70"/>
      <c r="F523" s="70"/>
      <c r="G523" s="70">
        <v>4400</v>
      </c>
      <c r="H523" s="71">
        <v>2554</v>
      </c>
      <c r="I523" s="71" t="s">
        <v>154</v>
      </c>
      <c r="J523" s="71" t="s">
        <v>155</v>
      </c>
      <c r="K523" s="71" t="s">
        <v>586</v>
      </c>
    </row>
    <row r="524" spans="1:11" ht="17.25">
      <c r="A524" s="65">
        <v>7</v>
      </c>
      <c r="B524" s="69">
        <v>19725</v>
      </c>
      <c r="C524" s="71" t="s">
        <v>584</v>
      </c>
      <c r="D524" s="66" t="s">
        <v>699</v>
      </c>
      <c r="E524" s="70"/>
      <c r="F524" s="70"/>
      <c r="G524" s="70">
        <v>19200</v>
      </c>
      <c r="H524" s="71">
        <v>2554</v>
      </c>
      <c r="I524" s="71" t="s">
        <v>154</v>
      </c>
      <c r="J524" s="71" t="s">
        <v>155</v>
      </c>
      <c r="K524" s="71" t="s">
        <v>586</v>
      </c>
    </row>
    <row r="525" spans="1:11" ht="17.25">
      <c r="A525" s="65">
        <v>7</v>
      </c>
      <c r="B525" s="69">
        <v>19725</v>
      </c>
      <c r="C525" s="71" t="s">
        <v>584</v>
      </c>
      <c r="D525" s="66" t="s">
        <v>700</v>
      </c>
      <c r="E525" s="70"/>
      <c r="F525" s="70"/>
      <c r="G525" s="70">
        <v>2400</v>
      </c>
      <c r="H525" s="71">
        <v>2554</v>
      </c>
      <c r="I525" s="71" t="s">
        <v>154</v>
      </c>
      <c r="J525" s="71" t="s">
        <v>155</v>
      </c>
      <c r="K525" s="71" t="s">
        <v>586</v>
      </c>
    </row>
    <row r="526" spans="1:11" ht="17.25">
      <c r="A526" s="65">
        <v>7</v>
      </c>
      <c r="B526" s="69">
        <v>19725</v>
      </c>
      <c r="C526" s="71" t="s">
        <v>584</v>
      </c>
      <c r="D526" s="66" t="s">
        <v>701</v>
      </c>
      <c r="E526" s="70"/>
      <c r="F526" s="70"/>
      <c r="G526" s="70">
        <v>1500</v>
      </c>
      <c r="H526" s="71">
        <v>2554</v>
      </c>
      <c r="I526" s="71" t="s">
        <v>154</v>
      </c>
      <c r="J526" s="71" t="s">
        <v>155</v>
      </c>
      <c r="K526" s="71" t="s">
        <v>586</v>
      </c>
    </row>
    <row r="527" spans="1:11" ht="17.25">
      <c r="A527" s="65">
        <v>7</v>
      </c>
      <c r="B527" s="69">
        <v>19725</v>
      </c>
      <c r="C527" s="71" t="s">
        <v>584</v>
      </c>
      <c r="D527" s="66" t="s">
        <v>702</v>
      </c>
      <c r="E527" s="70"/>
      <c r="F527" s="70"/>
      <c r="G527" s="70">
        <v>14400</v>
      </c>
      <c r="H527" s="71">
        <v>2554</v>
      </c>
      <c r="I527" s="71" t="s">
        <v>154</v>
      </c>
      <c r="J527" s="71" t="s">
        <v>155</v>
      </c>
      <c r="K527" s="71" t="s">
        <v>586</v>
      </c>
    </row>
    <row r="528" spans="1:11" ht="17.25">
      <c r="A528" s="65">
        <v>11</v>
      </c>
      <c r="B528" s="69">
        <v>19725</v>
      </c>
      <c r="C528" s="71" t="s">
        <v>584</v>
      </c>
      <c r="D528" s="66" t="s">
        <v>703</v>
      </c>
      <c r="E528" s="70"/>
      <c r="F528" s="70"/>
      <c r="G528" s="70">
        <v>1900</v>
      </c>
      <c r="H528" s="71">
        <v>2554</v>
      </c>
      <c r="I528" s="71" t="s">
        <v>154</v>
      </c>
      <c r="J528" s="71" t="s">
        <v>155</v>
      </c>
      <c r="K528" s="71" t="s">
        <v>586</v>
      </c>
    </row>
    <row r="529" spans="1:11" ht="17.25">
      <c r="A529" s="65">
        <v>11</v>
      </c>
      <c r="B529" s="69">
        <v>19725</v>
      </c>
      <c r="C529" s="71" t="s">
        <v>584</v>
      </c>
      <c r="D529" s="66" t="s">
        <v>704</v>
      </c>
      <c r="E529" s="70"/>
      <c r="F529" s="70"/>
      <c r="G529" s="70">
        <v>800</v>
      </c>
      <c r="H529" s="71">
        <v>2554</v>
      </c>
      <c r="I529" s="71" t="s">
        <v>154</v>
      </c>
      <c r="J529" s="71" t="s">
        <v>155</v>
      </c>
      <c r="K529" s="71" t="s">
        <v>586</v>
      </c>
    </row>
    <row r="530" spans="1:11" ht="17.25">
      <c r="A530" s="65">
        <v>17</v>
      </c>
      <c r="B530" s="69">
        <v>19725</v>
      </c>
      <c r="C530" s="71" t="s">
        <v>584</v>
      </c>
      <c r="D530" s="66" t="s">
        <v>705</v>
      </c>
      <c r="E530" s="70"/>
      <c r="F530" s="70"/>
      <c r="G530" s="70">
        <v>800</v>
      </c>
      <c r="H530" s="71">
        <v>2554</v>
      </c>
      <c r="I530" s="71" t="s">
        <v>154</v>
      </c>
      <c r="J530" s="71" t="s">
        <v>155</v>
      </c>
      <c r="K530" s="71" t="s">
        <v>586</v>
      </c>
    </row>
    <row r="531" spans="1:11" ht="17.25">
      <c r="A531" s="65">
        <v>17</v>
      </c>
      <c r="B531" s="69">
        <v>19725</v>
      </c>
      <c r="C531" s="71" t="s">
        <v>584</v>
      </c>
      <c r="D531" s="66" t="s">
        <v>706</v>
      </c>
      <c r="E531" s="70"/>
      <c r="F531" s="70"/>
      <c r="G531" s="70">
        <v>400</v>
      </c>
      <c r="H531" s="71">
        <v>2554</v>
      </c>
      <c r="I531" s="71" t="s">
        <v>154</v>
      </c>
      <c r="J531" s="71" t="s">
        <v>155</v>
      </c>
      <c r="K531" s="71" t="s">
        <v>586</v>
      </c>
    </row>
    <row r="532" spans="1:11" ht="17.25">
      <c r="A532" s="65">
        <v>17</v>
      </c>
      <c r="B532" s="69">
        <v>19725</v>
      </c>
      <c r="C532" s="71" t="s">
        <v>584</v>
      </c>
      <c r="D532" s="66" t="s">
        <v>707</v>
      </c>
      <c r="E532" s="70"/>
      <c r="F532" s="70"/>
      <c r="G532" s="70">
        <v>800</v>
      </c>
      <c r="H532" s="71">
        <v>2554</v>
      </c>
      <c r="I532" s="71" t="s">
        <v>154</v>
      </c>
      <c r="J532" s="71" t="s">
        <v>155</v>
      </c>
      <c r="K532" s="71" t="s">
        <v>586</v>
      </c>
    </row>
    <row r="533" spans="1:11" ht="17.25">
      <c r="A533" s="65">
        <v>17</v>
      </c>
      <c r="B533" s="69">
        <v>19725</v>
      </c>
      <c r="C533" s="71" t="s">
        <v>584</v>
      </c>
      <c r="D533" s="66" t="s">
        <v>708</v>
      </c>
      <c r="E533" s="70"/>
      <c r="F533" s="70"/>
      <c r="G533" s="70">
        <v>400</v>
      </c>
      <c r="H533" s="71">
        <v>2554</v>
      </c>
      <c r="I533" s="71" t="s">
        <v>154</v>
      </c>
      <c r="J533" s="71" t="s">
        <v>155</v>
      </c>
      <c r="K533" s="71" t="s">
        <v>586</v>
      </c>
    </row>
    <row r="534" spans="1:11" ht="17.25">
      <c r="A534" s="65">
        <v>24</v>
      </c>
      <c r="B534" s="69">
        <v>19725</v>
      </c>
      <c r="C534" s="71" t="s">
        <v>584</v>
      </c>
      <c r="D534" s="66" t="s">
        <v>709</v>
      </c>
      <c r="E534" s="70"/>
      <c r="F534" s="70"/>
      <c r="G534" s="70">
        <v>6500</v>
      </c>
      <c r="H534" s="71">
        <v>2554</v>
      </c>
      <c r="I534" s="71" t="s">
        <v>154</v>
      </c>
      <c r="J534" s="71" t="s">
        <v>155</v>
      </c>
      <c r="K534" s="71" t="s">
        <v>586</v>
      </c>
    </row>
    <row r="535" spans="1:11" ht="17.25">
      <c r="A535" s="65">
        <v>24</v>
      </c>
      <c r="B535" s="69">
        <v>19725</v>
      </c>
      <c r="C535" s="71" t="s">
        <v>584</v>
      </c>
      <c r="D535" s="66" t="s">
        <v>710</v>
      </c>
      <c r="E535" s="70"/>
      <c r="F535" s="70"/>
      <c r="G535" s="70">
        <v>19200</v>
      </c>
      <c r="H535" s="71">
        <v>2554</v>
      </c>
      <c r="I535" s="71" t="s">
        <v>154</v>
      </c>
      <c r="J535" s="71" t="s">
        <v>155</v>
      </c>
      <c r="K535" s="71" t="s">
        <v>586</v>
      </c>
    </row>
    <row r="536" spans="1:11" ht="17.25">
      <c r="A536" s="65">
        <v>2</v>
      </c>
      <c r="B536" s="69">
        <v>19756</v>
      </c>
      <c r="C536" s="71" t="s">
        <v>584</v>
      </c>
      <c r="D536" s="66" t="s">
        <v>711</v>
      </c>
      <c r="E536" s="70"/>
      <c r="F536" s="70"/>
      <c r="G536" s="70">
        <v>129600</v>
      </c>
      <c r="H536" s="71">
        <v>2554</v>
      </c>
      <c r="I536" s="71" t="s">
        <v>154</v>
      </c>
      <c r="J536" s="71" t="s">
        <v>155</v>
      </c>
      <c r="K536" s="71" t="s">
        <v>586</v>
      </c>
    </row>
    <row r="537" spans="1:11" ht="17.25">
      <c r="A537" s="65">
        <v>3</v>
      </c>
      <c r="B537" s="69">
        <v>19756</v>
      </c>
      <c r="C537" s="72" t="s">
        <v>596</v>
      </c>
      <c r="D537" s="66" t="s">
        <v>712</v>
      </c>
      <c r="E537" s="70"/>
      <c r="F537" s="70"/>
      <c r="G537" s="70">
        <v>19430</v>
      </c>
      <c r="H537" s="71">
        <v>2554</v>
      </c>
      <c r="I537" s="71" t="s">
        <v>154</v>
      </c>
      <c r="J537" s="71" t="s">
        <v>155</v>
      </c>
      <c r="K537" s="71" t="s">
        <v>586</v>
      </c>
    </row>
    <row r="538" spans="1:11" ht="17.25">
      <c r="A538" s="65">
        <v>3</v>
      </c>
      <c r="B538" s="69">
        <v>19756</v>
      </c>
      <c r="C538" s="71" t="s">
        <v>584</v>
      </c>
      <c r="D538" s="66" t="s">
        <v>713</v>
      </c>
      <c r="E538" s="70"/>
      <c r="F538" s="70"/>
      <c r="G538" s="70">
        <v>24000</v>
      </c>
      <c r="H538" s="71">
        <v>2554</v>
      </c>
      <c r="I538" s="71" t="s">
        <v>154</v>
      </c>
      <c r="J538" s="71" t="s">
        <v>155</v>
      </c>
      <c r="K538" s="71" t="s">
        <v>586</v>
      </c>
    </row>
    <row r="539" spans="1:11" ht="17.25">
      <c r="A539" s="65">
        <v>3</v>
      </c>
      <c r="B539" s="69">
        <v>19756</v>
      </c>
      <c r="C539" s="71" t="s">
        <v>584</v>
      </c>
      <c r="D539" s="66" t="s">
        <v>714</v>
      </c>
      <c r="E539" s="70"/>
      <c r="F539" s="70"/>
      <c r="G539" s="70">
        <v>24000</v>
      </c>
      <c r="H539" s="71">
        <v>2554</v>
      </c>
      <c r="I539" s="71" t="s">
        <v>154</v>
      </c>
      <c r="J539" s="71" t="s">
        <v>155</v>
      </c>
      <c r="K539" s="71" t="s">
        <v>586</v>
      </c>
    </row>
    <row r="540" spans="1:11" ht="17.25">
      <c r="A540" s="65">
        <v>3</v>
      </c>
      <c r="B540" s="69">
        <v>19756</v>
      </c>
      <c r="C540" s="71" t="s">
        <v>584</v>
      </c>
      <c r="D540" s="66" t="s">
        <v>715</v>
      </c>
      <c r="E540" s="70"/>
      <c r="F540" s="70"/>
      <c r="G540" s="70">
        <v>24000</v>
      </c>
      <c r="H540" s="71">
        <v>2554</v>
      </c>
      <c r="I540" s="71" t="s">
        <v>154</v>
      </c>
      <c r="J540" s="71" t="s">
        <v>155</v>
      </c>
      <c r="K540" s="71" t="s">
        <v>586</v>
      </c>
    </row>
    <row r="541" spans="1:11" ht="17.25">
      <c r="A541" s="65">
        <v>3</v>
      </c>
      <c r="B541" s="69">
        <v>19756</v>
      </c>
      <c r="C541" s="71" t="s">
        <v>584</v>
      </c>
      <c r="D541" s="66" t="s">
        <v>716</v>
      </c>
      <c r="E541" s="70"/>
      <c r="F541" s="70"/>
      <c r="G541" s="70">
        <v>9500</v>
      </c>
      <c r="H541" s="71">
        <v>2554</v>
      </c>
      <c r="I541" s="71" t="s">
        <v>154</v>
      </c>
      <c r="J541" s="71" t="s">
        <v>155</v>
      </c>
      <c r="K541" s="71" t="s">
        <v>586</v>
      </c>
    </row>
    <row r="542" spans="1:11" ht="17.25">
      <c r="A542" s="65">
        <v>3</v>
      </c>
      <c r="B542" s="69">
        <v>19756</v>
      </c>
      <c r="C542" s="71" t="s">
        <v>584</v>
      </c>
      <c r="D542" s="66" t="s">
        <v>717</v>
      </c>
      <c r="E542" s="70"/>
      <c r="F542" s="70"/>
      <c r="G542" s="70">
        <v>24000</v>
      </c>
      <c r="H542" s="71">
        <v>2554</v>
      </c>
      <c r="I542" s="71" t="s">
        <v>154</v>
      </c>
      <c r="J542" s="71" t="s">
        <v>155</v>
      </c>
      <c r="K542" s="71" t="s">
        <v>586</v>
      </c>
    </row>
    <row r="543" spans="1:11" ht="17.25">
      <c r="A543" s="65">
        <v>3</v>
      </c>
      <c r="B543" s="69">
        <v>19756</v>
      </c>
      <c r="C543" s="71" t="s">
        <v>584</v>
      </c>
      <c r="D543" s="66" t="s">
        <v>718</v>
      </c>
      <c r="E543" s="70"/>
      <c r="F543" s="70"/>
      <c r="G543" s="70">
        <v>24000</v>
      </c>
      <c r="H543" s="71">
        <v>2554</v>
      </c>
      <c r="I543" s="71" t="s">
        <v>154</v>
      </c>
      <c r="J543" s="71" t="s">
        <v>155</v>
      </c>
      <c r="K543" s="71" t="s">
        <v>586</v>
      </c>
    </row>
    <row r="544" spans="1:11" ht="17.25">
      <c r="A544" s="65">
        <v>3</v>
      </c>
      <c r="B544" s="69">
        <v>19756</v>
      </c>
      <c r="C544" s="71" t="s">
        <v>584</v>
      </c>
      <c r="D544" s="66" t="s">
        <v>719</v>
      </c>
      <c r="E544" s="70"/>
      <c r="F544" s="70"/>
      <c r="G544" s="70">
        <v>24000</v>
      </c>
      <c r="H544" s="71">
        <v>2554</v>
      </c>
      <c r="I544" s="71" t="s">
        <v>154</v>
      </c>
      <c r="J544" s="71" t="s">
        <v>155</v>
      </c>
      <c r="K544" s="71" t="s">
        <v>586</v>
      </c>
    </row>
    <row r="545" spans="1:11" ht="17.25">
      <c r="A545" s="65">
        <v>3</v>
      </c>
      <c r="B545" s="69">
        <v>19756</v>
      </c>
      <c r="C545" s="71" t="s">
        <v>584</v>
      </c>
      <c r="D545" s="66" t="s">
        <v>720</v>
      </c>
      <c r="E545" s="70"/>
      <c r="F545" s="70"/>
      <c r="G545" s="70">
        <v>24000</v>
      </c>
      <c r="H545" s="71">
        <v>2554</v>
      </c>
      <c r="I545" s="71" t="s">
        <v>154</v>
      </c>
      <c r="J545" s="71" t="s">
        <v>155</v>
      </c>
      <c r="K545" s="71" t="s">
        <v>586</v>
      </c>
    </row>
    <row r="546" spans="1:11" ht="17.25">
      <c r="A546" s="65">
        <v>3</v>
      </c>
      <c r="B546" s="69">
        <v>19756</v>
      </c>
      <c r="C546" s="71" t="s">
        <v>584</v>
      </c>
      <c r="D546" s="66" t="s">
        <v>721</v>
      </c>
      <c r="E546" s="70"/>
      <c r="F546" s="70"/>
      <c r="G546" s="70">
        <v>23500</v>
      </c>
      <c r="H546" s="71">
        <v>2554</v>
      </c>
      <c r="I546" s="71" t="s">
        <v>154</v>
      </c>
      <c r="J546" s="71" t="s">
        <v>155</v>
      </c>
      <c r="K546" s="71" t="s">
        <v>586</v>
      </c>
    </row>
    <row r="547" spans="1:11" ht="17.25">
      <c r="A547" s="65">
        <v>3</v>
      </c>
      <c r="B547" s="69">
        <v>19756</v>
      </c>
      <c r="C547" s="71" t="s">
        <v>584</v>
      </c>
      <c r="D547" s="66" t="s">
        <v>722</v>
      </c>
      <c r="E547" s="70"/>
      <c r="F547" s="70"/>
      <c r="G547" s="70">
        <v>24000</v>
      </c>
      <c r="H547" s="71">
        <v>2554</v>
      </c>
      <c r="I547" s="71" t="s">
        <v>154</v>
      </c>
      <c r="J547" s="71" t="s">
        <v>155</v>
      </c>
      <c r="K547" s="71" t="s">
        <v>586</v>
      </c>
    </row>
    <row r="548" spans="1:11" ht="17.25">
      <c r="A548" s="65">
        <v>3</v>
      </c>
      <c r="B548" s="69">
        <v>19756</v>
      </c>
      <c r="C548" s="71" t="s">
        <v>584</v>
      </c>
      <c r="D548" s="66" t="s">
        <v>723</v>
      </c>
      <c r="E548" s="70"/>
      <c r="F548" s="70"/>
      <c r="G548" s="70">
        <v>19200</v>
      </c>
      <c r="H548" s="71">
        <v>2554</v>
      </c>
      <c r="I548" s="71" t="s">
        <v>154</v>
      </c>
      <c r="J548" s="71" t="s">
        <v>155</v>
      </c>
      <c r="K548" s="71" t="s">
        <v>586</v>
      </c>
    </row>
    <row r="549" spans="1:11" ht="17.25">
      <c r="A549" s="65">
        <v>3</v>
      </c>
      <c r="B549" s="69">
        <v>19756</v>
      </c>
      <c r="C549" s="71" t="s">
        <v>584</v>
      </c>
      <c r="D549" s="66" t="s">
        <v>724</v>
      </c>
      <c r="E549" s="70"/>
      <c r="F549" s="70"/>
      <c r="G549" s="70">
        <v>24000</v>
      </c>
      <c r="H549" s="71">
        <v>2554</v>
      </c>
      <c r="I549" s="71" t="s">
        <v>154</v>
      </c>
      <c r="J549" s="71" t="s">
        <v>155</v>
      </c>
      <c r="K549" s="71" t="s">
        <v>586</v>
      </c>
    </row>
    <row r="550" spans="1:11" ht="17.25">
      <c r="A550" s="65">
        <v>3</v>
      </c>
      <c r="B550" s="69">
        <v>19756</v>
      </c>
      <c r="C550" s="71" t="s">
        <v>584</v>
      </c>
      <c r="D550" s="66" t="s">
        <v>725</v>
      </c>
      <c r="E550" s="70"/>
      <c r="F550" s="70"/>
      <c r="G550" s="70">
        <v>24000</v>
      </c>
      <c r="H550" s="71">
        <v>2554</v>
      </c>
      <c r="I550" s="71" t="s">
        <v>154</v>
      </c>
      <c r="J550" s="71" t="s">
        <v>155</v>
      </c>
      <c r="K550" s="71" t="s">
        <v>586</v>
      </c>
    </row>
    <row r="551" spans="1:11" ht="17.25">
      <c r="A551" s="65">
        <v>3</v>
      </c>
      <c r="B551" s="69">
        <v>19756</v>
      </c>
      <c r="C551" s="71" t="s">
        <v>584</v>
      </c>
      <c r="D551" s="66" t="s">
        <v>726</v>
      </c>
      <c r="E551" s="70"/>
      <c r="F551" s="70"/>
      <c r="G551" s="70">
        <v>24000</v>
      </c>
      <c r="H551" s="71">
        <v>2554</v>
      </c>
      <c r="I551" s="71" t="s">
        <v>154</v>
      </c>
      <c r="J551" s="71" t="s">
        <v>155</v>
      </c>
      <c r="K551" s="71" t="s">
        <v>586</v>
      </c>
    </row>
    <row r="552" spans="1:11" ht="17.25">
      <c r="A552" s="65">
        <v>3</v>
      </c>
      <c r="B552" s="69">
        <v>19756</v>
      </c>
      <c r="C552" s="71" t="s">
        <v>584</v>
      </c>
      <c r="D552" s="66" t="s">
        <v>727</v>
      </c>
      <c r="E552" s="70"/>
      <c r="F552" s="70"/>
      <c r="G552" s="70">
        <v>6000</v>
      </c>
      <c r="H552" s="71">
        <v>2554</v>
      </c>
      <c r="I552" s="71" t="s">
        <v>154</v>
      </c>
      <c r="J552" s="71" t="s">
        <v>155</v>
      </c>
      <c r="K552" s="71" t="s">
        <v>586</v>
      </c>
    </row>
    <row r="553" spans="1:11" ht="17.25">
      <c r="A553" s="65">
        <v>3</v>
      </c>
      <c r="B553" s="69">
        <v>19756</v>
      </c>
      <c r="C553" s="71" t="s">
        <v>584</v>
      </c>
      <c r="D553" s="66" t="s">
        <v>728</v>
      </c>
      <c r="E553" s="70"/>
      <c r="F553" s="70"/>
      <c r="G553" s="70">
        <v>24000</v>
      </c>
      <c r="H553" s="71">
        <v>2554</v>
      </c>
      <c r="I553" s="71" t="s">
        <v>154</v>
      </c>
      <c r="J553" s="71" t="s">
        <v>155</v>
      </c>
      <c r="K553" s="71" t="s">
        <v>586</v>
      </c>
    </row>
    <row r="554" spans="1:11" ht="17.25">
      <c r="A554" s="65">
        <v>3</v>
      </c>
      <c r="B554" s="69">
        <v>19756</v>
      </c>
      <c r="C554" s="71" t="s">
        <v>584</v>
      </c>
      <c r="D554" s="66" t="s">
        <v>729</v>
      </c>
      <c r="E554" s="70"/>
      <c r="F554" s="70"/>
      <c r="G554" s="70">
        <v>24000</v>
      </c>
      <c r="H554" s="71">
        <v>2554</v>
      </c>
      <c r="I554" s="71" t="s">
        <v>154</v>
      </c>
      <c r="J554" s="71" t="s">
        <v>155</v>
      </c>
      <c r="K554" s="71" t="s">
        <v>586</v>
      </c>
    </row>
    <row r="555" spans="1:11" ht="17.25">
      <c r="A555" s="65">
        <v>3</v>
      </c>
      <c r="B555" s="69">
        <v>19756</v>
      </c>
      <c r="C555" s="71" t="s">
        <v>584</v>
      </c>
      <c r="D555" s="66" t="s">
        <v>730</v>
      </c>
      <c r="E555" s="70"/>
      <c r="F555" s="70"/>
      <c r="G555" s="70">
        <v>24000</v>
      </c>
      <c r="H555" s="71">
        <v>2554</v>
      </c>
      <c r="I555" s="71" t="s">
        <v>154</v>
      </c>
      <c r="J555" s="71" t="s">
        <v>155</v>
      </c>
      <c r="K555" s="71" t="s">
        <v>586</v>
      </c>
    </row>
    <row r="556" spans="1:11" ht="17.25">
      <c r="A556" s="65">
        <v>3</v>
      </c>
      <c r="B556" s="69">
        <v>19756</v>
      </c>
      <c r="C556" s="71" t="s">
        <v>584</v>
      </c>
      <c r="D556" s="66" t="s">
        <v>731</v>
      </c>
      <c r="E556" s="70"/>
      <c r="F556" s="70"/>
      <c r="G556" s="70">
        <v>2800</v>
      </c>
      <c r="H556" s="71">
        <v>2554</v>
      </c>
      <c r="I556" s="71" t="s">
        <v>154</v>
      </c>
      <c r="J556" s="71" t="s">
        <v>155</v>
      </c>
      <c r="K556" s="71" t="s">
        <v>586</v>
      </c>
    </row>
    <row r="557" spans="1:11" ht="17.25">
      <c r="A557" s="65">
        <v>3</v>
      </c>
      <c r="B557" s="69">
        <v>19756</v>
      </c>
      <c r="C557" s="71" t="s">
        <v>584</v>
      </c>
      <c r="D557" s="66" t="s">
        <v>732</v>
      </c>
      <c r="E557" s="70"/>
      <c r="F557" s="70"/>
      <c r="G557" s="70">
        <v>4800</v>
      </c>
      <c r="H557" s="71">
        <v>2554</v>
      </c>
      <c r="I557" s="71" t="s">
        <v>154</v>
      </c>
      <c r="J557" s="71" t="s">
        <v>155</v>
      </c>
      <c r="K557" s="71" t="s">
        <v>586</v>
      </c>
    </row>
    <row r="558" spans="1:11" ht="17.25">
      <c r="A558" s="65">
        <v>3</v>
      </c>
      <c r="B558" s="69">
        <v>19756</v>
      </c>
      <c r="C558" s="71" t="s">
        <v>584</v>
      </c>
      <c r="D558" s="66" t="s">
        <v>733</v>
      </c>
      <c r="E558" s="70"/>
      <c r="F558" s="70"/>
      <c r="G558" s="70">
        <v>3200</v>
      </c>
      <c r="H558" s="71">
        <v>2554</v>
      </c>
      <c r="I558" s="71" t="s">
        <v>154</v>
      </c>
      <c r="J558" s="71" t="s">
        <v>155</v>
      </c>
      <c r="K558" s="71" t="s">
        <v>586</v>
      </c>
    </row>
    <row r="559" spans="1:11" ht="17.25">
      <c r="A559" s="65">
        <v>3</v>
      </c>
      <c r="B559" s="69">
        <v>19756</v>
      </c>
      <c r="C559" s="71" t="s">
        <v>584</v>
      </c>
      <c r="D559" s="66" t="s">
        <v>734</v>
      </c>
      <c r="E559" s="70"/>
      <c r="F559" s="70"/>
      <c r="G559" s="70">
        <v>3200</v>
      </c>
      <c r="H559" s="71">
        <v>2554</v>
      </c>
      <c r="I559" s="71" t="s">
        <v>154</v>
      </c>
      <c r="J559" s="71" t="s">
        <v>155</v>
      </c>
      <c r="K559" s="71" t="s">
        <v>586</v>
      </c>
    </row>
    <row r="560" spans="1:11" ht="17.25">
      <c r="A560" s="65">
        <v>3</v>
      </c>
      <c r="B560" s="69">
        <v>19756</v>
      </c>
      <c r="C560" s="71" t="s">
        <v>584</v>
      </c>
      <c r="D560" s="66" t="s">
        <v>735</v>
      </c>
      <c r="E560" s="70"/>
      <c r="F560" s="70"/>
      <c r="G560" s="70">
        <v>3200</v>
      </c>
      <c r="H560" s="71">
        <v>2554</v>
      </c>
      <c r="I560" s="71" t="s">
        <v>154</v>
      </c>
      <c r="J560" s="71" t="s">
        <v>155</v>
      </c>
      <c r="K560" s="71" t="s">
        <v>586</v>
      </c>
    </row>
    <row r="561" spans="1:11" ht="17.25">
      <c r="A561" s="65">
        <v>3</v>
      </c>
      <c r="B561" s="69">
        <v>19756</v>
      </c>
      <c r="C561" s="71" t="s">
        <v>584</v>
      </c>
      <c r="D561" s="66" t="s">
        <v>736</v>
      </c>
      <c r="E561" s="70"/>
      <c r="F561" s="70"/>
      <c r="G561" s="70">
        <v>3200</v>
      </c>
      <c r="H561" s="71">
        <v>2554</v>
      </c>
      <c r="I561" s="71" t="s">
        <v>154</v>
      </c>
      <c r="J561" s="71" t="s">
        <v>155</v>
      </c>
      <c r="K561" s="71" t="s">
        <v>586</v>
      </c>
    </row>
    <row r="562" spans="1:11" ht="17.25">
      <c r="A562" s="65">
        <v>3</v>
      </c>
      <c r="B562" s="69">
        <v>19756</v>
      </c>
      <c r="C562" s="71" t="s">
        <v>584</v>
      </c>
      <c r="D562" s="66" t="s">
        <v>737</v>
      </c>
      <c r="E562" s="70"/>
      <c r="F562" s="70"/>
      <c r="G562" s="70">
        <v>3200</v>
      </c>
      <c r="H562" s="71">
        <v>2554</v>
      </c>
      <c r="I562" s="71" t="s">
        <v>154</v>
      </c>
      <c r="J562" s="71" t="s">
        <v>155</v>
      </c>
      <c r="K562" s="71" t="s">
        <v>586</v>
      </c>
    </row>
    <row r="563" spans="1:11" ht="17.25">
      <c r="A563" s="65">
        <v>3</v>
      </c>
      <c r="B563" s="69">
        <v>19756</v>
      </c>
      <c r="C563" s="71" t="s">
        <v>584</v>
      </c>
      <c r="D563" s="66" t="s">
        <v>738</v>
      </c>
      <c r="E563" s="70"/>
      <c r="F563" s="70"/>
      <c r="G563" s="70">
        <v>3600</v>
      </c>
      <c r="H563" s="71">
        <v>2554</v>
      </c>
      <c r="I563" s="71" t="s">
        <v>154</v>
      </c>
      <c r="J563" s="71" t="s">
        <v>155</v>
      </c>
      <c r="K563" s="71" t="s">
        <v>586</v>
      </c>
    </row>
    <row r="564" spans="1:11" ht="17.25">
      <c r="A564" s="65">
        <v>3</v>
      </c>
      <c r="B564" s="69">
        <v>19756</v>
      </c>
      <c r="C564" s="71" t="s">
        <v>584</v>
      </c>
      <c r="D564" s="66" t="s">
        <v>739</v>
      </c>
      <c r="E564" s="70"/>
      <c r="F564" s="70"/>
      <c r="G564" s="70">
        <v>3200</v>
      </c>
      <c r="H564" s="71">
        <v>2554</v>
      </c>
      <c r="I564" s="71" t="s">
        <v>154</v>
      </c>
      <c r="J564" s="71" t="s">
        <v>155</v>
      </c>
      <c r="K564" s="71" t="s">
        <v>586</v>
      </c>
    </row>
    <row r="565" spans="1:11" ht="17.25">
      <c r="A565" s="65">
        <v>3</v>
      </c>
      <c r="B565" s="69">
        <v>19756</v>
      </c>
      <c r="C565" s="71" t="s">
        <v>584</v>
      </c>
      <c r="D565" s="66" t="s">
        <v>740</v>
      </c>
      <c r="E565" s="70"/>
      <c r="F565" s="70"/>
      <c r="G565" s="70">
        <v>3200</v>
      </c>
      <c r="H565" s="71">
        <v>2554</v>
      </c>
      <c r="I565" s="71" t="s">
        <v>154</v>
      </c>
      <c r="J565" s="71" t="s">
        <v>155</v>
      </c>
      <c r="K565" s="71" t="s">
        <v>586</v>
      </c>
    </row>
    <row r="566" spans="1:11" ht="17.25">
      <c r="A566" s="65">
        <v>3</v>
      </c>
      <c r="B566" s="69">
        <v>19756</v>
      </c>
      <c r="C566" s="71" t="s">
        <v>584</v>
      </c>
      <c r="D566" s="66" t="s">
        <v>741</v>
      </c>
      <c r="E566" s="70"/>
      <c r="F566" s="70"/>
      <c r="G566" s="70">
        <v>3200</v>
      </c>
      <c r="H566" s="71">
        <v>2554</v>
      </c>
      <c r="I566" s="71" t="s">
        <v>154</v>
      </c>
      <c r="J566" s="71" t="s">
        <v>155</v>
      </c>
      <c r="K566" s="71" t="s">
        <v>586</v>
      </c>
    </row>
    <row r="567" spans="1:11" ht="17.25">
      <c r="A567" s="65">
        <v>3</v>
      </c>
      <c r="B567" s="69">
        <v>19756</v>
      </c>
      <c r="C567" s="71" t="s">
        <v>584</v>
      </c>
      <c r="D567" s="66" t="s">
        <v>742</v>
      </c>
      <c r="E567" s="70"/>
      <c r="F567" s="70"/>
      <c r="G567" s="70">
        <v>3200</v>
      </c>
      <c r="H567" s="71">
        <v>2554</v>
      </c>
      <c r="I567" s="71" t="s">
        <v>154</v>
      </c>
      <c r="J567" s="71" t="s">
        <v>155</v>
      </c>
      <c r="K567" s="71" t="s">
        <v>586</v>
      </c>
    </row>
    <row r="568" spans="1:11" ht="17.25">
      <c r="A568" s="65">
        <v>3</v>
      </c>
      <c r="B568" s="69">
        <v>19756</v>
      </c>
      <c r="C568" s="71" t="s">
        <v>584</v>
      </c>
      <c r="D568" s="66" t="s">
        <v>743</v>
      </c>
      <c r="E568" s="70"/>
      <c r="F568" s="70"/>
      <c r="G568" s="70">
        <v>3200</v>
      </c>
      <c r="H568" s="71">
        <v>2554</v>
      </c>
      <c r="I568" s="71" t="s">
        <v>154</v>
      </c>
      <c r="J568" s="71" t="s">
        <v>155</v>
      </c>
      <c r="K568" s="71" t="s">
        <v>586</v>
      </c>
    </row>
    <row r="569" spans="1:11" ht="17.25">
      <c r="A569" s="65">
        <v>3</v>
      </c>
      <c r="B569" s="69">
        <v>19756</v>
      </c>
      <c r="C569" s="71" t="s">
        <v>584</v>
      </c>
      <c r="D569" s="66" t="s">
        <v>744</v>
      </c>
      <c r="E569" s="70"/>
      <c r="F569" s="70"/>
      <c r="G569" s="70">
        <v>14400</v>
      </c>
      <c r="H569" s="71">
        <v>2554</v>
      </c>
      <c r="I569" s="71" t="s">
        <v>154</v>
      </c>
      <c r="J569" s="71" t="s">
        <v>155</v>
      </c>
      <c r="K569" s="71" t="s">
        <v>586</v>
      </c>
    </row>
    <row r="570" spans="1:11" ht="17.25">
      <c r="A570" s="65">
        <v>3</v>
      </c>
      <c r="B570" s="69">
        <v>19756</v>
      </c>
      <c r="C570" s="71" t="s">
        <v>584</v>
      </c>
      <c r="D570" s="66" t="s">
        <v>745</v>
      </c>
      <c r="E570" s="70"/>
      <c r="F570" s="70"/>
      <c r="G570" s="70">
        <v>24000</v>
      </c>
      <c r="H570" s="71">
        <v>2554</v>
      </c>
      <c r="I570" s="71" t="s">
        <v>154</v>
      </c>
      <c r="J570" s="71" t="s">
        <v>155</v>
      </c>
      <c r="K570" s="71" t="s">
        <v>586</v>
      </c>
    </row>
    <row r="571" spans="1:11" ht="17.25">
      <c r="A571" s="65">
        <v>14</v>
      </c>
      <c r="B571" s="69">
        <v>19756</v>
      </c>
      <c r="C571" s="71" t="s">
        <v>584</v>
      </c>
      <c r="D571" s="66" t="s">
        <v>746</v>
      </c>
      <c r="E571" s="70"/>
      <c r="F571" s="70"/>
      <c r="G571" s="70">
        <v>3200</v>
      </c>
      <c r="H571" s="71">
        <v>2554</v>
      </c>
      <c r="I571" s="71" t="s">
        <v>154</v>
      </c>
      <c r="J571" s="71" t="s">
        <v>155</v>
      </c>
      <c r="K571" s="71" t="s">
        <v>586</v>
      </c>
    </row>
    <row r="572" spans="1:11" ht="17.25">
      <c r="A572" s="65">
        <v>14</v>
      </c>
      <c r="B572" s="69">
        <v>19756</v>
      </c>
      <c r="C572" s="71" t="s">
        <v>584</v>
      </c>
      <c r="D572" s="66" t="s">
        <v>747</v>
      </c>
      <c r="E572" s="70"/>
      <c r="F572" s="70"/>
      <c r="G572" s="70">
        <v>12000</v>
      </c>
      <c r="H572" s="71">
        <v>2554</v>
      </c>
      <c r="I572" s="71" t="s">
        <v>154</v>
      </c>
      <c r="J572" s="71" t="s">
        <v>155</v>
      </c>
      <c r="K572" s="71" t="s">
        <v>586</v>
      </c>
    </row>
    <row r="573" spans="1:11" ht="17.25">
      <c r="A573" s="65">
        <v>14</v>
      </c>
      <c r="B573" s="69">
        <v>19756</v>
      </c>
      <c r="C573" s="71" t="s">
        <v>584</v>
      </c>
      <c r="D573" s="66" t="s">
        <v>748</v>
      </c>
      <c r="E573" s="70"/>
      <c r="F573" s="70"/>
      <c r="G573" s="70">
        <v>3600</v>
      </c>
      <c r="H573" s="71">
        <v>2554</v>
      </c>
      <c r="I573" s="71" t="s">
        <v>154</v>
      </c>
      <c r="J573" s="71" t="s">
        <v>155</v>
      </c>
      <c r="K573" s="71" t="s">
        <v>586</v>
      </c>
    </row>
    <row r="574" spans="1:11" ht="17.25">
      <c r="A574" s="65">
        <v>14</v>
      </c>
      <c r="B574" s="69">
        <v>19756</v>
      </c>
      <c r="C574" s="71" t="s">
        <v>584</v>
      </c>
      <c r="D574" s="66" t="s">
        <v>749</v>
      </c>
      <c r="E574" s="70"/>
      <c r="F574" s="70"/>
      <c r="G574" s="70">
        <v>3200</v>
      </c>
      <c r="H574" s="71">
        <v>2554</v>
      </c>
      <c r="I574" s="71" t="s">
        <v>154</v>
      </c>
      <c r="J574" s="71" t="s">
        <v>155</v>
      </c>
      <c r="K574" s="71" t="s">
        <v>586</v>
      </c>
    </row>
    <row r="575" spans="1:11" ht="17.25">
      <c r="A575" s="65">
        <v>16</v>
      </c>
      <c r="B575" s="69">
        <v>19756</v>
      </c>
      <c r="C575" s="71" t="s">
        <v>584</v>
      </c>
      <c r="D575" s="66" t="s">
        <v>750</v>
      </c>
      <c r="E575" s="70"/>
      <c r="F575" s="70"/>
      <c r="G575" s="70">
        <v>1900</v>
      </c>
      <c r="H575" s="71">
        <v>2554</v>
      </c>
      <c r="I575" s="71" t="s">
        <v>154</v>
      </c>
      <c r="J575" s="71" t="s">
        <v>155</v>
      </c>
      <c r="K575" s="71" t="s">
        <v>586</v>
      </c>
    </row>
    <row r="576" spans="1:11" ht="17.25">
      <c r="A576" s="65">
        <v>16</v>
      </c>
      <c r="B576" s="69">
        <v>19756</v>
      </c>
      <c r="C576" s="71" t="s">
        <v>584</v>
      </c>
      <c r="D576" s="66" t="s">
        <v>751</v>
      </c>
      <c r="E576" s="70"/>
      <c r="F576" s="70"/>
      <c r="G576" s="70">
        <v>7600</v>
      </c>
      <c r="H576" s="71">
        <v>2554</v>
      </c>
      <c r="I576" s="71" t="s">
        <v>154</v>
      </c>
      <c r="J576" s="71" t="s">
        <v>155</v>
      </c>
      <c r="K576" s="71" t="s">
        <v>586</v>
      </c>
    </row>
    <row r="577" spans="1:11" ht="17.25">
      <c r="A577" s="65">
        <v>16</v>
      </c>
      <c r="B577" s="69">
        <v>19756</v>
      </c>
      <c r="C577" s="71" t="s">
        <v>584</v>
      </c>
      <c r="D577" s="66" t="s">
        <v>752</v>
      </c>
      <c r="E577" s="70"/>
      <c r="F577" s="70"/>
      <c r="G577" s="70">
        <v>3200</v>
      </c>
      <c r="H577" s="71">
        <v>2554</v>
      </c>
      <c r="I577" s="71" t="s">
        <v>154</v>
      </c>
      <c r="J577" s="71" t="s">
        <v>155</v>
      </c>
      <c r="K577" s="71" t="s">
        <v>586</v>
      </c>
    </row>
    <row r="578" spans="1:11" ht="17.25">
      <c r="A578" s="65">
        <v>16</v>
      </c>
      <c r="B578" s="69">
        <v>19756</v>
      </c>
      <c r="C578" s="71" t="s">
        <v>584</v>
      </c>
      <c r="D578" s="66" t="s">
        <v>753</v>
      </c>
      <c r="E578" s="70"/>
      <c r="F578" s="70"/>
      <c r="G578" s="70">
        <v>2400</v>
      </c>
      <c r="H578" s="71">
        <v>2554</v>
      </c>
      <c r="I578" s="71" t="s">
        <v>154</v>
      </c>
      <c r="J578" s="71" t="s">
        <v>155</v>
      </c>
      <c r="K578" s="71" t="s">
        <v>586</v>
      </c>
    </row>
    <row r="579" spans="1:11" ht="17.25">
      <c r="A579" s="65">
        <v>16</v>
      </c>
      <c r="B579" s="69">
        <v>19756</v>
      </c>
      <c r="C579" s="71" t="s">
        <v>584</v>
      </c>
      <c r="D579" s="66" t="s">
        <v>754</v>
      </c>
      <c r="E579" s="70"/>
      <c r="F579" s="70"/>
      <c r="G579" s="70">
        <v>2400</v>
      </c>
      <c r="H579" s="71">
        <v>2554</v>
      </c>
      <c r="I579" s="71" t="s">
        <v>154</v>
      </c>
      <c r="J579" s="71" t="s">
        <v>155</v>
      </c>
      <c r="K579" s="71" t="s">
        <v>586</v>
      </c>
    </row>
    <row r="580" spans="1:11" ht="17.25">
      <c r="A580" s="65">
        <v>16</v>
      </c>
      <c r="B580" s="69">
        <v>19756</v>
      </c>
      <c r="C580" s="71" t="s">
        <v>584</v>
      </c>
      <c r="D580" s="66" t="s">
        <v>755</v>
      </c>
      <c r="E580" s="70"/>
      <c r="F580" s="70"/>
      <c r="G580" s="70">
        <v>2400</v>
      </c>
      <c r="H580" s="71">
        <v>2554</v>
      </c>
      <c r="I580" s="71" t="s">
        <v>154</v>
      </c>
      <c r="J580" s="71" t="s">
        <v>155</v>
      </c>
      <c r="K580" s="71" t="s">
        <v>586</v>
      </c>
    </row>
    <row r="581" spans="1:11" ht="17.25">
      <c r="A581" s="65">
        <v>17</v>
      </c>
      <c r="B581" s="69">
        <v>19756</v>
      </c>
      <c r="C581" s="71" t="s">
        <v>584</v>
      </c>
      <c r="D581" s="66" t="s">
        <v>756</v>
      </c>
      <c r="E581" s="70"/>
      <c r="F581" s="70"/>
      <c r="G581" s="70">
        <v>3600</v>
      </c>
      <c r="H581" s="71">
        <v>2554</v>
      </c>
      <c r="I581" s="71" t="s">
        <v>154</v>
      </c>
      <c r="J581" s="71" t="s">
        <v>155</v>
      </c>
      <c r="K581" s="71" t="s">
        <v>586</v>
      </c>
    </row>
    <row r="582" spans="1:11" ht="17.25">
      <c r="A582" s="65">
        <v>25</v>
      </c>
      <c r="B582" s="69">
        <v>19756</v>
      </c>
      <c r="C582" s="71" t="s">
        <v>584</v>
      </c>
      <c r="D582" s="66" t="s">
        <v>757</v>
      </c>
      <c r="E582" s="70"/>
      <c r="F582" s="70"/>
      <c r="G582" s="70">
        <v>3200</v>
      </c>
      <c r="H582" s="71">
        <v>2554</v>
      </c>
      <c r="I582" s="71" t="s">
        <v>154</v>
      </c>
      <c r="J582" s="71" t="s">
        <v>155</v>
      </c>
      <c r="K582" s="71" t="s">
        <v>586</v>
      </c>
    </row>
    <row r="583" spans="1:11" ht="17.25">
      <c r="A583" s="65">
        <v>1</v>
      </c>
      <c r="B583" s="69">
        <v>19784</v>
      </c>
      <c r="C583" s="71" t="s">
        <v>584</v>
      </c>
      <c r="D583" s="66" t="s">
        <v>758</v>
      </c>
      <c r="E583" s="70"/>
      <c r="F583" s="70"/>
      <c r="G583" s="70">
        <v>5700</v>
      </c>
      <c r="H583" s="71">
        <v>2554</v>
      </c>
      <c r="I583" s="71" t="s">
        <v>154</v>
      </c>
      <c r="J583" s="71" t="s">
        <v>155</v>
      </c>
      <c r="K583" s="71" t="s">
        <v>586</v>
      </c>
    </row>
    <row r="584" spans="1:11" ht="17.25">
      <c r="A584" s="65">
        <v>1</v>
      </c>
      <c r="B584" s="69">
        <v>19784</v>
      </c>
      <c r="C584" s="71" t="s">
        <v>584</v>
      </c>
      <c r="D584" s="66" t="s">
        <v>759</v>
      </c>
      <c r="E584" s="70"/>
      <c r="F584" s="70"/>
      <c r="G584" s="70">
        <v>2400</v>
      </c>
      <c r="H584" s="71">
        <v>2554</v>
      </c>
      <c r="I584" s="71" t="s">
        <v>154</v>
      </c>
      <c r="J584" s="71" t="s">
        <v>155</v>
      </c>
      <c r="K584" s="71" t="s">
        <v>586</v>
      </c>
    </row>
    <row r="585" spans="1:11" ht="17.25">
      <c r="A585" s="65">
        <v>1</v>
      </c>
      <c r="B585" s="69">
        <v>19784</v>
      </c>
      <c r="C585" s="71" t="s">
        <v>584</v>
      </c>
      <c r="D585" s="66" t="s">
        <v>760</v>
      </c>
      <c r="E585" s="70"/>
      <c r="F585" s="70"/>
      <c r="G585" s="70">
        <v>2400</v>
      </c>
      <c r="H585" s="71">
        <v>2554</v>
      </c>
      <c r="I585" s="71" t="s">
        <v>154</v>
      </c>
      <c r="J585" s="71" t="s">
        <v>155</v>
      </c>
      <c r="K585" s="71" t="s">
        <v>586</v>
      </c>
    </row>
    <row r="586" spans="1:11" ht="17.25">
      <c r="A586" s="65">
        <v>1</v>
      </c>
      <c r="B586" s="69">
        <v>19784</v>
      </c>
      <c r="C586" s="71" t="s">
        <v>584</v>
      </c>
      <c r="D586" s="66" t="s">
        <v>761</v>
      </c>
      <c r="E586" s="70"/>
      <c r="F586" s="70"/>
      <c r="G586" s="70">
        <v>2000</v>
      </c>
      <c r="H586" s="71">
        <v>2554</v>
      </c>
      <c r="I586" s="71" t="s">
        <v>154</v>
      </c>
      <c r="J586" s="71" t="s">
        <v>155</v>
      </c>
      <c r="K586" s="71" t="s">
        <v>586</v>
      </c>
    </row>
    <row r="587" spans="1:11" ht="17.25">
      <c r="A587" s="65">
        <v>1</v>
      </c>
      <c r="B587" s="69">
        <v>19784</v>
      </c>
      <c r="C587" s="71" t="s">
        <v>584</v>
      </c>
      <c r="D587" s="66" t="s">
        <v>762</v>
      </c>
      <c r="E587" s="70"/>
      <c r="F587" s="70"/>
      <c r="G587" s="70">
        <v>2400</v>
      </c>
      <c r="H587" s="71">
        <v>2554</v>
      </c>
      <c r="I587" s="71" t="s">
        <v>154</v>
      </c>
      <c r="J587" s="71" t="s">
        <v>155</v>
      </c>
      <c r="K587" s="71" t="s">
        <v>586</v>
      </c>
    </row>
    <row r="588" spans="1:11" ht="17.25">
      <c r="A588" s="65">
        <v>1</v>
      </c>
      <c r="B588" s="69">
        <v>19784</v>
      </c>
      <c r="C588" s="71" t="s">
        <v>584</v>
      </c>
      <c r="D588" s="66" t="s">
        <v>763</v>
      </c>
      <c r="E588" s="70"/>
      <c r="F588" s="70"/>
      <c r="G588" s="70">
        <v>2400</v>
      </c>
      <c r="H588" s="71">
        <v>2554</v>
      </c>
      <c r="I588" s="71" t="s">
        <v>154</v>
      </c>
      <c r="J588" s="71" t="s">
        <v>155</v>
      </c>
      <c r="K588" s="71" t="s">
        <v>586</v>
      </c>
    </row>
    <row r="589" spans="1:11" ht="17.25">
      <c r="A589" s="65">
        <v>1</v>
      </c>
      <c r="B589" s="69">
        <v>19784</v>
      </c>
      <c r="C589" s="71" t="s">
        <v>584</v>
      </c>
      <c r="D589" s="66" t="s">
        <v>764</v>
      </c>
      <c r="E589" s="70"/>
      <c r="F589" s="70"/>
      <c r="G589" s="70">
        <v>2400</v>
      </c>
      <c r="H589" s="71">
        <v>2554</v>
      </c>
      <c r="I589" s="71" t="s">
        <v>154</v>
      </c>
      <c r="J589" s="71" t="s">
        <v>155</v>
      </c>
      <c r="K589" s="71" t="s">
        <v>586</v>
      </c>
    </row>
    <row r="590" spans="1:11" ht="17.25">
      <c r="A590" s="65">
        <v>1</v>
      </c>
      <c r="B590" s="69">
        <v>19784</v>
      </c>
      <c r="C590" s="71" t="s">
        <v>584</v>
      </c>
      <c r="D590" s="66" t="s">
        <v>765</v>
      </c>
      <c r="E590" s="70"/>
      <c r="F590" s="70"/>
      <c r="G590" s="70">
        <v>2400</v>
      </c>
      <c r="H590" s="71">
        <v>2554</v>
      </c>
      <c r="I590" s="71" t="s">
        <v>154</v>
      </c>
      <c r="J590" s="71" t="s">
        <v>155</v>
      </c>
      <c r="K590" s="71" t="s">
        <v>586</v>
      </c>
    </row>
    <row r="591" spans="1:11" ht="17.25">
      <c r="A591" s="65">
        <v>1</v>
      </c>
      <c r="B591" s="69">
        <v>19784</v>
      </c>
      <c r="C591" s="71" t="s">
        <v>584</v>
      </c>
      <c r="D591" s="66" t="s">
        <v>766</v>
      </c>
      <c r="E591" s="70"/>
      <c r="F591" s="70"/>
      <c r="G591" s="70">
        <v>2400</v>
      </c>
      <c r="H591" s="71">
        <v>2554</v>
      </c>
      <c r="I591" s="71" t="s">
        <v>154</v>
      </c>
      <c r="J591" s="71" t="s">
        <v>155</v>
      </c>
      <c r="K591" s="71" t="s">
        <v>586</v>
      </c>
    </row>
    <row r="592" spans="1:11" ht="17.25">
      <c r="A592" s="65">
        <v>1</v>
      </c>
      <c r="B592" s="69">
        <v>19784</v>
      </c>
      <c r="C592" s="71" t="s">
        <v>584</v>
      </c>
      <c r="D592" s="66" t="s">
        <v>767</v>
      </c>
      <c r="E592" s="70"/>
      <c r="F592" s="70"/>
      <c r="G592" s="70">
        <v>14400</v>
      </c>
      <c r="H592" s="71">
        <v>2554</v>
      </c>
      <c r="I592" s="71" t="s">
        <v>154</v>
      </c>
      <c r="J592" s="71" t="s">
        <v>155</v>
      </c>
      <c r="K592" s="71" t="s">
        <v>586</v>
      </c>
    </row>
    <row r="593" spans="1:11" ht="17.25">
      <c r="A593" s="65">
        <v>1</v>
      </c>
      <c r="B593" s="69">
        <v>19784</v>
      </c>
      <c r="C593" s="71" t="s">
        <v>584</v>
      </c>
      <c r="D593" s="66" t="s">
        <v>768</v>
      </c>
      <c r="E593" s="70"/>
      <c r="F593" s="70"/>
      <c r="G593" s="70">
        <v>2400</v>
      </c>
      <c r="H593" s="71">
        <v>2554</v>
      </c>
      <c r="I593" s="71" t="s">
        <v>154</v>
      </c>
      <c r="J593" s="71" t="s">
        <v>155</v>
      </c>
      <c r="K593" s="71" t="s">
        <v>586</v>
      </c>
    </row>
    <row r="594" spans="1:11" ht="17.25">
      <c r="A594" s="65">
        <v>1</v>
      </c>
      <c r="B594" s="69">
        <v>19784</v>
      </c>
      <c r="C594" s="71" t="s">
        <v>584</v>
      </c>
      <c r="D594" s="66" t="s">
        <v>769</v>
      </c>
      <c r="E594" s="70"/>
      <c r="F594" s="70"/>
      <c r="G594" s="70">
        <v>2000</v>
      </c>
      <c r="H594" s="71">
        <v>2554</v>
      </c>
      <c r="I594" s="71" t="s">
        <v>154</v>
      </c>
      <c r="J594" s="71" t="s">
        <v>155</v>
      </c>
      <c r="K594" s="71" t="s">
        <v>586</v>
      </c>
    </row>
    <row r="595" spans="1:11" ht="17.25">
      <c r="A595" s="65">
        <v>1</v>
      </c>
      <c r="B595" s="69">
        <v>19784</v>
      </c>
      <c r="C595" s="71" t="s">
        <v>584</v>
      </c>
      <c r="D595" s="66" t="s">
        <v>770</v>
      </c>
      <c r="E595" s="70"/>
      <c r="F595" s="70"/>
      <c r="G595" s="70">
        <v>2400</v>
      </c>
      <c r="H595" s="71">
        <v>2554</v>
      </c>
      <c r="I595" s="71" t="s">
        <v>154</v>
      </c>
      <c r="J595" s="71" t="s">
        <v>155</v>
      </c>
      <c r="K595" s="71" t="s">
        <v>586</v>
      </c>
    </row>
    <row r="596" spans="1:11" ht="17.25">
      <c r="A596" s="65">
        <v>1</v>
      </c>
      <c r="B596" s="69">
        <v>19784</v>
      </c>
      <c r="C596" s="71" t="s">
        <v>584</v>
      </c>
      <c r="D596" s="66" t="s">
        <v>771</v>
      </c>
      <c r="E596" s="70"/>
      <c r="F596" s="70"/>
      <c r="G596" s="70">
        <v>2000</v>
      </c>
      <c r="H596" s="71">
        <v>2554</v>
      </c>
      <c r="I596" s="71" t="s">
        <v>154</v>
      </c>
      <c r="J596" s="71" t="s">
        <v>155</v>
      </c>
      <c r="K596" s="71" t="s">
        <v>586</v>
      </c>
    </row>
    <row r="597" spans="1:11" ht="17.25">
      <c r="A597" s="65">
        <v>1</v>
      </c>
      <c r="B597" s="69">
        <v>19784</v>
      </c>
      <c r="C597" s="71" t="s">
        <v>584</v>
      </c>
      <c r="D597" s="66" t="s">
        <v>772</v>
      </c>
      <c r="E597" s="70"/>
      <c r="F597" s="70"/>
      <c r="G597" s="70">
        <v>1800</v>
      </c>
      <c r="H597" s="71">
        <v>2554</v>
      </c>
      <c r="I597" s="71" t="s">
        <v>154</v>
      </c>
      <c r="J597" s="71" t="s">
        <v>155</v>
      </c>
      <c r="K597" s="71" t="s">
        <v>586</v>
      </c>
    </row>
    <row r="598" spans="1:11" ht="17.25">
      <c r="A598" s="65">
        <v>1</v>
      </c>
      <c r="B598" s="69">
        <v>19784</v>
      </c>
      <c r="C598" s="71" t="s">
        <v>584</v>
      </c>
      <c r="D598" s="66" t="s">
        <v>773</v>
      </c>
      <c r="E598" s="70"/>
      <c r="F598" s="70"/>
      <c r="G598" s="70">
        <v>1200</v>
      </c>
      <c r="H598" s="71">
        <v>2554</v>
      </c>
      <c r="I598" s="71" t="s">
        <v>154</v>
      </c>
      <c r="J598" s="71" t="s">
        <v>155</v>
      </c>
      <c r="K598" s="71" t="s">
        <v>586</v>
      </c>
    </row>
    <row r="599" spans="1:11" ht="17.25">
      <c r="A599" s="65">
        <v>1</v>
      </c>
      <c r="B599" s="69">
        <v>19784</v>
      </c>
      <c r="C599" s="71" t="s">
        <v>584</v>
      </c>
      <c r="D599" s="66" t="s">
        <v>774</v>
      </c>
      <c r="E599" s="70"/>
      <c r="F599" s="70"/>
      <c r="G599" s="70">
        <v>2100</v>
      </c>
      <c r="H599" s="71">
        <v>2554</v>
      </c>
      <c r="I599" s="71" t="s">
        <v>154</v>
      </c>
      <c r="J599" s="71" t="s">
        <v>155</v>
      </c>
      <c r="K599" s="71" t="s">
        <v>586</v>
      </c>
    </row>
    <row r="600" spans="1:11" ht="17.25">
      <c r="A600" s="65">
        <v>1</v>
      </c>
      <c r="B600" s="69">
        <v>19784</v>
      </c>
      <c r="C600" s="71" t="s">
        <v>584</v>
      </c>
      <c r="D600" s="66" t="s">
        <v>775</v>
      </c>
      <c r="E600" s="70"/>
      <c r="F600" s="70"/>
      <c r="G600" s="70">
        <v>1800</v>
      </c>
      <c r="H600" s="71">
        <v>2554</v>
      </c>
      <c r="I600" s="71" t="s">
        <v>154</v>
      </c>
      <c r="J600" s="71" t="s">
        <v>155</v>
      </c>
      <c r="K600" s="71" t="s">
        <v>586</v>
      </c>
    </row>
    <row r="601" spans="1:11" ht="17.25">
      <c r="A601" s="65">
        <v>1</v>
      </c>
      <c r="B601" s="69">
        <v>19784</v>
      </c>
      <c r="C601" s="71" t="s">
        <v>584</v>
      </c>
      <c r="D601" s="66" t="s">
        <v>776</v>
      </c>
      <c r="E601" s="70"/>
      <c r="F601" s="70"/>
      <c r="G601" s="70">
        <v>3600</v>
      </c>
      <c r="H601" s="71">
        <v>2554</v>
      </c>
      <c r="I601" s="71" t="s">
        <v>154</v>
      </c>
      <c r="J601" s="71" t="s">
        <v>155</v>
      </c>
      <c r="K601" s="71" t="s">
        <v>586</v>
      </c>
    </row>
    <row r="602" spans="1:11" ht="17.25">
      <c r="A602" s="65">
        <v>1</v>
      </c>
      <c r="B602" s="69">
        <v>19784</v>
      </c>
      <c r="C602" s="71" t="s">
        <v>584</v>
      </c>
      <c r="D602" s="66" t="s">
        <v>777</v>
      </c>
      <c r="E602" s="70"/>
      <c r="F602" s="70"/>
      <c r="G602" s="70">
        <v>2400</v>
      </c>
      <c r="H602" s="71">
        <v>2554</v>
      </c>
      <c r="I602" s="71" t="s">
        <v>154</v>
      </c>
      <c r="J602" s="71" t="s">
        <v>155</v>
      </c>
      <c r="K602" s="71" t="s">
        <v>586</v>
      </c>
    </row>
    <row r="603" spans="1:11" ht="17.25">
      <c r="A603" s="65">
        <v>1</v>
      </c>
      <c r="B603" s="69">
        <v>19784</v>
      </c>
      <c r="C603" s="71" t="s">
        <v>584</v>
      </c>
      <c r="D603" s="66" t="s">
        <v>778</v>
      </c>
      <c r="E603" s="70"/>
      <c r="F603" s="70"/>
      <c r="G603" s="70">
        <v>2400</v>
      </c>
      <c r="H603" s="71">
        <v>2554</v>
      </c>
      <c r="I603" s="71" t="s">
        <v>154</v>
      </c>
      <c r="J603" s="71" t="s">
        <v>155</v>
      </c>
      <c r="K603" s="71" t="s">
        <v>586</v>
      </c>
    </row>
    <row r="604" spans="1:11" ht="17.25">
      <c r="A604" s="65">
        <v>1</v>
      </c>
      <c r="B604" s="69">
        <v>19784</v>
      </c>
      <c r="C604" s="71" t="s">
        <v>584</v>
      </c>
      <c r="D604" s="66" t="s">
        <v>779</v>
      </c>
      <c r="E604" s="70"/>
      <c r="F604" s="70"/>
      <c r="G604" s="70">
        <v>1600</v>
      </c>
      <c r="H604" s="71">
        <v>2554</v>
      </c>
      <c r="I604" s="71" t="s">
        <v>154</v>
      </c>
      <c r="J604" s="71" t="s">
        <v>155</v>
      </c>
      <c r="K604" s="71" t="s">
        <v>586</v>
      </c>
    </row>
    <row r="605" spans="1:11" ht="17.25">
      <c r="A605" s="65">
        <v>1</v>
      </c>
      <c r="B605" s="69">
        <v>19784</v>
      </c>
      <c r="C605" s="71" t="s">
        <v>584</v>
      </c>
      <c r="D605" s="66" t="s">
        <v>780</v>
      </c>
      <c r="E605" s="70"/>
      <c r="F605" s="70"/>
      <c r="G605" s="70">
        <v>13000</v>
      </c>
      <c r="H605" s="71">
        <v>2554</v>
      </c>
      <c r="I605" s="71" t="s">
        <v>154</v>
      </c>
      <c r="J605" s="71" t="s">
        <v>155</v>
      </c>
      <c r="K605" s="71" t="s">
        <v>586</v>
      </c>
    </row>
    <row r="606" spans="1:11" ht="17.25">
      <c r="A606" s="65">
        <v>1</v>
      </c>
      <c r="B606" s="69">
        <v>19784</v>
      </c>
      <c r="C606" s="71" t="s">
        <v>584</v>
      </c>
      <c r="D606" s="66" t="s">
        <v>781</v>
      </c>
      <c r="E606" s="70"/>
      <c r="F606" s="70"/>
      <c r="G606" s="70">
        <v>14400</v>
      </c>
      <c r="H606" s="71">
        <v>2554</v>
      </c>
      <c r="I606" s="71" t="s">
        <v>154</v>
      </c>
      <c r="J606" s="71" t="s">
        <v>155</v>
      </c>
      <c r="K606" s="71" t="s">
        <v>586</v>
      </c>
    </row>
    <row r="607" spans="1:11" ht="17.25">
      <c r="A607" s="65">
        <v>2</v>
      </c>
      <c r="B607" s="69">
        <v>19784</v>
      </c>
      <c r="C607" s="71" t="s">
        <v>584</v>
      </c>
      <c r="D607" s="66" t="s">
        <v>782</v>
      </c>
      <c r="E607" s="70"/>
      <c r="F607" s="70"/>
      <c r="G607" s="70">
        <v>19200</v>
      </c>
      <c r="H607" s="71">
        <v>2554</v>
      </c>
      <c r="I607" s="71" t="s">
        <v>154</v>
      </c>
      <c r="J607" s="71" t="s">
        <v>155</v>
      </c>
      <c r="K607" s="71" t="s">
        <v>586</v>
      </c>
    </row>
    <row r="608" spans="1:11" ht="17.25">
      <c r="A608" s="65">
        <v>2</v>
      </c>
      <c r="B608" s="69">
        <v>19784</v>
      </c>
      <c r="C608" s="71" t="s">
        <v>584</v>
      </c>
      <c r="D608" s="66" t="s">
        <v>783</v>
      </c>
      <c r="E608" s="70"/>
      <c r="F608" s="70"/>
      <c r="G608" s="70">
        <v>19200</v>
      </c>
      <c r="H608" s="71">
        <v>2554</v>
      </c>
      <c r="I608" s="71" t="s">
        <v>154</v>
      </c>
      <c r="J608" s="71" t="s">
        <v>155</v>
      </c>
      <c r="K608" s="71" t="s">
        <v>586</v>
      </c>
    </row>
    <row r="609" spans="1:11" ht="17.25">
      <c r="A609" s="65">
        <v>2</v>
      </c>
      <c r="B609" s="69">
        <v>19784</v>
      </c>
      <c r="C609" s="71" t="s">
        <v>584</v>
      </c>
      <c r="D609" s="66" t="s">
        <v>784</v>
      </c>
      <c r="E609" s="70"/>
      <c r="F609" s="70"/>
      <c r="G609" s="70">
        <v>19200</v>
      </c>
      <c r="H609" s="71">
        <v>2554</v>
      </c>
      <c r="I609" s="71" t="s">
        <v>154</v>
      </c>
      <c r="J609" s="71" t="s">
        <v>155</v>
      </c>
      <c r="K609" s="71" t="s">
        <v>586</v>
      </c>
    </row>
    <row r="610" spans="1:11" ht="17.25">
      <c r="A610" s="65">
        <v>2</v>
      </c>
      <c r="B610" s="69">
        <v>19784</v>
      </c>
      <c r="C610" s="71" t="s">
        <v>584</v>
      </c>
      <c r="D610" s="66" t="s">
        <v>785</v>
      </c>
      <c r="E610" s="70"/>
      <c r="F610" s="70"/>
      <c r="G610" s="70">
        <v>19200</v>
      </c>
      <c r="H610" s="71">
        <v>2554</v>
      </c>
      <c r="I610" s="71" t="s">
        <v>154</v>
      </c>
      <c r="J610" s="71" t="s">
        <v>155</v>
      </c>
      <c r="K610" s="71" t="s">
        <v>586</v>
      </c>
    </row>
    <row r="611" spans="1:11" ht="17.25">
      <c r="A611" s="65">
        <v>2</v>
      </c>
      <c r="B611" s="69">
        <v>19784</v>
      </c>
      <c r="C611" s="71" t="s">
        <v>584</v>
      </c>
      <c r="D611" s="66" t="s">
        <v>786</v>
      </c>
      <c r="E611" s="70"/>
      <c r="F611" s="70"/>
      <c r="G611" s="70">
        <v>19200</v>
      </c>
      <c r="H611" s="71">
        <v>2554</v>
      </c>
      <c r="I611" s="71" t="s">
        <v>154</v>
      </c>
      <c r="J611" s="71" t="s">
        <v>155</v>
      </c>
      <c r="K611" s="71" t="s">
        <v>586</v>
      </c>
    </row>
    <row r="612" spans="1:11" ht="17.25">
      <c r="A612" s="65">
        <v>2</v>
      </c>
      <c r="B612" s="69">
        <v>19784</v>
      </c>
      <c r="C612" s="71" t="s">
        <v>584</v>
      </c>
      <c r="D612" s="66" t="s">
        <v>787</v>
      </c>
      <c r="E612" s="70"/>
      <c r="F612" s="70"/>
      <c r="G612" s="70">
        <v>19200</v>
      </c>
      <c r="H612" s="71">
        <v>2554</v>
      </c>
      <c r="I612" s="71" t="s">
        <v>154</v>
      </c>
      <c r="J612" s="71" t="s">
        <v>155</v>
      </c>
      <c r="K612" s="71" t="s">
        <v>586</v>
      </c>
    </row>
    <row r="613" spans="1:11" ht="17.25">
      <c r="A613" s="65">
        <v>2</v>
      </c>
      <c r="B613" s="69">
        <v>19784</v>
      </c>
      <c r="C613" s="71" t="s">
        <v>584</v>
      </c>
      <c r="D613" s="66" t="s">
        <v>788</v>
      </c>
      <c r="E613" s="70"/>
      <c r="F613" s="70"/>
      <c r="G613" s="70">
        <v>19200</v>
      </c>
      <c r="H613" s="71">
        <v>2554</v>
      </c>
      <c r="I613" s="71" t="s">
        <v>154</v>
      </c>
      <c r="J613" s="71" t="s">
        <v>155</v>
      </c>
      <c r="K613" s="71" t="s">
        <v>586</v>
      </c>
    </row>
    <row r="614" spans="1:11" ht="17.25">
      <c r="A614" s="65">
        <v>2</v>
      </c>
      <c r="B614" s="69">
        <v>19784</v>
      </c>
      <c r="C614" s="71" t="s">
        <v>584</v>
      </c>
      <c r="D614" s="66" t="s">
        <v>789</v>
      </c>
      <c r="E614" s="70"/>
      <c r="F614" s="70"/>
      <c r="G614" s="70">
        <v>19200</v>
      </c>
      <c r="H614" s="71">
        <v>2554</v>
      </c>
      <c r="I614" s="71" t="s">
        <v>154</v>
      </c>
      <c r="J614" s="71" t="s">
        <v>155</v>
      </c>
      <c r="K614" s="71" t="s">
        <v>586</v>
      </c>
    </row>
    <row r="615" spans="1:11" ht="17.25">
      <c r="A615" s="65">
        <v>2</v>
      </c>
      <c r="B615" s="69">
        <v>19784</v>
      </c>
      <c r="C615" s="71" t="s">
        <v>584</v>
      </c>
      <c r="D615" s="66" t="s">
        <v>790</v>
      </c>
      <c r="E615" s="70"/>
      <c r="F615" s="70"/>
      <c r="G615" s="70">
        <v>19200</v>
      </c>
      <c r="H615" s="71">
        <v>2554</v>
      </c>
      <c r="I615" s="71" t="s">
        <v>154</v>
      </c>
      <c r="J615" s="71" t="s">
        <v>155</v>
      </c>
      <c r="K615" s="71" t="s">
        <v>586</v>
      </c>
    </row>
    <row r="616" spans="1:11" ht="17.25">
      <c r="A616" s="65">
        <v>2</v>
      </c>
      <c r="B616" s="69">
        <v>19784</v>
      </c>
      <c r="C616" s="71" t="s">
        <v>584</v>
      </c>
      <c r="D616" s="66" t="s">
        <v>791</v>
      </c>
      <c r="E616" s="70"/>
      <c r="F616" s="70"/>
      <c r="G616" s="70">
        <v>19200</v>
      </c>
      <c r="H616" s="71">
        <v>2554</v>
      </c>
      <c r="I616" s="71" t="s">
        <v>154</v>
      </c>
      <c r="J616" s="71" t="s">
        <v>155</v>
      </c>
      <c r="K616" s="71" t="s">
        <v>586</v>
      </c>
    </row>
    <row r="617" spans="1:11" ht="17.25">
      <c r="A617" s="65">
        <v>2</v>
      </c>
      <c r="B617" s="69">
        <v>19784</v>
      </c>
      <c r="C617" s="71" t="s">
        <v>584</v>
      </c>
      <c r="D617" s="66" t="s">
        <v>792</v>
      </c>
      <c r="E617" s="70"/>
      <c r="F617" s="70"/>
      <c r="G617" s="70">
        <v>19200</v>
      </c>
      <c r="H617" s="71">
        <v>2554</v>
      </c>
      <c r="I617" s="71" t="s">
        <v>154</v>
      </c>
      <c r="J617" s="71" t="s">
        <v>155</v>
      </c>
      <c r="K617" s="71" t="s">
        <v>586</v>
      </c>
    </row>
    <row r="618" spans="1:11" ht="17.25">
      <c r="A618" s="65">
        <v>2</v>
      </c>
      <c r="B618" s="69">
        <v>19784</v>
      </c>
      <c r="C618" s="71" t="s">
        <v>584</v>
      </c>
      <c r="D618" s="66" t="s">
        <v>793</v>
      </c>
      <c r="E618" s="70"/>
      <c r="F618" s="70"/>
      <c r="G618" s="70">
        <v>19200</v>
      </c>
      <c r="H618" s="71">
        <v>2554</v>
      </c>
      <c r="I618" s="71" t="s">
        <v>154</v>
      </c>
      <c r="J618" s="71" t="s">
        <v>155</v>
      </c>
      <c r="K618" s="71" t="s">
        <v>586</v>
      </c>
    </row>
    <row r="619" spans="1:11" ht="17.25">
      <c r="A619" s="65">
        <v>2</v>
      </c>
      <c r="B619" s="69">
        <v>19784</v>
      </c>
      <c r="C619" s="71" t="s">
        <v>584</v>
      </c>
      <c r="D619" s="66" t="s">
        <v>794</v>
      </c>
      <c r="E619" s="70"/>
      <c r="F619" s="70"/>
      <c r="G619" s="70">
        <v>18800</v>
      </c>
      <c r="H619" s="71">
        <v>2554</v>
      </c>
      <c r="I619" s="71" t="s">
        <v>154</v>
      </c>
      <c r="J619" s="71" t="s">
        <v>155</v>
      </c>
      <c r="K619" s="71" t="s">
        <v>586</v>
      </c>
    </row>
    <row r="620" spans="1:11" ht="17.25">
      <c r="A620" s="65">
        <v>2</v>
      </c>
      <c r="B620" s="69">
        <v>19784</v>
      </c>
      <c r="C620" s="71" t="s">
        <v>584</v>
      </c>
      <c r="D620" s="66" t="s">
        <v>795</v>
      </c>
      <c r="E620" s="70"/>
      <c r="F620" s="70"/>
      <c r="G620" s="70">
        <v>7600</v>
      </c>
      <c r="H620" s="71">
        <v>2554</v>
      </c>
      <c r="I620" s="71" t="s">
        <v>154</v>
      </c>
      <c r="J620" s="71" t="s">
        <v>155</v>
      </c>
      <c r="K620" s="71" t="s">
        <v>586</v>
      </c>
    </row>
    <row r="621" spans="1:11" ht="17.25">
      <c r="A621" s="65">
        <v>2</v>
      </c>
      <c r="B621" s="69">
        <v>19784</v>
      </c>
      <c r="C621" s="71" t="s">
        <v>584</v>
      </c>
      <c r="D621" s="66" t="s">
        <v>796</v>
      </c>
      <c r="E621" s="70"/>
      <c r="F621" s="70"/>
      <c r="G621" s="70">
        <v>4800</v>
      </c>
      <c r="H621" s="71">
        <v>2554</v>
      </c>
      <c r="I621" s="71" t="s">
        <v>154</v>
      </c>
      <c r="J621" s="71" t="s">
        <v>155</v>
      </c>
      <c r="K621" s="71" t="s">
        <v>586</v>
      </c>
    </row>
    <row r="622" spans="1:11" ht="17.25">
      <c r="A622" s="65">
        <v>2</v>
      </c>
      <c r="B622" s="69">
        <v>19784</v>
      </c>
      <c r="C622" s="71" t="s">
        <v>584</v>
      </c>
      <c r="D622" s="66" t="s">
        <v>797</v>
      </c>
      <c r="E622" s="70"/>
      <c r="F622" s="70"/>
      <c r="G622" s="70">
        <v>19200</v>
      </c>
      <c r="H622" s="71">
        <v>2554</v>
      </c>
      <c r="I622" s="71" t="s">
        <v>154</v>
      </c>
      <c r="J622" s="71" t="s">
        <v>155</v>
      </c>
      <c r="K622" s="71" t="s">
        <v>586</v>
      </c>
    </row>
    <row r="623" spans="1:11" ht="17.25">
      <c r="A623" s="65">
        <v>2</v>
      </c>
      <c r="B623" s="69">
        <v>19784</v>
      </c>
      <c r="C623" s="72" t="s">
        <v>596</v>
      </c>
      <c r="D623" s="66" t="s">
        <v>798</v>
      </c>
      <c r="E623" s="70"/>
      <c r="F623" s="70"/>
      <c r="G623" s="70">
        <v>19630</v>
      </c>
      <c r="H623" s="71">
        <v>2554</v>
      </c>
      <c r="I623" s="71" t="s">
        <v>154</v>
      </c>
      <c r="J623" s="71" t="s">
        <v>155</v>
      </c>
      <c r="K623" s="71" t="s">
        <v>586</v>
      </c>
    </row>
    <row r="624" spans="1:11" ht="17.25">
      <c r="A624" s="65">
        <v>3</v>
      </c>
      <c r="B624" s="69">
        <v>19784</v>
      </c>
      <c r="C624" s="71" t="s">
        <v>584</v>
      </c>
      <c r="D624" s="66" t="s">
        <v>799</v>
      </c>
      <c r="E624" s="70"/>
      <c r="F624" s="70"/>
      <c r="G624" s="70">
        <v>19200</v>
      </c>
      <c r="H624" s="71">
        <v>2554</v>
      </c>
      <c r="I624" s="71" t="s">
        <v>154</v>
      </c>
      <c r="J624" s="71" t="s">
        <v>155</v>
      </c>
      <c r="K624" s="71" t="s">
        <v>586</v>
      </c>
    </row>
    <row r="625" spans="1:11" ht="17.25">
      <c r="A625" s="65">
        <v>3</v>
      </c>
      <c r="B625" s="69">
        <v>19784</v>
      </c>
      <c r="C625" s="71" t="s">
        <v>584</v>
      </c>
      <c r="D625" s="66" t="s">
        <v>800</v>
      </c>
      <c r="E625" s="70"/>
      <c r="F625" s="70"/>
      <c r="G625" s="70">
        <v>2400</v>
      </c>
      <c r="H625" s="71">
        <v>2554</v>
      </c>
      <c r="I625" s="71" t="s">
        <v>154</v>
      </c>
      <c r="J625" s="71" t="s">
        <v>155</v>
      </c>
      <c r="K625" s="71" t="s">
        <v>586</v>
      </c>
    </row>
    <row r="626" spans="1:11" ht="17.25">
      <c r="A626" s="65">
        <v>4</v>
      </c>
      <c r="B626" s="69">
        <v>19784</v>
      </c>
      <c r="C626" s="71" t="s">
        <v>584</v>
      </c>
      <c r="D626" s="66" t="s">
        <v>801</v>
      </c>
      <c r="E626" s="70"/>
      <c r="F626" s="70"/>
      <c r="G626" s="70">
        <v>9600</v>
      </c>
      <c r="H626" s="71">
        <v>2554</v>
      </c>
      <c r="I626" s="71" t="s">
        <v>154</v>
      </c>
      <c r="J626" s="71" t="s">
        <v>155</v>
      </c>
      <c r="K626" s="71" t="s">
        <v>586</v>
      </c>
    </row>
    <row r="627" spans="1:11" ht="17.25">
      <c r="A627" s="65">
        <v>7</v>
      </c>
      <c r="B627" s="69">
        <v>19784</v>
      </c>
      <c r="C627" s="71" t="s">
        <v>560</v>
      </c>
      <c r="D627" s="66" t="s">
        <v>802</v>
      </c>
      <c r="E627" s="70"/>
      <c r="F627" s="70"/>
      <c r="G627" s="70">
        <v>20000</v>
      </c>
      <c r="H627" s="71">
        <v>2554</v>
      </c>
      <c r="I627" s="71" t="s">
        <v>154</v>
      </c>
      <c r="J627" s="71" t="s">
        <v>155</v>
      </c>
      <c r="K627" s="71" t="s">
        <v>586</v>
      </c>
    </row>
    <row r="628" spans="1:11" ht="17.25">
      <c r="A628" s="65">
        <v>8</v>
      </c>
      <c r="B628" s="69">
        <v>19784</v>
      </c>
      <c r="C628" s="72" t="s">
        <v>596</v>
      </c>
      <c r="D628" s="66" t="s">
        <v>803</v>
      </c>
      <c r="E628" s="70"/>
      <c r="F628" s="70"/>
      <c r="G628" s="70">
        <v>42000</v>
      </c>
      <c r="H628" s="71">
        <v>2554</v>
      </c>
      <c r="I628" s="71" t="s">
        <v>154</v>
      </c>
      <c r="J628" s="71" t="s">
        <v>155</v>
      </c>
      <c r="K628" s="71" t="s">
        <v>586</v>
      </c>
    </row>
    <row r="629" spans="1:11" ht="17.25">
      <c r="A629" s="65">
        <v>8</v>
      </c>
      <c r="B629" s="69">
        <v>19784</v>
      </c>
      <c r="C629" s="71" t="s">
        <v>584</v>
      </c>
      <c r="D629" s="66" t="s">
        <v>804</v>
      </c>
      <c r="E629" s="70"/>
      <c r="F629" s="70"/>
      <c r="G629" s="70">
        <v>19200</v>
      </c>
      <c r="H629" s="71">
        <v>2554</v>
      </c>
      <c r="I629" s="71" t="s">
        <v>154</v>
      </c>
      <c r="J629" s="71" t="s">
        <v>155</v>
      </c>
      <c r="K629" s="71" t="s">
        <v>586</v>
      </c>
    </row>
    <row r="630" spans="1:11" ht="17.25">
      <c r="A630" s="65">
        <v>8</v>
      </c>
      <c r="B630" s="69">
        <v>19784</v>
      </c>
      <c r="C630" s="71" t="s">
        <v>584</v>
      </c>
      <c r="D630" s="66" t="s">
        <v>805</v>
      </c>
      <c r="E630" s="70"/>
      <c r="F630" s="70"/>
      <c r="G630" s="70">
        <v>4800</v>
      </c>
      <c r="H630" s="71">
        <v>2554</v>
      </c>
      <c r="I630" s="71" t="s">
        <v>154</v>
      </c>
      <c r="J630" s="71" t="s">
        <v>155</v>
      </c>
      <c r="K630" s="71" t="s">
        <v>586</v>
      </c>
    </row>
    <row r="631" spans="1:11" ht="17.25">
      <c r="A631" s="65">
        <v>8</v>
      </c>
      <c r="B631" s="69">
        <v>19784</v>
      </c>
      <c r="C631" s="71" t="s">
        <v>584</v>
      </c>
      <c r="D631" s="66" t="s">
        <v>806</v>
      </c>
      <c r="E631" s="70"/>
      <c r="F631" s="70"/>
      <c r="G631" s="70">
        <v>19600</v>
      </c>
      <c r="H631" s="71">
        <v>2554</v>
      </c>
      <c r="I631" s="71" t="s">
        <v>154</v>
      </c>
      <c r="J631" s="71" t="s">
        <v>155</v>
      </c>
      <c r="K631" s="71" t="s">
        <v>586</v>
      </c>
    </row>
    <row r="632" spans="1:11" ht="17.25">
      <c r="A632" s="65">
        <v>8</v>
      </c>
      <c r="B632" s="69">
        <v>19784</v>
      </c>
      <c r="C632" s="71" t="s">
        <v>584</v>
      </c>
      <c r="D632" s="66" t="s">
        <v>807</v>
      </c>
      <c r="E632" s="70"/>
      <c r="F632" s="70"/>
      <c r="G632" s="70">
        <v>9000</v>
      </c>
      <c r="H632" s="71">
        <v>2554</v>
      </c>
      <c r="I632" s="71" t="s">
        <v>154</v>
      </c>
      <c r="J632" s="71" t="s">
        <v>155</v>
      </c>
      <c r="K632" s="71" t="s">
        <v>586</v>
      </c>
    </row>
    <row r="633" spans="1:11" ht="17.25">
      <c r="A633" s="65">
        <v>21</v>
      </c>
      <c r="B633" s="69">
        <v>19784</v>
      </c>
      <c r="C633" s="72" t="s">
        <v>596</v>
      </c>
      <c r="D633" s="66" t="s">
        <v>808</v>
      </c>
      <c r="E633" s="70"/>
      <c r="F633" s="70"/>
      <c r="G633" s="70">
        <v>4060</v>
      </c>
      <c r="H633" s="71">
        <v>2554</v>
      </c>
      <c r="I633" s="71" t="s">
        <v>154</v>
      </c>
      <c r="J633" s="71" t="s">
        <v>155</v>
      </c>
      <c r="K633" s="71" t="s">
        <v>586</v>
      </c>
    </row>
    <row r="634" spans="1:11" ht="17.25">
      <c r="A634" s="65">
        <v>5</v>
      </c>
      <c r="B634" s="69">
        <v>19815</v>
      </c>
      <c r="C634" s="71" t="s">
        <v>584</v>
      </c>
      <c r="D634" s="66" t="s">
        <v>809</v>
      </c>
      <c r="E634" s="70"/>
      <c r="F634" s="70"/>
      <c r="G634" s="70">
        <v>2400</v>
      </c>
      <c r="H634" s="71">
        <v>2554</v>
      </c>
      <c r="I634" s="71" t="s">
        <v>154</v>
      </c>
      <c r="J634" s="71" t="s">
        <v>155</v>
      </c>
      <c r="K634" s="71" t="s">
        <v>586</v>
      </c>
    </row>
    <row r="635" spans="1:11" ht="17.25">
      <c r="A635" s="65">
        <v>5</v>
      </c>
      <c r="B635" s="69">
        <v>19815</v>
      </c>
      <c r="C635" s="72" t="s">
        <v>596</v>
      </c>
      <c r="D635" s="66" t="s">
        <v>810</v>
      </c>
      <c r="E635" s="70"/>
      <c r="F635" s="70"/>
      <c r="G635" s="70">
        <v>7520</v>
      </c>
      <c r="H635" s="71">
        <v>2554</v>
      </c>
      <c r="I635" s="71" t="s">
        <v>154</v>
      </c>
      <c r="J635" s="71" t="s">
        <v>155</v>
      </c>
      <c r="K635" s="71" t="s">
        <v>586</v>
      </c>
    </row>
    <row r="636" spans="1:11" ht="17.25">
      <c r="A636" s="65">
        <v>11</v>
      </c>
      <c r="B636" s="69">
        <v>19845</v>
      </c>
      <c r="C636" s="72" t="s">
        <v>596</v>
      </c>
      <c r="D636" s="66" t="s">
        <v>811</v>
      </c>
      <c r="E636" s="70"/>
      <c r="F636" s="70"/>
      <c r="G636" s="70">
        <v>20480</v>
      </c>
      <c r="H636" s="71">
        <v>2554</v>
      </c>
      <c r="I636" s="71" t="s">
        <v>154</v>
      </c>
      <c r="J636" s="71" t="s">
        <v>155</v>
      </c>
      <c r="K636" s="71" t="s">
        <v>586</v>
      </c>
    </row>
    <row r="637" spans="1:11" ht="17.25">
      <c r="A637" s="65">
        <v>11</v>
      </c>
      <c r="B637" s="69">
        <v>19845</v>
      </c>
      <c r="C637" s="66" t="s">
        <v>220</v>
      </c>
      <c r="D637" s="66" t="s">
        <v>812</v>
      </c>
      <c r="E637" s="70"/>
      <c r="F637" s="70"/>
      <c r="G637" s="70">
        <v>200</v>
      </c>
      <c r="H637" s="71">
        <v>2554</v>
      </c>
      <c r="I637" s="71" t="s">
        <v>154</v>
      </c>
      <c r="J637" s="71" t="s">
        <v>155</v>
      </c>
      <c r="K637" s="71" t="s">
        <v>586</v>
      </c>
    </row>
    <row r="638" spans="1:11" ht="17.25">
      <c r="A638" s="65">
        <v>20</v>
      </c>
      <c r="B638" s="69">
        <v>19845</v>
      </c>
      <c r="C638" s="71" t="s">
        <v>584</v>
      </c>
      <c r="D638" s="66" t="s">
        <v>813</v>
      </c>
      <c r="E638" s="70"/>
      <c r="F638" s="70"/>
      <c r="G638" s="70">
        <v>27600</v>
      </c>
      <c r="H638" s="71">
        <v>2554</v>
      </c>
      <c r="I638" s="71" t="s">
        <v>154</v>
      </c>
      <c r="J638" s="71" t="s">
        <v>155</v>
      </c>
      <c r="K638" s="71" t="s">
        <v>586</v>
      </c>
    </row>
    <row r="639" spans="1:11" ht="17.25">
      <c r="A639" s="65">
        <v>20</v>
      </c>
      <c r="B639" s="69">
        <v>19845</v>
      </c>
      <c r="C639" s="71" t="s">
        <v>584</v>
      </c>
      <c r="D639" s="66" t="s">
        <v>814</v>
      </c>
      <c r="E639" s="70"/>
      <c r="F639" s="70"/>
      <c r="G639" s="70">
        <v>7200</v>
      </c>
      <c r="H639" s="71">
        <v>2554</v>
      </c>
      <c r="I639" s="71" t="s">
        <v>154</v>
      </c>
      <c r="J639" s="71" t="s">
        <v>155</v>
      </c>
      <c r="K639" s="71" t="s">
        <v>586</v>
      </c>
    </row>
    <row r="640" spans="1:11" ht="17.25">
      <c r="A640" s="65">
        <v>20</v>
      </c>
      <c r="B640" s="69">
        <v>19845</v>
      </c>
      <c r="C640" s="71" t="s">
        <v>584</v>
      </c>
      <c r="D640" s="66" t="s">
        <v>815</v>
      </c>
      <c r="E640" s="70"/>
      <c r="F640" s="70"/>
      <c r="G640" s="70">
        <v>10800</v>
      </c>
      <c r="H640" s="71">
        <v>2554</v>
      </c>
      <c r="I640" s="71" t="s">
        <v>154</v>
      </c>
      <c r="J640" s="71" t="s">
        <v>155</v>
      </c>
      <c r="K640" s="71" t="s">
        <v>586</v>
      </c>
    </row>
    <row r="641" spans="1:11" ht="17.25">
      <c r="A641" s="65">
        <v>23</v>
      </c>
      <c r="B641" s="69">
        <v>19845</v>
      </c>
      <c r="C641" s="71" t="s">
        <v>584</v>
      </c>
      <c r="D641" s="66" t="s">
        <v>816</v>
      </c>
      <c r="E641" s="70"/>
      <c r="F641" s="70"/>
      <c r="G641" s="70">
        <v>11800</v>
      </c>
      <c r="H641" s="71">
        <v>2554</v>
      </c>
      <c r="I641" s="71" t="s">
        <v>154</v>
      </c>
      <c r="J641" s="71" t="s">
        <v>155</v>
      </c>
      <c r="K641" s="71" t="s">
        <v>586</v>
      </c>
    </row>
    <row r="642" spans="1:11" ht="17.25">
      <c r="A642" s="65">
        <v>23</v>
      </c>
      <c r="B642" s="69">
        <v>19845</v>
      </c>
      <c r="C642" s="71" t="s">
        <v>584</v>
      </c>
      <c r="D642" s="66" t="s">
        <v>817</v>
      </c>
      <c r="E642" s="70"/>
      <c r="F642" s="70"/>
      <c r="G642" s="70">
        <v>20400</v>
      </c>
      <c r="H642" s="71">
        <v>2554</v>
      </c>
      <c r="I642" s="71" t="s">
        <v>154</v>
      </c>
      <c r="J642" s="71" t="s">
        <v>155</v>
      </c>
      <c r="K642" s="71" t="s">
        <v>586</v>
      </c>
    </row>
    <row r="643" spans="1:11" ht="17.25">
      <c r="A643" s="65">
        <v>23</v>
      </c>
      <c r="B643" s="69">
        <v>19845</v>
      </c>
      <c r="C643" s="71" t="s">
        <v>584</v>
      </c>
      <c r="D643" s="66" t="s">
        <v>818</v>
      </c>
      <c r="E643" s="70"/>
      <c r="F643" s="70"/>
      <c r="G643" s="70">
        <v>25600</v>
      </c>
      <c r="H643" s="71">
        <v>2554</v>
      </c>
      <c r="I643" s="71" t="s">
        <v>154</v>
      </c>
      <c r="J643" s="71" t="s">
        <v>155</v>
      </c>
      <c r="K643" s="71" t="s">
        <v>586</v>
      </c>
    </row>
    <row r="644" spans="1:11" ht="17.25">
      <c r="A644" s="65">
        <v>23</v>
      </c>
      <c r="B644" s="69">
        <v>19845</v>
      </c>
      <c r="C644" s="71" t="s">
        <v>584</v>
      </c>
      <c r="D644" s="66" t="s">
        <v>819</v>
      </c>
      <c r="E644" s="70"/>
      <c r="F644" s="70"/>
      <c r="G644" s="70">
        <v>40800</v>
      </c>
      <c r="H644" s="71">
        <v>2554</v>
      </c>
      <c r="I644" s="71" t="s">
        <v>154</v>
      </c>
      <c r="J644" s="71" t="s">
        <v>155</v>
      </c>
      <c r="K644" s="71" t="s">
        <v>586</v>
      </c>
    </row>
    <row r="645" spans="1:11" ht="17.25">
      <c r="A645" s="65">
        <v>23</v>
      </c>
      <c r="B645" s="69">
        <v>19845</v>
      </c>
      <c r="C645" s="71" t="s">
        <v>584</v>
      </c>
      <c r="D645" s="66" t="s">
        <v>820</v>
      </c>
      <c r="E645" s="70"/>
      <c r="F645" s="70"/>
      <c r="G645" s="70">
        <v>19600</v>
      </c>
      <c r="H645" s="71">
        <v>2554</v>
      </c>
      <c r="I645" s="71" t="s">
        <v>154</v>
      </c>
      <c r="J645" s="71" t="s">
        <v>155</v>
      </c>
      <c r="K645" s="71" t="s">
        <v>586</v>
      </c>
    </row>
    <row r="646" spans="1:11" ht="17.25">
      <c r="A646" s="65">
        <v>23</v>
      </c>
      <c r="B646" s="69">
        <v>19845</v>
      </c>
      <c r="C646" s="71" t="s">
        <v>584</v>
      </c>
      <c r="D646" s="66" t="s">
        <v>821</v>
      </c>
      <c r="E646" s="70"/>
      <c r="F646" s="70"/>
      <c r="G646" s="70">
        <v>19600</v>
      </c>
      <c r="H646" s="71">
        <v>2554</v>
      </c>
      <c r="I646" s="71" t="s">
        <v>154</v>
      </c>
      <c r="J646" s="71" t="s">
        <v>155</v>
      </c>
      <c r="K646" s="71" t="s">
        <v>586</v>
      </c>
    </row>
    <row r="647" spans="1:11" ht="17.25">
      <c r="A647" s="65">
        <v>23</v>
      </c>
      <c r="B647" s="69">
        <v>19845</v>
      </c>
      <c r="C647" s="71" t="s">
        <v>584</v>
      </c>
      <c r="D647" s="66" t="s">
        <v>822</v>
      </c>
      <c r="E647" s="70"/>
      <c r="F647" s="70"/>
      <c r="G647" s="70">
        <v>20400</v>
      </c>
      <c r="H647" s="71">
        <v>2554</v>
      </c>
      <c r="I647" s="71" t="s">
        <v>154</v>
      </c>
      <c r="J647" s="71" t="s">
        <v>155</v>
      </c>
      <c r="K647" s="71" t="s">
        <v>586</v>
      </c>
    </row>
    <row r="648" spans="1:11" ht="17.25">
      <c r="A648" s="65">
        <v>23</v>
      </c>
      <c r="B648" s="69">
        <v>19845</v>
      </c>
      <c r="C648" s="71" t="s">
        <v>584</v>
      </c>
      <c r="D648" s="66" t="s">
        <v>823</v>
      </c>
      <c r="E648" s="70"/>
      <c r="F648" s="70"/>
      <c r="G648" s="70">
        <v>20000</v>
      </c>
      <c r="H648" s="71">
        <v>2554</v>
      </c>
      <c r="I648" s="71" t="s">
        <v>154</v>
      </c>
      <c r="J648" s="71" t="s">
        <v>155</v>
      </c>
      <c r="K648" s="71" t="s">
        <v>586</v>
      </c>
    </row>
    <row r="649" spans="1:11" ht="17.25">
      <c r="A649" s="65">
        <v>23</v>
      </c>
      <c r="B649" s="69">
        <v>19845</v>
      </c>
      <c r="C649" s="71" t="s">
        <v>584</v>
      </c>
      <c r="D649" s="66" t="s">
        <v>824</v>
      </c>
      <c r="E649" s="70"/>
      <c r="F649" s="70"/>
      <c r="G649" s="70">
        <v>28400</v>
      </c>
      <c r="H649" s="71">
        <v>2554</v>
      </c>
      <c r="I649" s="71" t="s">
        <v>154</v>
      </c>
      <c r="J649" s="71" t="s">
        <v>155</v>
      </c>
      <c r="K649" s="71" t="s">
        <v>586</v>
      </c>
    </row>
    <row r="650" spans="1:11" ht="17.25">
      <c r="A650" s="65">
        <v>23</v>
      </c>
      <c r="B650" s="69">
        <v>19845</v>
      </c>
      <c r="C650" s="71" t="s">
        <v>584</v>
      </c>
      <c r="D650" s="66" t="s">
        <v>825</v>
      </c>
      <c r="E650" s="70"/>
      <c r="F650" s="70"/>
      <c r="G650" s="70">
        <v>10400</v>
      </c>
      <c r="H650" s="71">
        <v>2554</v>
      </c>
      <c r="I650" s="71" t="s">
        <v>154</v>
      </c>
      <c r="J650" s="71" t="s">
        <v>155</v>
      </c>
      <c r="K650" s="71" t="s">
        <v>586</v>
      </c>
    </row>
    <row r="651" spans="1:11" ht="17.25">
      <c r="A651" s="65">
        <v>23</v>
      </c>
      <c r="B651" s="69">
        <v>19845</v>
      </c>
      <c r="C651" s="71" t="s">
        <v>584</v>
      </c>
      <c r="D651" s="66" t="s">
        <v>826</v>
      </c>
      <c r="E651" s="70"/>
      <c r="F651" s="70"/>
      <c r="G651" s="70">
        <v>9600</v>
      </c>
      <c r="H651" s="71">
        <v>2554</v>
      </c>
      <c r="I651" s="71" t="s">
        <v>154</v>
      </c>
      <c r="J651" s="71" t="s">
        <v>155</v>
      </c>
      <c r="K651" s="71" t="s">
        <v>586</v>
      </c>
    </row>
    <row r="652" spans="1:11" ht="17.25">
      <c r="A652" s="65">
        <v>23</v>
      </c>
      <c r="B652" s="69">
        <v>19845</v>
      </c>
      <c r="C652" s="71" t="s">
        <v>584</v>
      </c>
      <c r="D652" s="66" t="s">
        <v>827</v>
      </c>
      <c r="E652" s="70"/>
      <c r="F652" s="70"/>
      <c r="G652" s="70">
        <v>11600</v>
      </c>
      <c r="H652" s="71">
        <v>2554</v>
      </c>
      <c r="I652" s="71" t="s">
        <v>154</v>
      </c>
      <c r="J652" s="71" t="s">
        <v>155</v>
      </c>
      <c r="K652" s="71" t="s">
        <v>586</v>
      </c>
    </row>
    <row r="653" spans="1:11" ht="17.25">
      <c r="A653" s="65">
        <v>25</v>
      </c>
      <c r="B653" s="69">
        <v>19845</v>
      </c>
      <c r="C653" s="71" t="s">
        <v>584</v>
      </c>
      <c r="D653" s="66" t="s">
        <v>828</v>
      </c>
      <c r="E653" s="70"/>
      <c r="F653" s="70"/>
      <c r="G653" s="70">
        <v>20400</v>
      </c>
      <c r="H653" s="71">
        <v>2554</v>
      </c>
      <c r="I653" s="71" t="s">
        <v>154</v>
      </c>
      <c r="J653" s="71" t="s">
        <v>155</v>
      </c>
      <c r="K653" s="71" t="s">
        <v>586</v>
      </c>
    </row>
    <row r="654" spans="1:11" ht="17.25">
      <c r="A654" s="65">
        <v>30</v>
      </c>
      <c r="B654" s="69">
        <v>19845</v>
      </c>
      <c r="C654" s="71" t="s">
        <v>584</v>
      </c>
      <c r="D654" s="66" t="s">
        <v>829</v>
      </c>
      <c r="E654" s="70"/>
      <c r="F654" s="70"/>
      <c r="G654" s="70">
        <v>81600</v>
      </c>
      <c r="H654" s="71">
        <v>2554</v>
      </c>
      <c r="I654" s="71" t="s">
        <v>154</v>
      </c>
      <c r="J654" s="71" t="s">
        <v>155</v>
      </c>
      <c r="K654" s="71" t="s">
        <v>586</v>
      </c>
    </row>
    <row r="655" spans="1:11" ht="17.25">
      <c r="A655" s="65">
        <v>30</v>
      </c>
      <c r="B655" s="69">
        <v>19845</v>
      </c>
      <c r="C655" s="71" t="s">
        <v>584</v>
      </c>
      <c r="D655" s="66" t="s">
        <v>830</v>
      </c>
      <c r="E655" s="70"/>
      <c r="F655" s="70"/>
      <c r="G655" s="70">
        <v>132600</v>
      </c>
      <c r="H655" s="71">
        <v>2554</v>
      </c>
      <c r="I655" s="71" t="s">
        <v>154</v>
      </c>
      <c r="J655" s="71" t="s">
        <v>155</v>
      </c>
      <c r="K655" s="71" t="s">
        <v>586</v>
      </c>
    </row>
    <row r="656" spans="1:11" ht="17.25">
      <c r="A656" s="65">
        <v>30</v>
      </c>
      <c r="B656" s="69">
        <v>19845</v>
      </c>
      <c r="C656" s="71" t="s">
        <v>584</v>
      </c>
      <c r="D656" s="66" t="s">
        <v>831</v>
      </c>
      <c r="E656" s="70"/>
      <c r="F656" s="70"/>
      <c r="G656" s="70">
        <v>1200</v>
      </c>
      <c r="H656" s="71">
        <v>2554</v>
      </c>
      <c r="I656" s="71" t="s">
        <v>154</v>
      </c>
      <c r="J656" s="71" t="s">
        <v>155</v>
      </c>
      <c r="K656" s="71" t="s">
        <v>586</v>
      </c>
    </row>
    <row r="657" spans="1:11" ht="17.25">
      <c r="A657" s="65">
        <v>31</v>
      </c>
      <c r="B657" s="69">
        <v>19845</v>
      </c>
      <c r="C657" s="71" t="s">
        <v>584</v>
      </c>
      <c r="D657" s="66" t="s">
        <v>832</v>
      </c>
      <c r="E657" s="70"/>
      <c r="F657" s="70"/>
      <c r="G657" s="70">
        <v>12000</v>
      </c>
      <c r="H657" s="71">
        <v>2554</v>
      </c>
      <c r="I657" s="71" t="s">
        <v>154</v>
      </c>
      <c r="J657" s="71" t="s">
        <v>155</v>
      </c>
      <c r="K657" s="71" t="s">
        <v>586</v>
      </c>
    </row>
    <row r="658" spans="1:11" ht="17.25">
      <c r="A658" s="65">
        <v>31</v>
      </c>
      <c r="B658" s="69">
        <v>19845</v>
      </c>
      <c r="C658" s="71" t="s">
        <v>584</v>
      </c>
      <c r="D658" s="66" t="s">
        <v>833</v>
      </c>
      <c r="E658" s="70"/>
      <c r="F658" s="70"/>
      <c r="G658" s="70">
        <v>8400</v>
      </c>
      <c r="H658" s="71">
        <v>2554</v>
      </c>
      <c r="I658" s="71" t="s">
        <v>154</v>
      </c>
      <c r="J658" s="71" t="s">
        <v>155</v>
      </c>
      <c r="K658" s="71" t="s">
        <v>586</v>
      </c>
    </row>
    <row r="659" spans="1:11" ht="17.25">
      <c r="A659" s="65">
        <v>2</v>
      </c>
      <c r="B659" s="69">
        <v>19876</v>
      </c>
      <c r="C659" s="72" t="s">
        <v>596</v>
      </c>
      <c r="D659" s="66" t="s">
        <v>834</v>
      </c>
      <c r="E659" s="70"/>
      <c r="F659" s="70"/>
      <c r="G659" s="70">
        <v>15200</v>
      </c>
      <c r="H659" s="71">
        <v>2554</v>
      </c>
      <c r="I659" s="71" t="s">
        <v>154</v>
      </c>
      <c r="J659" s="71" t="s">
        <v>155</v>
      </c>
      <c r="K659" s="71" t="s">
        <v>586</v>
      </c>
    </row>
    <row r="660" spans="1:11" ht="17.25">
      <c r="A660" s="65">
        <v>6</v>
      </c>
      <c r="B660" s="69">
        <v>19876</v>
      </c>
      <c r="C660" s="71" t="s">
        <v>584</v>
      </c>
      <c r="D660" s="66" t="s">
        <v>835</v>
      </c>
      <c r="E660" s="70"/>
      <c r="F660" s="70"/>
      <c r="G660" s="70">
        <v>20400</v>
      </c>
      <c r="H660" s="71">
        <v>2554</v>
      </c>
      <c r="I660" s="71" t="s">
        <v>154</v>
      </c>
      <c r="J660" s="71" t="s">
        <v>155</v>
      </c>
      <c r="K660" s="71" t="s">
        <v>586</v>
      </c>
    </row>
    <row r="661" spans="1:11" ht="17.25">
      <c r="A661" s="65">
        <v>6</v>
      </c>
      <c r="B661" s="69">
        <v>19876</v>
      </c>
      <c r="C661" s="72" t="s">
        <v>596</v>
      </c>
      <c r="D661" s="66" t="s">
        <v>836</v>
      </c>
      <c r="E661" s="70"/>
      <c r="F661" s="70"/>
      <c r="G661" s="70">
        <v>33600</v>
      </c>
      <c r="H661" s="71">
        <v>2554</v>
      </c>
      <c r="I661" s="71" t="s">
        <v>154</v>
      </c>
      <c r="J661" s="71" t="s">
        <v>155</v>
      </c>
      <c r="K661" s="71" t="s">
        <v>586</v>
      </c>
    </row>
    <row r="662" spans="1:11" ht="17.25">
      <c r="A662" s="65">
        <v>8</v>
      </c>
      <c r="B662" s="69">
        <v>19876</v>
      </c>
      <c r="C662" s="71" t="s">
        <v>584</v>
      </c>
      <c r="D662" s="66" t="s">
        <v>837</v>
      </c>
      <c r="E662" s="70"/>
      <c r="F662" s="70"/>
      <c r="G662" s="70">
        <v>20400</v>
      </c>
      <c r="H662" s="71">
        <v>2554</v>
      </c>
      <c r="I662" s="71" t="s">
        <v>154</v>
      </c>
      <c r="J662" s="71" t="s">
        <v>155</v>
      </c>
      <c r="K662" s="71" t="s">
        <v>586</v>
      </c>
    </row>
    <row r="663" spans="1:11" ht="17.25">
      <c r="A663" s="65">
        <v>8</v>
      </c>
      <c r="B663" s="69">
        <v>19876</v>
      </c>
      <c r="C663" s="71" t="s">
        <v>584</v>
      </c>
      <c r="D663" s="66" t="s">
        <v>838</v>
      </c>
      <c r="E663" s="70"/>
      <c r="F663" s="70"/>
      <c r="G663" s="70">
        <v>19200</v>
      </c>
      <c r="H663" s="71">
        <v>2554</v>
      </c>
      <c r="I663" s="71" t="s">
        <v>154</v>
      </c>
      <c r="J663" s="71" t="s">
        <v>155</v>
      </c>
      <c r="K663" s="71" t="s">
        <v>586</v>
      </c>
    </row>
    <row r="664" spans="1:11" ht="17.25">
      <c r="A664" s="65">
        <v>9</v>
      </c>
      <c r="B664" s="69">
        <v>19876</v>
      </c>
      <c r="C664" s="71" t="s">
        <v>584</v>
      </c>
      <c r="D664" s="66" t="s">
        <v>839</v>
      </c>
      <c r="E664" s="70"/>
      <c r="F664" s="70"/>
      <c r="G664" s="70">
        <v>20400</v>
      </c>
      <c r="H664" s="71">
        <v>2554</v>
      </c>
      <c r="I664" s="71" t="s">
        <v>154</v>
      </c>
      <c r="J664" s="71" t="s">
        <v>155</v>
      </c>
      <c r="K664" s="71" t="s">
        <v>586</v>
      </c>
    </row>
    <row r="665" spans="1:11" ht="17.25">
      <c r="A665" s="65">
        <v>14</v>
      </c>
      <c r="B665" s="69">
        <v>19876</v>
      </c>
      <c r="C665" s="71" t="s">
        <v>584</v>
      </c>
      <c r="D665" s="66" t="s">
        <v>840</v>
      </c>
      <c r="E665" s="70"/>
      <c r="F665" s="70"/>
      <c r="G665" s="70">
        <v>110856</v>
      </c>
      <c r="H665" s="71">
        <v>2554</v>
      </c>
      <c r="I665" s="71" t="s">
        <v>154</v>
      </c>
      <c r="J665" s="71" t="s">
        <v>155</v>
      </c>
      <c r="K665" s="71" t="s">
        <v>586</v>
      </c>
    </row>
    <row r="666" spans="1:11" ht="17.25">
      <c r="A666" s="65">
        <v>16</v>
      </c>
      <c r="B666" s="69">
        <v>19876</v>
      </c>
      <c r="C666" s="71" t="s">
        <v>584</v>
      </c>
      <c r="D666" s="66" t="s">
        <v>841</v>
      </c>
      <c r="E666" s="70"/>
      <c r="F666" s="70"/>
      <c r="G666" s="70">
        <v>20400</v>
      </c>
      <c r="H666" s="71">
        <v>2554</v>
      </c>
      <c r="I666" s="71" t="s">
        <v>154</v>
      </c>
      <c r="J666" s="71" t="s">
        <v>155</v>
      </c>
      <c r="K666" s="71" t="s">
        <v>586</v>
      </c>
    </row>
    <row r="667" spans="1:11" ht="17.25">
      <c r="A667" s="65">
        <v>29</v>
      </c>
      <c r="B667" s="69">
        <v>19876</v>
      </c>
      <c r="C667" s="66" t="s">
        <v>220</v>
      </c>
      <c r="D667" s="66" t="s">
        <v>842</v>
      </c>
      <c r="E667" s="70"/>
      <c r="F667" s="70"/>
      <c r="G667" s="70">
        <v>2220</v>
      </c>
      <c r="H667" s="71">
        <v>2554</v>
      </c>
      <c r="I667" s="71" t="s">
        <v>154</v>
      </c>
      <c r="J667" s="71" t="s">
        <v>155</v>
      </c>
      <c r="K667" s="71" t="s">
        <v>586</v>
      </c>
    </row>
    <row r="668" spans="1:11" ht="17.25">
      <c r="A668" s="65">
        <v>7</v>
      </c>
      <c r="B668" s="69">
        <v>19906</v>
      </c>
      <c r="C668" s="71" t="s">
        <v>246</v>
      </c>
      <c r="D668" s="66" t="s">
        <v>843</v>
      </c>
      <c r="E668" s="70"/>
      <c r="F668" s="70"/>
      <c r="G668" s="70">
        <v>5040</v>
      </c>
      <c r="H668" s="71">
        <v>2554</v>
      </c>
      <c r="I668" s="71" t="s">
        <v>154</v>
      </c>
      <c r="J668" s="71" t="s">
        <v>155</v>
      </c>
      <c r="K668" s="71" t="s">
        <v>586</v>
      </c>
    </row>
    <row r="669" spans="1:11" ht="17.25">
      <c r="A669" s="65">
        <v>7</v>
      </c>
      <c r="B669" s="69">
        <v>19906</v>
      </c>
      <c r="C669" s="72" t="s">
        <v>596</v>
      </c>
      <c r="D669" s="66" t="s">
        <v>844</v>
      </c>
      <c r="E669" s="70"/>
      <c r="F669" s="70"/>
      <c r="G669" s="70">
        <v>23060</v>
      </c>
      <c r="H669" s="71">
        <v>2554</v>
      </c>
      <c r="I669" s="71" t="s">
        <v>154</v>
      </c>
      <c r="J669" s="71" t="s">
        <v>155</v>
      </c>
      <c r="K669" s="71" t="s">
        <v>586</v>
      </c>
    </row>
    <row r="670" spans="1:11" ht="17.25">
      <c r="A670" s="65">
        <v>14</v>
      </c>
      <c r="B670" s="69">
        <v>19906</v>
      </c>
      <c r="C670" s="71" t="s">
        <v>584</v>
      </c>
      <c r="D670" s="66" t="s">
        <v>845</v>
      </c>
      <c r="E670" s="70"/>
      <c r="F670" s="70"/>
      <c r="G670" s="70">
        <v>9000</v>
      </c>
      <c r="H670" s="71">
        <v>2554</v>
      </c>
      <c r="I670" s="71" t="s">
        <v>154</v>
      </c>
      <c r="J670" s="71" t="s">
        <v>155</v>
      </c>
      <c r="K670" s="71" t="s">
        <v>586</v>
      </c>
    </row>
    <row r="671" spans="1:11" ht="17.25">
      <c r="A671" s="65">
        <v>14</v>
      </c>
      <c r="B671" s="69">
        <v>19906</v>
      </c>
      <c r="C671" s="71" t="s">
        <v>584</v>
      </c>
      <c r="D671" s="66" t="s">
        <v>846</v>
      </c>
      <c r="E671" s="70"/>
      <c r="F671" s="70"/>
      <c r="G671" s="70">
        <v>18000</v>
      </c>
      <c r="H671" s="71">
        <v>2554</v>
      </c>
      <c r="I671" s="71" t="s">
        <v>154</v>
      </c>
      <c r="J671" s="71" t="s">
        <v>155</v>
      </c>
      <c r="K671" s="71" t="s">
        <v>586</v>
      </c>
    </row>
    <row r="672" spans="1:11" ht="17.25">
      <c r="A672" s="65">
        <v>14</v>
      </c>
      <c r="B672" s="69">
        <v>19906</v>
      </c>
      <c r="C672" s="71" t="s">
        <v>584</v>
      </c>
      <c r="D672" s="66" t="s">
        <v>847</v>
      </c>
      <c r="E672" s="70"/>
      <c r="F672" s="70"/>
      <c r="G672" s="70">
        <v>18000</v>
      </c>
      <c r="H672" s="71">
        <v>2554</v>
      </c>
      <c r="I672" s="71" t="s">
        <v>154</v>
      </c>
      <c r="J672" s="71" t="s">
        <v>155</v>
      </c>
      <c r="K672" s="71" t="s">
        <v>586</v>
      </c>
    </row>
    <row r="673" spans="1:11" ht="17.25">
      <c r="A673" s="65">
        <v>14</v>
      </c>
      <c r="B673" s="69">
        <v>19906</v>
      </c>
      <c r="C673" s="71" t="s">
        <v>584</v>
      </c>
      <c r="D673" s="66" t="s">
        <v>848</v>
      </c>
      <c r="E673" s="70"/>
      <c r="F673" s="70"/>
      <c r="G673" s="70">
        <v>4000</v>
      </c>
      <c r="H673" s="71">
        <v>2554</v>
      </c>
      <c r="I673" s="71" t="s">
        <v>154</v>
      </c>
      <c r="J673" s="71" t="s">
        <v>155</v>
      </c>
      <c r="K673" s="71" t="s">
        <v>586</v>
      </c>
    </row>
    <row r="674" spans="1:11" ht="17.25">
      <c r="A674" s="65">
        <v>14</v>
      </c>
      <c r="B674" s="69">
        <v>19906</v>
      </c>
      <c r="C674" s="71" t="s">
        <v>584</v>
      </c>
      <c r="D674" s="66" t="s">
        <v>849</v>
      </c>
      <c r="E674" s="70"/>
      <c r="F674" s="70"/>
      <c r="G674" s="70">
        <v>18000</v>
      </c>
      <c r="H674" s="71">
        <v>2554</v>
      </c>
      <c r="I674" s="71" t="s">
        <v>154</v>
      </c>
      <c r="J674" s="71" t="s">
        <v>155</v>
      </c>
      <c r="K674" s="71" t="s">
        <v>586</v>
      </c>
    </row>
    <row r="675" spans="1:11" ht="17.25">
      <c r="A675" s="65">
        <v>14</v>
      </c>
      <c r="B675" s="69">
        <v>19906</v>
      </c>
      <c r="C675" s="71" t="s">
        <v>584</v>
      </c>
      <c r="D675" s="66" t="s">
        <v>850</v>
      </c>
      <c r="E675" s="70"/>
      <c r="F675" s="70"/>
      <c r="G675" s="70">
        <v>4500</v>
      </c>
      <c r="H675" s="71">
        <v>2554</v>
      </c>
      <c r="I675" s="71" t="s">
        <v>154</v>
      </c>
      <c r="J675" s="71" t="s">
        <v>155</v>
      </c>
      <c r="K675" s="71" t="s">
        <v>586</v>
      </c>
    </row>
    <row r="676" spans="1:11" ht="17.25">
      <c r="A676" s="65">
        <v>14</v>
      </c>
      <c r="B676" s="69">
        <v>19906</v>
      </c>
      <c r="C676" s="71" t="s">
        <v>584</v>
      </c>
      <c r="D676" s="66" t="s">
        <v>851</v>
      </c>
      <c r="E676" s="70"/>
      <c r="F676" s="70"/>
      <c r="G676" s="70">
        <v>18000</v>
      </c>
      <c r="H676" s="71">
        <v>2554</v>
      </c>
      <c r="I676" s="71" t="s">
        <v>154</v>
      </c>
      <c r="J676" s="71" t="s">
        <v>155</v>
      </c>
      <c r="K676" s="71" t="s">
        <v>586</v>
      </c>
    </row>
    <row r="677" spans="1:11" ht="17.25">
      <c r="A677" s="65">
        <v>14</v>
      </c>
      <c r="B677" s="69">
        <v>19906</v>
      </c>
      <c r="C677" s="71" t="s">
        <v>584</v>
      </c>
      <c r="D677" s="66" t="s">
        <v>852</v>
      </c>
      <c r="E677" s="70"/>
      <c r="F677" s="70"/>
      <c r="G677" s="70">
        <v>18000</v>
      </c>
      <c r="H677" s="71">
        <v>2554</v>
      </c>
      <c r="I677" s="71" t="s">
        <v>154</v>
      </c>
      <c r="J677" s="71" t="s">
        <v>155</v>
      </c>
      <c r="K677" s="71" t="s">
        <v>586</v>
      </c>
    </row>
    <row r="678" spans="1:11" ht="17.25">
      <c r="A678" s="65">
        <v>14</v>
      </c>
      <c r="B678" s="69">
        <v>19906</v>
      </c>
      <c r="C678" s="71" t="s">
        <v>584</v>
      </c>
      <c r="D678" s="66" t="s">
        <v>853</v>
      </c>
      <c r="E678" s="70"/>
      <c r="F678" s="70"/>
      <c r="G678" s="70">
        <v>18000</v>
      </c>
      <c r="H678" s="71">
        <v>2554</v>
      </c>
      <c r="I678" s="71" t="s">
        <v>154</v>
      </c>
      <c r="J678" s="71" t="s">
        <v>155</v>
      </c>
      <c r="K678" s="71" t="s">
        <v>586</v>
      </c>
    </row>
    <row r="679" spans="1:11" ht="17.25">
      <c r="A679" s="65">
        <v>14</v>
      </c>
      <c r="B679" s="69">
        <v>19906</v>
      </c>
      <c r="C679" s="71" t="s">
        <v>584</v>
      </c>
      <c r="D679" s="66" t="s">
        <v>854</v>
      </c>
      <c r="E679" s="70"/>
      <c r="F679" s="70"/>
      <c r="G679" s="70">
        <v>18000</v>
      </c>
      <c r="H679" s="71">
        <v>2554</v>
      </c>
      <c r="I679" s="71" t="s">
        <v>154</v>
      </c>
      <c r="J679" s="71" t="s">
        <v>155</v>
      </c>
      <c r="K679" s="71" t="s">
        <v>586</v>
      </c>
    </row>
    <row r="680" spans="1:11" ht="17.25">
      <c r="A680" s="65">
        <v>14</v>
      </c>
      <c r="B680" s="69">
        <v>19906</v>
      </c>
      <c r="C680" s="71" t="s">
        <v>584</v>
      </c>
      <c r="D680" s="66" t="s">
        <v>855</v>
      </c>
      <c r="E680" s="70"/>
      <c r="F680" s="70"/>
      <c r="G680" s="70">
        <v>18000</v>
      </c>
      <c r="H680" s="71">
        <v>2554</v>
      </c>
      <c r="I680" s="71" t="s">
        <v>154</v>
      </c>
      <c r="J680" s="71" t="s">
        <v>155</v>
      </c>
      <c r="K680" s="71" t="s">
        <v>586</v>
      </c>
    </row>
    <row r="681" spans="1:11" ht="17.25">
      <c r="A681" s="65">
        <v>14</v>
      </c>
      <c r="B681" s="69">
        <v>19906</v>
      </c>
      <c r="C681" s="71" t="s">
        <v>584</v>
      </c>
      <c r="D681" s="66" t="s">
        <v>856</v>
      </c>
      <c r="E681" s="70"/>
      <c r="F681" s="70"/>
      <c r="G681" s="70">
        <v>18000</v>
      </c>
      <c r="H681" s="71">
        <v>2554</v>
      </c>
      <c r="I681" s="71" t="s">
        <v>154</v>
      </c>
      <c r="J681" s="71" t="s">
        <v>155</v>
      </c>
      <c r="K681" s="71" t="s">
        <v>586</v>
      </c>
    </row>
    <row r="682" spans="1:11" ht="17.25">
      <c r="A682" s="65">
        <v>14</v>
      </c>
      <c r="B682" s="69">
        <v>19906</v>
      </c>
      <c r="C682" s="71" t="s">
        <v>584</v>
      </c>
      <c r="D682" s="66" t="s">
        <v>857</v>
      </c>
      <c r="E682" s="70"/>
      <c r="F682" s="70"/>
      <c r="G682" s="70">
        <v>18000</v>
      </c>
      <c r="H682" s="71">
        <v>2554</v>
      </c>
      <c r="I682" s="71" t="s">
        <v>154</v>
      </c>
      <c r="J682" s="71" t="s">
        <v>155</v>
      </c>
      <c r="K682" s="71" t="s">
        <v>586</v>
      </c>
    </row>
    <row r="683" spans="1:11" ht="17.25">
      <c r="A683" s="65">
        <v>14</v>
      </c>
      <c r="B683" s="69">
        <v>19906</v>
      </c>
      <c r="C683" s="71" t="s">
        <v>584</v>
      </c>
      <c r="D683" s="66" t="s">
        <v>858</v>
      </c>
      <c r="E683" s="70"/>
      <c r="F683" s="70"/>
      <c r="G683" s="70">
        <v>18000</v>
      </c>
      <c r="H683" s="71">
        <v>2554</v>
      </c>
      <c r="I683" s="71" t="s">
        <v>154</v>
      </c>
      <c r="J683" s="71" t="s">
        <v>155</v>
      </c>
      <c r="K683" s="71" t="s">
        <v>586</v>
      </c>
    </row>
    <row r="684" spans="1:11" ht="17.25">
      <c r="A684" s="65">
        <v>14</v>
      </c>
      <c r="B684" s="69">
        <v>19906</v>
      </c>
      <c r="C684" s="71" t="s">
        <v>584</v>
      </c>
      <c r="D684" s="66" t="s">
        <v>859</v>
      </c>
      <c r="E684" s="70"/>
      <c r="F684" s="70"/>
      <c r="G684" s="70">
        <v>9000</v>
      </c>
      <c r="H684" s="71">
        <v>2554</v>
      </c>
      <c r="I684" s="71" t="s">
        <v>154</v>
      </c>
      <c r="J684" s="71" t="s">
        <v>155</v>
      </c>
      <c r="K684" s="71" t="s">
        <v>586</v>
      </c>
    </row>
    <row r="685" spans="1:11" ht="17.25">
      <c r="A685" s="65">
        <v>14</v>
      </c>
      <c r="B685" s="69">
        <v>19906</v>
      </c>
      <c r="C685" s="71" t="s">
        <v>584</v>
      </c>
      <c r="D685" s="66" t="s">
        <v>860</v>
      </c>
      <c r="E685" s="70"/>
      <c r="F685" s="70"/>
      <c r="G685" s="70">
        <v>2250</v>
      </c>
      <c r="H685" s="71">
        <v>2554</v>
      </c>
      <c r="I685" s="71" t="s">
        <v>154</v>
      </c>
      <c r="J685" s="71" t="s">
        <v>155</v>
      </c>
      <c r="K685" s="71" t="s">
        <v>586</v>
      </c>
    </row>
    <row r="686" spans="1:11" ht="17.25">
      <c r="A686" s="65">
        <v>14</v>
      </c>
      <c r="B686" s="69">
        <v>19906</v>
      </c>
      <c r="C686" s="71" t="s">
        <v>584</v>
      </c>
      <c r="D686" s="66" t="s">
        <v>861</v>
      </c>
      <c r="E686" s="70"/>
      <c r="F686" s="70"/>
      <c r="G686" s="70">
        <v>18000</v>
      </c>
      <c r="H686" s="71">
        <v>2554</v>
      </c>
      <c r="I686" s="71" t="s">
        <v>154</v>
      </c>
      <c r="J686" s="71" t="s">
        <v>155</v>
      </c>
      <c r="K686" s="71" t="s">
        <v>586</v>
      </c>
    </row>
    <row r="687" spans="1:11" ht="17.25">
      <c r="A687" s="65">
        <v>14</v>
      </c>
      <c r="B687" s="69">
        <v>19906</v>
      </c>
      <c r="C687" s="71" t="s">
        <v>584</v>
      </c>
      <c r="D687" s="66" t="s">
        <v>862</v>
      </c>
      <c r="E687" s="70"/>
      <c r="F687" s="70"/>
      <c r="G687" s="70">
        <v>16875</v>
      </c>
      <c r="H687" s="71">
        <v>2554</v>
      </c>
      <c r="I687" s="71" t="s">
        <v>154</v>
      </c>
      <c r="J687" s="71" t="s">
        <v>155</v>
      </c>
      <c r="K687" s="71" t="s">
        <v>586</v>
      </c>
    </row>
    <row r="688" spans="1:11" ht="17.25">
      <c r="A688" s="65">
        <v>14</v>
      </c>
      <c r="B688" s="69">
        <v>19906</v>
      </c>
      <c r="C688" s="71" t="s">
        <v>584</v>
      </c>
      <c r="D688" s="66" t="s">
        <v>863</v>
      </c>
      <c r="E688" s="70"/>
      <c r="F688" s="70"/>
      <c r="G688" s="70">
        <v>14250</v>
      </c>
      <c r="H688" s="71">
        <v>2554</v>
      </c>
      <c r="I688" s="71" t="s">
        <v>154</v>
      </c>
      <c r="J688" s="71" t="s">
        <v>155</v>
      </c>
      <c r="K688" s="71" t="s">
        <v>586</v>
      </c>
    </row>
    <row r="689" spans="1:11" ht="17.25">
      <c r="A689" s="65">
        <v>14</v>
      </c>
      <c r="B689" s="69">
        <v>19906</v>
      </c>
      <c r="C689" s="71" t="s">
        <v>584</v>
      </c>
      <c r="D689" s="66" t="s">
        <v>864</v>
      </c>
      <c r="E689" s="70"/>
      <c r="F689" s="70"/>
      <c r="G689" s="70">
        <v>13900</v>
      </c>
      <c r="H689" s="71">
        <v>2554</v>
      </c>
      <c r="I689" s="71" t="s">
        <v>154</v>
      </c>
      <c r="J689" s="71" t="s">
        <v>155</v>
      </c>
      <c r="K689" s="71" t="s">
        <v>586</v>
      </c>
    </row>
    <row r="690" spans="1:11" ht="17.25">
      <c r="A690" s="65">
        <v>14</v>
      </c>
      <c r="B690" s="69">
        <v>19906</v>
      </c>
      <c r="C690" s="71" t="s">
        <v>584</v>
      </c>
      <c r="D690" s="66" t="s">
        <v>865</v>
      </c>
      <c r="E690" s="70"/>
      <c r="F690" s="70"/>
      <c r="G690" s="70">
        <v>11200</v>
      </c>
      <c r="H690" s="71">
        <v>2554</v>
      </c>
      <c r="I690" s="71" t="s">
        <v>154</v>
      </c>
      <c r="J690" s="71" t="s">
        <v>155</v>
      </c>
      <c r="K690" s="71" t="s">
        <v>586</v>
      </c>
    </row>
    <row r="691" spans="1:11" ht="17.25">
      <c r="A691" s="65">
        <v>14</v>
      </c>
      <c r="B691" s="69">
        <v>19906</v>
      </c>
      <c r="C691" s="71" t="s">
        <v>584</v>
      </c>
      <c r="D691" s="66" t="s">
        <v>866</v>
      </c>
      <c r="E691" s="70"/>
      <c r="F691" s="70"/>
      <c r="G691" s="70">
        <v>38000</v>
      </c>
      <c r="H691" s="71">
        <v>2554</v>
      </c>
      <c r="I691" s="71" t="s">
        <v>154</v>
      </c>
      <c r="J691" s="71" t="s">
        <v>155</v>
      </c>
      <c r="K691" s="71" t="s">
        <v>586</v>
      </c>
    </row>
    <row r="692" spans="1:11" ht="17.25">
      <c r="A692" s="65">
        <v>20</v>
      </c>
      <c r="B692" s="69">
        <v>19906</v>
      </c>
      <c r="C692" s="71" t="s">
        <v>584</v>
      </c>
      <c r="D692" s="66" t="s">
        <v>867</v>
      </c>
      <c r="E692" s="70"/>
      <c r="F692" s="70"/>
      <c r="G692" s="70">
        <v>24750</v>
      </c>
      <c r="H692" s="71">
        <v>2554</v>
      </c>
      <c r="I692" s="71" t="s">
        <v>154</v>
      </c>
      <c r="J692" s="71" t="s">
        <v>155</v>
      </c>
      <c r="K692" s="71" t="s">
        <v>586</v>
      </c>
    </row>
    <row r="693" spans="1:11" ht="17.25">
      <c r="A693" s="65">
        <v>20</v>
      </c>
      <c r="B693" s="69">
        <v>19906</v>
      </c>
      <c r="C693" s="71" t="s">
        <v>584</v>
      </c>
      <c r="D693" s="66" t="s">
        <v>868</v>
      </c>
      <c r="E693" s="70"/>
      <c r="F693" s="70"/>
      <c r="G693" s="70">
        <v>6800</v>
      </c>
      <c r="H693" s="71">
        <v>2554</v>
      </c>
      <c r="I693" s="71" t="s">
        <v>154</v>
      </c>
      <c r="J693" s="71" t="s">
        <v>155</v>
      </c>
      <c r="K693" s="71" t="s">
        <v>586</v>
      </c>
    </row>
    <row r="694" spans="1:11" ht="17.25">
      <c r="A694" s="65">
        <v>20</v>
      </c>
      <c r="B694" s="69">
        <v>19906</v>
      </c>
      <c r="C694" s="71" t="s">
        <v>584</v>
      </c>
      <c r="D694" s="66" t="s">
        <v>869</v>
      </c>
      <c r="E694" s="70"/>
      <c r="F694" s="70"/>
      <c r="G694" s="70">
        <v>6000</v>
      </c>
      <c r="H694" s="71">
        <v>2554</v>
      </c>
      <c r="I694" s="71" t="s">
        <v>154</v>
      </c>
      <c r="J694" s="71" t="s">
        <v>155</v>
      </c>
      <c r="K694" s="71" t="s">
        <v>586</v>
      </c>
    </row>
    <row r="695" spans="1:11" ht="17.25">
      <c r="A695" s="65">
        <v>20</v>
      </c>
      <c r="B695" s="69">
        <v>19906</v>
      </c>
      <c r="C695" s="71" t="s">
        <v>584</v>
      </c>
      <c r="D695" s="66" t="s">
        <v>870</v>
      </c>
      <c r="E695" s="70"/>
      <c r="F695" s="70"/>
      <c r="G695" s="70">
        <v>9375</v>
      </c>
      <c r="H695" s="71">
        <v>2554</v>
      </c>
      <c r="I695" s="71" t="s">
        <v>154</v>
      </c>
      <c r="J695" s="71" t="s">
        <v>155</v>
      </c>
      <c r="K695" s="71" t="s">
        <v>586</v>
      </c>
    </row>
    <row r="696" spans="1:11" ht="17.25">
      <c r="A696" s="65">
        <v>20</v>
      </c>
      <c r="B696" s="69">
        <v>19906</v>
      </c>
      <c r="C696" s="71" t="s">
        <v>584</v>
      </c>
      <c r="D696" s="66" t="s">
        <v>871</v>
      </c>
      <c r="E696" s="70"/>
      <c r="F696" s="70"/>
      <c r="G696" s="70">
        <v>6000</v>
      </c>
      <c r="H696" s="71">
        <v>2554</v>
      </c>
      <c r="I696" s="71" t="s">
        <v>154</v>
      </c>
      <c r="J696" s="71" t="s">
        <v>155</v>
      </c>
      <c r="K696" s="71" t="s">
        <v>586</v>
      </c>
    </row>
    <row r="697" spans="1:11" ht="17.25">
      <c r="A697" s="65">
        <v>20</v>
      </c>
      <c r="B697" s="69">
        <v>19906</v>
      </c>
      <c r="C697" s="71" t="s">
        <v>584</v>
      </c>
      <c r="D697" s="66" t="s">
        <v>872</v>
      </c>
      <c r="E697" s="70"/>
      <c r="F697" s="70"/>
      <c r="G697" s="70">
        <v>6000</v>
      </c>
      <c r="H697" s="71">
        <v>2554</v>
      </c>
      <c r="I697" s="71" t="s">
        <v>154</v>
      </c>
      <c r="J697" s="71" t="s">
        <v>155</v>
      </c>
      <c r="K697" s="71" t="s">
        <v>586</v>
      </c>
    </row>
    <row r="698" spans="1:11" ht="17.25">
      <c r="A698" s="65">
        <v>20</v>
      </c>
      <c r="B698" s="69">
        <v>19906</v>
      </c>
      <c r="C698" s="71" t="s">
        <v>584</v>
      </c>
      <c r="D698" s="66" t="s">
        <v>873</v>
      </c>
      <c r="E698" s="70"/>
      <c r="F698" s="70"/>
      <c r="G698" s="70">
        <v>6400</v>
      </c>
      <c r="H698" s="71">
        <v>2554</v>
      </c>
      <c r="I698" s="71" t="s">
        <v>154</v>
      </c>
      <c r="J698" s="71" t="s">
        <v>155</v>
      </c>
      <c r="K698" s="71" t="s">
        <v>586</v>
      </c>
    </row>
    <row r="699" spans="1:11" ht="17.25">
      <c r="A699" s="65">
        <v>20</v>
      </c>
      <c r="B699" s="69">
        <v>19906</v>
      </c>
      <c r="C699" s="71" t="s">
        <v>584</v>
      </c>
      <c r="D699" s="66" t="s">
        <v>874</v>
      </c>
      <c r="E699" s="70"/>
      <c r="F699" s="70"/>
      <c r="G699" s="70">
        <v>5600</v>
      </c>
      <c r="H699" s="71">
        <v>2554</v>
      </c>
      <c r="I699" s="71" t="s">
        <v>154</v>
      </c>
      <c r="J699" s="71" t="s">
        <v>155</v>
      </c>
      <c r="K699" s="71" t="s">
        <v>586</v>
      </c>
    </row>
    <row r="700" spans="1:11" ht="17.25">
      <c r="A700" s="65">
        <v>20</v>
      </c>
      <c r="B700" s="69">
        <v>19906</v>
      </c>
      <c r="C700" s="71" t="s">
        <v>584</v>
      </c>
      <c r="D700" s="66" t="s">
        <v>875</v>
      </c>
      <c r="E700" s="70"/>
      <c r="F700" s="70"/>
      <c r="G700" s="70">
        <v>5600</v>
      </c>
      <c r="H700" s="71">
        <v>2554</v>
      </c>
      <c r="I700" s="71" t="s">
        <v>154</v>
      </c>
      <c r="J700" s="71" t="s">
        <v>155</v>
      </c>
      <c r="K700" s="71" t="s">
        <v>586</v>
      </c>
    </row>
    <row r="701" spans="1:11" ht="17.25">
      <c r="A701" s="65">
        <v>20</v>
      </c>
      <c r="B701" s="69">
        <v>19906</v>
      </c>
      <c r="C701" s="71" t="s">
        <v>584</v>
      </c>
      <c r="D701" s="66" t="s">
        <v>876</v>
      </c>
      <c r="E701" s="70"/>
      <c r="F701" s="70"/>
      <c r="G701" s="70">
        <v>3200</v>
      </c>
      <c r="H701" s="71">
        <v>2554</v>
      </c>
      <c r="I701" s="71" t="s">
        <v>154</v>
      </c>
      <c r="J701" s="71" t="s">
        <v>155</v>
      </c>
      <c r="K701" s="71" t="s">
        <v>586</v>
      </c>
    </row>
    <row r="702" spans="1:11" ht="17.25">
      <c r="A702" s="65">
        <v>20</v>
      </c>
      <c r="B702" s="69">
        <v>19906</v>
      </c>
      <c r="C702" s="71" t="s">
        <v>584</v>
      </c>
      <c r="D702" s="66" t="s">
        <v>877</v>
      </c>
      <c r="E702" s="70"/>
      <c r="F702" s="70"/>
      <c r="G702" s="70">
        <v>3200</v>
      </c>
      <c r="H702" s="71">
        <v>2554</v>
      </c>
      <c r="I702" s="71" t="s">
        <v>154</v>
      </c>
      <c r="J702" s="71" t="s">
        <v>155</v>
      </c>
      <c r="K702" s="71" t="s">
        <v>586</v>
      </c>
    </row>
    <row r="703" spans="1:11" ht="17.25">
      <c r="A703" s="65">
        <v>20</v>
      </c>
      <c r="B703" s="69">
        <v>19906</v>
      </c>
      <c r="C703" s="71" t="s">
        <v>584</v>
      </c>
      <c r="D703" s="66" t="s">
        <v>878</v>
      </c>
      <c r="E703" s="70"/>
      <c r="F703" s="70"/>
      <c r="G703" s="70">
        <v>3600</v>
      </c>
      <c r="H703" s="71">
        <v>2554</v>
      </c>
      <c r="I703" s="71" t="s">
        <v>154</v>
      </c>
      <c r="J703" s="71" t="s">
        <v>155</v>
      </c>
      <c r="K703" s="71" t="s">
        <v>586</v>
      </c>
    </row>
    <row r="704" spans="1:11" ht="17.25">
      <c r="A704" s="65">
        <v>20</v>
      </c>
      <c r="B704" s="69">
        <v>19906</v>
      </c>
      <c r="C704" s="71" t="s">
        <v>584</v>
      </c>
      <c r="D704" s="66" t="s">
        <v>879</v>
      </c>
      <c r="E704" s="70"/>
      <c r="F704" s="70"/>
      <c r="G704" s="70">
        <v>3200</v>
      </c>
      <c r="H704" s="71">
        <v>2554</v>
      </c>
      <c r="I704" s="71" t="s">
        <v>154</v>
      </c>
      <c r="J704" s="71" t="s">
        <v>155</v>
      </c>
      <c r="K704" s="71" t="s">
        <v>586</v>
      </c>
    </row>
    <row r="705" spans="1:11" ht="17.25">
      <c r="A705" s="65">
        <v>20</v>
      </c>
      <c r="B705" s="69">
        <v>19906</v>
      </c>
      <c r="C705" s="71" t="s">
        <v>584</v>
      </c>
      <c r="D705" s="66" t="s">
        <v>880</v>
      </c>
      <c r="E705" s="70"/>
      <c r="F705" s="70"/>
      <c r="G705" s="70">
        <v>3200</v>
      </c>
      <c r="H705" s="71">
        <v>2554</v>
      </c>
      <c r="I705" s="71" t="s">
        <v>154</v>
      </c>
      <c r="J705" s="71" t="s">
        <v>155</v>
      </c>
      <c r="K705" s="71" t="s">
        <v>586</v>
      </c>
    </row>
    <row r="706" spans="1:11" ht="17.25">
      <c r="A706" s="65">
        <v>20</v>
      </c>
      <c r="B706" s="69">
        <v>19906</v>
      </c>
      <c r="C706" s="71" t="s">
        <v>584</v>
      </c>
      <c r="D706" s="66" t="s">
        <v>881</v>
      </c>
      <c r="E706" s="70"/>
      <c r="F706" s="70"/>
      <c r="G706" s="70">
        <v>6400</v>
      </c>
      <c r="H706" s="71">
        <v>2554</v>
      </c>
      <c r="I706" s="71" t="s">
        <v>154</v>
      </c>
      <c r="J706" s="71" t="s">
        <v>155</v>
      </c>
      <c r="K706" s="71" t="s">
        <v>586</v>
      </c>
    </row>
    <row r="707" spans="1:11" ht="17.25">
      <c r="A707" s="65">
        <v>22</v>
      </c>
      <c r="B707" s="69">
        <v>19906</v>
      </c>
      <c r="C707" s="71" t="s">
        <v>584</v>
      </c>
      <c r="D707" s="66" t="s">
        <v>882</v>
      </c>
      <c r="E707" s="70"/>
      <c r="F707" s="70"/>
      <c r="G707" s="70">
        <v>6900</v>
      </c>
      <c r="H707" s="71">
        <v>2554</v>
      </c>
      <c r="I707" s="71" t="s">
        <v>154</v>
      </c>
      <c r="J707" s="71" t="s">
        <v>155</v>
      </c>
      <c r="K707" s="71" t="s">
        <v>586</v>
      </c>
    </row>
    <row r="708" spans="1:11" ht="17.25">
      <c r="A708" s="65">
        <v>22</v>
      </c>
      <c r="B708" s="69">
        <v>19906</v>
      </c>
      <c r="C708" s="71" t="s">
        <v>584</v>
      </c>
      <c r="D708" s="66" t="s">
        <v>883</v>
      </c>
      <c r="E708" s="70"/>
      <c r="F708" s="70"/>
      <c r="G708" s="70">
        <v>2250</v>
      </c>
      <c r="H708" s="71">
        <v>2554</v>
      </c>
      <c r="I708" s="71" t="s">
        <v>154</v>
      </c>
      <c r="J708" s="71" t="s">
        <v>155</v>
      </c>
      <c r="K708" s="71" t="s">
        <v>586</v>
      </c>
    </row>
    <row r="709" spans="1:11" ht="17.25">
      <c r="A709" s="65">
        <v>22</v>
      </c>
      <c r="B709" s="69">
        <v>19906</v>
      </c>
      <c r="C709" s="71" t="s">
        <v>584</v>
      </c>
      <c r="D709" s="66" t="s">
        <v>884</v>
      </c>
      <c r="E709" s="70"/>
      <c r="F709" s="70"/>
      <c r="G709" s="70">
        <v>2250</v>
      </c>
      <c r="H709" s="71">
        <v>2554</v>
      </c>
      <c r="I709" s="71" t="s">
        <v>154</v>
      </c>
      <c r="J709" s="71" t="s">
        <v>155</v>
      </c>
      <c r="K709" s="71" t="s">
        <v>586</v>
      </c>
    </row>
    <row r="710" spans="1:11" ht="17.25">
      <c r="A710" s="65">
        <v>22</v>
      </c>
      <c r="B710" s="69">
        <v>19906</v>
      </c>
      <c r="C710" s="71" t="s">
        <v>584</v>
      </c>
      <c r="D710" s="66" t="s">
        <v>885</v>
      </c>
      <c r="E710" s="70"/>
      <c r="F710" s="70"/>
      <c r="G710" s="70">
        <v>1800</v>
      </c>
      <c r="H710" s="71">
        <v>2554</v>
      </c>
      <c r="I710" s="71" t="s">
        <v>154</v>
      </c>
      <c r="J710" s="71" t="s">
        <v>155</v>
      </c>
      <c r="K710" s="71" t="s">
        <v>586</v>
      </c>
    </row>
    <row r="711" spans="1:11" ht="17.25">
      <c r="A711" s="65">
        <v>22</v>
      </c>
      <c r="B711" s="69">
        <v>19906</v>
      </c>
      <c r="C711" s="71" t="s">
        <v>584</v>
      </c>
      <c r="D711" s="66" t="s">
        <v>886</v>
      </c>
      <c r="E711" s="70"/>
      <c r="F711" s="70"/>
      <c r="G711" s="70">
        <v>1200</v>
      </c>
      <c r="H711" s="71">
        <v>2554</v>
      </c>
      <c r="I711" s="71" t="s">
        <v>154</v>
      </c>
      <c r="J711" s="71" t="s">
        <v>155</v>
      </c>
      <c r="K711" s="71" t="s">
        <v>586</v>
      </c>
    </row>
    <row r="712" spans="1:11" ht="17.25">
      <c r="A712" s="65">
        <v>22</v>
      </c>
      <c r="B712" s="69">
        <v>19906</v>
      </c>
      <c r="C712" s="71" t="s">
        <v>584</v>
      </c>
      <c r="D712" s="66" t="s">
        <v>887</v>
      </c>
      <c r="E712" s="70"/>
      <c r="F712" s="70"/>
      <c r="G712" s="70">
        <v>600</v>
      </c>
      <c r="H712" s="71">
        <v>2554</v>
      </c>
      <c r="I712" s="71" t="s">
        <v>154</v>
      </c>
      <c r="J712" s="71" t="s">
        <v>155</v>
      </c>
      <c r="K712" s="71" t="s">
        <v>586</v>
      </c>
    </row>
    <row r="713" spans="1:11" ht="17.25">
      <c r="A713" s="65">
        <v>22</v>
      </c>
      <c r="B713" s="69">
        <v>19906</v>
      </c>
      <c r="C713" s="71" t="s">
        <v>584</v>
      </c>
      <c r="D713" s="66" t="s">
        <v>888</v>
      </c>
      <c r="E713" s="70"/>
      <c r="F713" s="70"/>
      <c r="G713" s="70">
        <v>600</v>
      </c>
      <c r="H713" s="71">
        <v>2554</v>
      </c>
      <c r="I713" s="71" t="s">
        <v>154</v>
      </c>
      <c r="J713" s="71" t="s">
        <v>155</v>
      </c>
      <c r="K713" s="71" t="s">
        <v>586</v>
      </c>
    </row>
    <row r="714" spans="1:11" ht="17.25">
      <c r="A714" s="65">
        <v>22</v>
      </c>
      <c r="B714" s="69">
        <v>19906</v>
      </c>
      <c r="C714" s="71" t="s">
        <v>584</v>
      </c>
      <c r="D714" s="66" t="s">
        <v>889</v>
      </c>
      <c r="E714" s="70"/>
      <c r="F714" s="70"/>
      <c r="G714" s="70">
        <v>1200</v>
      </c>
      <c r="H714" s="71">
        <v>2554</v>
      </c>
      <c r="I714" s="71" t="s">
        <v>154</v>
      </c>
      <c r="J714" s="71" t="s">
        <v>155</v>
      </c>
      <c r="K714" s="71" t="s">
        <v>586</v>
      </c>
    </row>
    <row r="715" spans="1:11" ht="17.25">
      <c r="A715" s="65">
        <v>22</v>
      </c>
      <c r="B715" s="69">
        <v>19906</v>
      </c>
      <c r="C715" s="71" t="s">
        <v>584</v>
      </c>
      <c r="D715" s="66" t="s">
        <v>890</v>
      </c>
      <c r="E715" s="70"/>
      <c r="F715" s="70"/>
      <c r="G715" s="70">
        <v>6300</v>
      </c>
      <c r="H715" s="71">
        <v>2554</v>
      </c>
      <c r="I715" s="71" t="s">
        <v>154</v>
      </c>
      <c r="J715" s="71" t="s">
        <v>155</v>
      </c>
      <c r="K715" s="71" t="s">
        <v>586</v>
      </c>
    </row>
    <row r="716" spans="1:11" ht="17.25">
      <c r="A716" s="65">
        <v>22</v>
      </c>
      <c r="B716" s="69">
        <v>19906</v>
      </c>
      <c r="C716" s="71" t="s">
        <v>584</v>
      </c>
      <c r="D716" s="66" t="s">
        <v>891</v>
      </c>
      <c r="E716" s="70"/>
      <c r="F716" s="70"/>
      <c r="G716" s="70">
        <v>7500</v>
      </c>
      <c r="H716" s="71">
        <v>2554</v>
      </c>
      <c r="I716" s="71" t="s">
        <v>154</v>
      </c>
      <c r="J716" s="71" t="s">
        <v>155</v>
      </c>
      <c r="K716" s="71" t="s">
        <v>586</v>
      </c>
    </row>
    <row r="717" spans="1:11" ht="17.25">
      <c r="A717" s="65">
        <v>22</v>
      </c>
      <c r="B717" s="69">
        <v>19906</v>
      </c>
      <c r="C717" s="71" t="s">
        <v>584</v>
      </c>
      <c r="D717" s="66" t="s">
        <v>892</v>
      </c>
      <c r="E717" s="70"/>
      <c r="F717" s="70"/>
      <c r="G717" s="70">
        <v>5700</v>
      </c>
      <c r="H717" s="71">
        <v>2554</v>
      </c>
      <c r="I717" s="71" t="s">
        <v>154</v>
      </c>
      <c r="J717" s="71" t="s">
        <v>155</v>
      </c>
      <c r="K717" s="71" t="s">
        <v>586</v>
      </c>
    </row>
    <row r="718" spans="1:11" ht="17.25">
      <c r="A718" s="65">
        <v>22</v>
      </c>
      <c r="B718" s="69">
        <v>19906</v>
      </c>
      <c r="C718" s="71" t="s">
        <v>584</v>
      </c>
      <c r="D718" s="66" t="s">
        <v>893</v>
      </c>
      <c r="E718" s="70"/>
      <c r="F718" s="70"/>
      <c r="G718" s="70">
        <v>5100</v>
      </c>
      <c r="H718" s="71">
        <v>2554</v>
      </c>
      <c r="I718" s="71" t="s">
        <v>154</v>
      </c>
      <c r="J718" s="71" t="s">
        <v>155</v>
      </c>
      <c r="K718" s="71" t="s">
        <v>586</v>
      </c>
    </row>
    <row r="719" spans="1:11" ht="17.25">
      <c r="A719" s="65">
        <v>25</v>
      </c>
      <c r="B719" s="69">
        <v>19906</v>
      </c>
      <c r="C719" s="71" t="s">
        <v>584</v>
      </c>
      <c r="D719" s="66" t="s">
        <v>894</v>
      </c>
      <c r="E719" s="70"/>
      <c r="F719" s="70"/>
      <c r="G719" s="70">
        <v>7600</v>
      </c>
      <c r="H719" s="71">
        <v>2554</v>
      </c>
      <c r="I719" s="71" t="s">
        <v>154</v>
      </c>
      <c r="J719" s="71" t="s">
        <v>155</v>
      </c>
      <c r="K719" s="71" t="s">
        <v>586</v>
      </c>
    </row>
    <row r="720" spans="1:11" ht="17.25">
      <c r="A720" s="65">
        <v>28</v>
      </c>
      <c r="B720" s="69">
        <v>19906</v>
      </c>
      <c r="C720" s="71" t="s">
        <v>584</v>
      </c>
      <c r="D720" s="66" t="s">
        <v>895</v>
      </c>
      <c r="E720" s="70"/>
      <c r="F720" s="70"/>
      <c r="G720" s="70">
        <v>6750</v>
      </c>
      <c r="H720" s="71">
        <v>2554</v>
      </c>
      <c r="I720" s="71" t="s">
        <v>154</v>
      </c>
      <c r="J720" s="71" t="s">
        <v>155</v>
      </c>
      <c r="K720" s="71" t="s">
        <v>586</v>
      </c>
    </row>
    <row r="721" spans="1:11" ht="17.25">
      <c r="A721" s="65">
        <v>3</v>
      </c>
      <c r="B721" s="69">
        <v>19937</v>
      </c>
      <c r="C721" s="71" t="s">
        <v>584</v>
      </c>
      <c r="D721" s="66" t="s">
        <v>896</v>
      </c>
      <c r="E721" s="70"/>
      <c r="F721" s="70"/>
      <c r="G721" s="70">
        <v>1200</v>
      </c>
      <c r="H721" s="71">
        <v>2554</v>
      </c>
      <c r="I721" s="71" t="s">
        <v>154</v>
      </c>
      <c r="J721" s="71" t="s">
        <v>155</v>
      </c>
      <c r="K721" s="71" t="s">
        <v>586</v>
      </c>
    </row>
    <row r="722" spans="1:11" ht="17.25">
      <c r="A722" s="65">
        <v>3</v>
      </c>
      <c r="B722" s="69">
        <v>19937</v>
      </c>
      <c r="C722" s="71" t="s">
        <v>584</v>
      </c>
      <c r="D722" s="66" t="s">
        <v>897</v>
      </c>
      <c r="E722" s="70"/>
      <c r="F722" s="70"/>
      <c r="G722" s="70">
        <v>1200</v>
      </c>
      <c r="H722" s="71">
        <v>2554</v>
      </c>
      <c r="I722" s="71" t="s">
        <v>154</v>
      </c>
      <c r="J722" s="71" t="s">
        <v>155</v>
      </c>
      <c r="K722" s="71" t="s">
        <v>586</v>
      </c>
    </row>
    <row r="723" spans="1:11" ht="17.25">
      <c r="A723" s="65">
        <v>3</v>
      </c>
      <c r="B723" s="69">
        <v>19937</v>
      </c>
      <c r="C723" s="71" t="s">
        <v>584</v>
      </c>
      <c r="D723" s="66" t="s">
        <v>898</v>
      </c>
      <c r="E723" s="70"/>
      <c r="F723" s="70"/>
      <c r="G723" s="70">
        <v>1800</v>
      </c>
      <c r="H723" s="71">
        <v>2554</v>
      </c>
      <c r="I723" s="71" t="s">
        <v>154</v>
      </c>
      <c r="J723" s="71" t="s">
        <v>155</v>
      </c>
      <c r="K723" s="71" t="s">
        <v>586</v>
      </c>
    </row>
    <row r="724" spans="1:11" ht="17.25">
      <c r="A724" s="65">
        <v>3</v>
      </c>
      <c r="B724" s="69">
        <v>19937</v>
      </c>
      <c r="C724" s="71" t="s">
        <v>584</v>
      </c>
      <c r="D724" s="66" t="s">
        <v>899</v>
      </c>
      <c r="E724" s="70"/>
      <c r="F724" s="70"/>
      <c r="G724" s="70">
        <v>3300</v>
      </c>
      <c r="H724" s="71">
        <v>2554</v>
      </c>
      <c r="I724" s="71" t="s">
        <v>154</v>
      </c>
      <c r="J724" s="71" t="s">
        <v>155</v>
      </c>
      <c r="K724" s="71" t="s">
        <v>586</v>
      </c>
    </row>
    <row r="725" spans="1:11" ht="17.25">
      <c r="A725" s="65">
        <v>3</v>
      </c>
      <c r="B725" s="69">
        <v>19937</v>
      </c>
      <c r="C725" s="71" t="s">
        <v>584</v>
      </c>
      <c r="D725" s="66" t="s">
        <v>900</v>
      </c>
      <c r="E725" s="70"/>
      <c r="F725" s="70"/>
      <c r="G725" s="70">
        <v>2700</v>
      </c>
      <c r="H725" s="71">
        <v>2554</v>
      </c>
      <c r="I725" s="71" t="s">
        <v>154</v>
      </c>
      <c r="J725" s="71" t="s">
        <v>155</v>
      </c>
      <c r="K725" s="71" t="s">
        <v>586</v>
      </c>
    </row>
    <row r="726" spans="1:11" ht="17.25">
      <c r="A726" s="65">
        <v>3</v>
      </c>
      <c r="B726" s="69">
        <v>19937</v>
      </c>
      <c r="C726" s="71" t="s">
        <v>584</v>
      </c>
      <c r="D726" s="66" t="s">
        <v>901</v>
      </c>
      <c r="E726" s="70"/>
      <c r="F726" s="70"/>
      <c r="G726" s="70">
        <v>2700</v>
      </c>
      <c r="H726" s="71">
        <v>2554</v>
      </c>
      <c r="I726" s="71" t="s">
        <v>154</v>
      </c>
      <c r="J726" s="71" t="s">
        <v>155</v>
      </c>
      <c r="K726" s="71" t="s">
        <v>586</v>
      </c>
    </row>
    <row r="727" spans="1:11" ht="17.25">
      <c r="A727" s="65">
        <v>3</v>
      </c>
      <c r="B727" s="69">
        <v>19937</v>
      </c>
      <c r="C727" s="71" t="s">
        <v>584</v>
      </c>
      <c r="D727" s="66" t="s">
        <v>902</v>
      </c>
      <c r="E727" s="70"/>
      <c r="F727" s="70"/>
      <c r="G727" s="70">
        <v>1800</v>
      </c>
      <c r="H727" s="71">
        <v>2554</v>
      </c>
      <c r="I727" s="71" t="s">
        <v>154</v>
      </c>
      <c r="J727" s="71" t="s">
        <v>155</v>
      </c>
      <c r="K727" s="71" t="s">
        <v>586</v>
      </c>
    </row>
    <row r="728" spans="1:11" ht="17.25">
      <c r="A728" s="65">
        <v>3</v>
      </c>
      <c r="B728" s="69">
        <v>19937</v>
      </c>
      <c r="C728" s="71" t="s">
        <v>584</v>
      </c>
      <c r="D728" s="66" t="s">
        <v>903</v>
      </c>
      <c r="E728" s="70"/>
      <c r="F728" s="70"/>
      <c r="G728" s="70">
        <v>1200</v>
      </c>
      <c r="H728" s="71">
        <v>2554</v>
      </c>
      <c r="I728" s="71" t="s">
        <v>154</v>
      </c>
      <c r="J728" s="71" t="s">
        <v>155</v>
      </c>
      <c r="K728" s="71" t="s">
        <v>586</v>
      </c>
    </row>
    <row r="729" spans="1:11" ht="17.25">
      <c r="A729" s="65">
        <v>3</v>
      </c>
      <c r="B729" s="69">
        <v>19937</v>
      </c>
      <c r="C729" s="71" t="s">
        <v>584</v>
      </c>
      <c r="D729" s="66" t="s">
        <v>904</v>
      </c>
      <c r="E729" s="70"/>
      <c r="F729" s="70"/>
      <c r="G729" s="70">
        <v>9200</v>
      </c>
      <c r="H729" s="71">
        <v>2554</v>
      </c>
      <c r="I729" s="71" t="s">
        <v>154</v>
      </c>
      <c r="J729" s="71" t="s">
        <v>155</v>
      </c>
      <c r="K729" s="71" t="s">
        <v>586</v>
      </c>
    </row>
    <row r="730" spans="1:11" ht="17.25">
      <c r="A730" s="65">
        <v>3</v>
      </c>
      <c r="B730" s="69">
        <v>19937</v>
      </c>
      <c r="C730" s="71" t="s">
        <v>584</v>
      </c>
      <c r="D730" s="66" t="s">
        <v>905</v>
      </c>
      <c r="E730" s="70"/>
      <c r="F730" s="70"/>
      <c r="G730" s="70">
        <v>18000</v>
      </c>
      <c r="H730" s="71">
        <v>2554</v>
      </c>
      <c r="I730" s="71" t="s">
        <v>154</v>
      </c>
      <c r="J730" s="71" t="s">
        <v>155</v>
      </c>
      <c r="K730" s="71" t="s">
        <v>586</v>
      </c>
    </row>
    <row r="731" spans="1:11" ht="17.25">
      <c r="A731" s="65">
        <v>3</v>
      </c>
      <c r="B731" s="69">
        <v>19937</v>
      </c>
      <c r="C731" s="71" t="s">
        <v>584</v>
      </c>
      <c r="D731" s="66" t="s">
        <v>906</v>
      </c>
      <c r="E731" s="70"/>
      <c r="F731" s="70"/>
      <c r="G731" s="70">
        <v>9000</v>
      </c>
      <c r="H731" s="71">
        <v>2554</v>
      </c>
      <c r="I731" s="71" t="s">
        <v>154</v>
      </c>
      <c r="J731" s="71" t="s">
        <v>155</v>
      </c>
      <c r="K731" s="71" t="s">
        <v>586</v>
      </c>
    </row>
    <row r="732" spans="1:11" ht="17.25">
      <c r="A732" s="65">
        <v>3</v>
      </c>
      <c r="B732" s="69">
        <v>19937</v>
      </c>
      <c r="C732" s="71" t="s">
        <v>584</v>
      </c>
      <c r="D732" s="66" t="s">
        <v>907</v>
      </c>
      <c r="E732" s="70"/>
      <c r="F732" s="70"/>
      <c r="G732" s="70">
        <v>18000</v>
      </c>
      <c r="H732" s="71">
        <v>2554</v>
      </c>
      <c r="I732" s="71" t="s">
        <v>154</v>
      </c>
      <c r="J732" s="71" t="s">
        <v>155</v>
      </c>
      <c r="K732" s="71" t="s">
        <v>586</v>
      </c>
    </row>
    <row r="733" spans="1:11" ht="17.25">
      <c r="A733" s="65">
        <v>3</v>
      </c>
      <c r="B733" s="69">
        <v>19937</v>
      </c>
      <c r="C733" s="71" t="s">
        <v>584</v>
      </c>
      <c r="D733" s="66" t="s">
        <v>908</v>
      </c>
      <c r="E733" s="70"/>
      <c r="F733" s="70"/>
      <c r="G733" s="70">
        <v>18000</v>
      </c>
      <c r="H733" s="71">
        <v>2554</v>
      </c>
      <c r="I733" s="71" t="s">
        <v>154</v>
      </c>
      <c r="J733" s="71" t="s">
        <v>155</v>
      </c>
      <c r="K733" s="71" t="s">
        <v>586</v>
      </c>
    </row>
    <row r="734" spans="1:11" ht="17.25">
      <c r="A734" s="65">
        <v>3</v>
      </c>
      <c r="B734" s="69">
        <v>19937</v>
      </c>
      <c r="C734" s="71" t="s">
        <v>584</v>
      </c>
      <c r="D734" s="66" t="s">
        <v>909</v>
      </c>
      <c r="E734" s="70"/>
      <c r="F734" s="70"/>
      <c r="G734" s="70">
        <v>3600</v>
      </c>
      <c r="H734" s="71">
        <v>2554</v>
      </c>
      <c r="I734" s="71" t="s">
        <v>154</v>
      </c>
      <c r="J734" s="71" t="s">
        <v>155</v>
      </c>
      <c r="K734" s="71" t="s">
        <v>586</v>
      </c>
    </row>
    <row r="735" spans="1:11" ht="17.25">
      <c r="A735" s="65">
        <v>3</v>
      </c>
      <c r="B735" s="69">
        <v>19937</v>
      </c>
      <c r="C735" s="71" t="s">
        <v>584</v>
      </c>
      <c r="D735" s="66" t="s">
        <v>910</v>
      </c>
      <c r="E735" s="70"/>
      <c r="F735" s="70"/>
      <c r="G735" s="70">
        <v>3600</v>
      </c>
      <c r="H735" s="71">
        <v>2554</v>
      </c>
      <c r="I735" s="71" t="s">
        <v>154</v>
      </c>
      <c r="J735" s="71" t="s">
        <v>155</v>
      </c>
      <c r="K735" s="71" t="s">
        <v>586</v>
      </c>
    </row>
    <row r="736" spans="1:11" ht="17.25">
      <c r="A736" s="65">
        <v>3</v>
      </c>
      <c r="B736" s="69">
        <v>19937</v>
      </c>
      <c r="C736" s="71" t="s">
        <v>584</v>
      </c>
      <c r="D736" s="66" t="s">
        <v>911</v>
      </c>
      <c r="E736" s="70"/>
      <c r="F736" s="70"/>
      <c r="G736" s="70">
        <v>18000</v>
      </c>
      <c r="H736" s="71">
        <v>2554</v>
      </c>
      <c r="I736" s="71" t="s">
        <v>154</v>
      </c>
      <c r="J736" s="71" t="s">
        <v>155</v>
      </c>
      <c r="K736" s="71" t="s">
        <v>586</v>
      </c>
    </row>
    <row r="737" spans="1:11" ht="17.25">
      <c r="A737" s="65">
        <v>3</v>
      </c>
      <c r="B737" s="69">
        <v>19937</v>
      </c>
      <c r="C737" s="71" t="s">
        <v>584</v>
      </c>
      <c r="D737" s="66" t="s">
        <v>912</v>
      </c>
      <c r="E737" s="70"/>
      <c r="F737" s="70"/>
      <c r="G737" s="70">
        <v>16875</v>
      </c>
      <c r="H737" s="71">
        <v>2554</v>
      </c>
      <c r="I737" s="71" t="s">
        <v>154</v>
      </c>
      <c r="J737" s="71" t="s">
        <v>155</v>
      </c>
      <c r="K737" s="71" t="s">
        <v>586</v>
      </c>
    </row>
    <row r="738" spans="1:11" ht="17.25">
      <c r="A738" s="65">
        <v>3</v>
      </c>
      <c r="B738" s="69">
        <v>19937</v>
      </c>
      <c r="C738" s="71" t="s">
        <v>584</v>
      </c>
      <c r="D738" s="66" t="s">
        <v>913</v>
      </c>
      <c r="E738" s="70"/>
      <c r="F738" s="70"/>
      <c r="G738" s="70">
        <v>18000</v>
      </c>
      <c r="H738" s="71">
        <v>2554</v>
      </c>
      <c r="I738" s="71" t="s">
        <v>154</v>
      </c>
      <c r="J738" s="71" t="s">
        <v>155</v>
      </c>
      <c r="K738" s="71" t="s">
        <v>586</v>
      </c>
    </row>
    <row r="739" spans="1:11" ht="17.25">
      <c r="A739" s="65">
        <v>3</v>
      </c>
      <c r="B739" s="69">
        <v>19937</v>
      </c>
      <c r="C739" s="71" t="s">
        <v>584</v>
      </c>
      <c r="D739" s="66" t="s">
        <v>914</v>
      </c>
      <c r="E739" s="70"/>
      <c r="F739" s="70"/>
      <c r="G739" s="70">
        <v>18000</v>
      </c>
      <c r="H739" s="71">
        <v>2554</v>
      </c>
      <c r="I739" s="71" t="s">
        <v>154</v>
      </c>
      <c r="J739" s="71" t="s">
        <v>155</v>
      </c>
      <c r="K739" s="71" t="s">
        <v>586</v>
      </c>
    </row>
    <row r="740" spans="1:11" ht="17.25">
      <c r="A740" s="65">
        <v>3</v>
      </c>
      <c r="B740" s="69">
        <v>19937</v>
      </c>
      <c r="C740" s="71" t="s">
        <v>584</v>
      </c>
      <c r="D740" s="66" t="s">
        <v>915</v>
      </c>
      <c r="E740" s="70"/>
      <c r="F740" s="70"/>
      <c r="G740" s="70">
        <v>2400</v>
      </c>
      <c r="H740" s="71">
        <v>2554</v>
      </c>
      <c r="I740" s="71" t="s">
        <v>154</v>
      </c>
      <c r="J740" s="71" t="s">
        <v>155</v>
      </c>
      <c r="K740" s="71" t="s">
        <v>586</v>
      </c>
    </row>
    <row r="741" spans="1:11" ht="17.25">
      <c r="A741" s="65">
        <v>3</v>
      </c>
      <c r="B741" s="69">
        <v>19937</v>
      </c>
      <c r="C741" s="71" t="s">
        <v>584</v>
      </c>
      <c r="D741" s="66" t="s">
        <v>916</v>
      </c>
      <c r="E741" s="70"/>
      <c r="F741" s="70"/>
      <c r="G741" s="70">
        <v>3600</v>
      </c>
      <c r="H741" s="71">
        <v>2554</v>
      </c>
      <c r="I741" s="71" t="s">
        <v>154</v>
      </c>
      <c r="J741" s="71" t="s">
        <v>155</v>
      </c>
      <c r="K741" s="71" t="s">
        <v>586</v>
      </c>
    </row>
    <row r="742" spans="1:11" ht="17.25">
      <c r="A742" s="65">
        <v>3</v>
      </c>
      <c r="B742" s="69">
        <v>19937</v>
      </c>
      <c r="C742" s="71" t="s">
        <v>584</v>
      </c>
      <c r="D742" s="66" t="s">
        <v>917</v>
      </c>
      <c r="E742" s="70"/>
      <c r="F742" s="70"/>
      <c r="G742" s="70">
        <v>4000</v>
      </c>
      <c r="H742" s="71">
        <v>2554</v>
      </c>
      <c r="I742" s="71" t="s">
        <v>154</v>
      </c>
      <c r="J742" s="71" t="s">
        <v>155</v>
      </c>
      <c r="K742" s="71" t="s">
        <v>586</v>
      </c>
    </row>
    <row r="743" spans="1:11" ht="17.25">
      <c r="A743" s="65">
        <v>3</v>
      </c>
      <c r="B743" s="69">
        <v>19937</v>
      </c>
      <c r="C743" s="71" t="s">
        <v>584</v>
      </c>
      <c r="D743" s="66" t="s">
        <v>918</v>
      </c>
      <c r="E743" s="70"/>
      <c r="F743" s="70"/>
      <c r="G743" s="70">
        <v>4000</v>
      </c>
      <c r="H743" s="71">
        <v>2554</v>
      </c>
      <c r="I743" s="71" t="s">
        <v>154</v>
      </c>
      <c r="J743" s="71" t="s">
        <v>155</v>
      </c>
      <c r="K743" s="71" t="s">
        <v>586</v>
      </c>
    </row>
    <row r="744" spans="1:11" ht="17.25">
      <c r="A744" s="65">
        <v>3</v>
      </c>
      <c r="B744" s="69">
        <v>19937</v>
      </c>
      <c r="C744" s="71" t="s">
        <v>584</v>
      </c>
      <c r="D744" s="66" t="s">
        <v>919</v>
      </c>
      <c r="E744" s="70"/>
      <c r="F744" s="70"/>
      <c r="G744" s="70">
        <v>4800</v>
      </c>
      <c r="H744" s="71">
        <v>2554</v>
      </c>
      <c r="I744" s="71" t="s">
        <v>154</v>
      </c>
      <c r="J744" s="71" t="s">
        <v>155</v>
      </c>
      <c r="K744" s="71" t="s">
        <v>586</v>
      </c>
    </row>
    <row r="745" spans="1:11" ht="17.25">
      <c r="A745" s="65">
        <v>3</v>
      </c>
      <c r="B745" s="69">
        <v>19937</v>
      </c>
      <c r="C745" s="71" t="s">
        <v>584</v>
      </c>
      <c r="D745" s="66" t="s">
        <v>920</v>
      </c>
      <c r="E745" s="70"/>
      <c r="F745" s="70"/>
      <c r="G745" s="70">
        <v>3600</v>
      </c>
      <c r="H745" s="71">
        <v>2554</v>
      </c>
      <c r="I745" s="71" t="s">
        <v>154</v>
      </c>
      <c r="J745" s="71" t="s">
        <v>155</v>
      </c>
      <c r="K745" s="71" t="s">
        <v>586</v>
      </c>
    </row>
    <row r="746" spans="1:11" ht="17.25">
      <c r="A746" s="65">
        <v>3</v>
      </c>
      <c r="B746" s="69">
        <v>19937</v>
      </c>
      <c r="C746" s="71" t="s">
        <v>584</v>
      </c>
      <c r="D746" s="66" t="s">
        <v>921</v>
      </c>
      <c r="E746" s="70"/>
      <c r="F746" s="70"/>
      <c r="G746" s="70">
        <v>3200</v>
      </c>
      <c r="H746" s="71">
        <v>2554</v>
      </c>
      <c r="I746" s="71" t="s">
        <v>154</v>
      </c>
      <c r="J746" s="71" t="s">
        <v>155</v>
      </c>
      <c r="K746" s="71" t="s">
        <v>586</v>
      </c>
    </row>
    <row r="747" spans="1:11" ht="17.25">
      <c r="A747" s="65">
        <v>3</v>
      </c>
      <c r="B747" s="69">
        <v>19937</v>
      </c>
      <c r="C747" s="71" t="s">
        <v>584</v>
      </c>
      <c r="D747" s="66" t="s">
        <v>922</v>
      </c>
      <c r="E747" s="70"/>
      <c r="F747" s="70"/>
      <c r="G747" s="70">
        <v>9000</v>
      </c>
      <c r="H747" s="71">
        <v>2554</v>
      </c>
      <c r="I747" s="71" t="s">
        <v>154</v>
      </c>
      <c r="J747" s="71" t="s">
        <v>155</v>
      </c>
      <c r="K747" s="71" t="s">
        <v>586</v>
      </c>
    </row>
    <row r="748" spans="1:11" ht="17.25">
      <c r="A748" s="65">
        <v>3</v>
      </c>
      <c r="B748" s="69">
        <v>19937</v>
      </c>
      <c r="C748" s="71" t="s">
        <v>584</v>
      </c>
      <c r="D748" s="66" t="s">
        <v>923</v>
      </c>
      <c r="E748" s="70"/>
      <c r="F748" s="70"/>
      <c r="G748" s="70">
        <v>2250</v>
      </c>
      <c r="H748" s="71">
        <v>2554</v>
      </c>
      <c r="I748" s="71" t="s">
        <v>154</v>
      </c>
      <c r="J748" s="71" t="s">
        <v>155</v>
      </c>
      <c r="K748" s="71" t="s">
        <v>586</v>
      </c>
    </row>
    <row r="749" spans="1:11" ht="17.25">
      <c r="A749" s="65">
        <v>3</v>
      </c>
      <c r="B749" s="69">
        <v>19937</v>
      </c>
      <c r="C749" s="71" t="s">
        <v>584</v>
      </c>
      <c r="D749" s="66" t="s">
        <v>924</v>
      </c>
      <c r="E749" s="70"/>
      <c r="F749" s="70"/>
      <c r="G749" s="70">
        <v>18000</v>
      </c>
      <c r="H749" s="71">
        <v>2554</v>
      </c>
      <c r="I749" s="71" t="s">
        <v>154</v>
      </c>
      <c r="J749" s="71" t="s">
        <v>155</v>
      </c>
      <c r="K749" s="71" t="s">
        <v>586</v>
      </c>
    </row>
    <row r="750" spans="1:11" ht="17.25">
      <c r="A750" s="65">
        <v>3</v>
      </c>
      <c r="B750" s="69">
        <v>19937</v>
      </c>
      <c r="C750" s="71" t="s">
        <v>584</v>
      </c>
      <c r="D750" s="66" t="s">
        <v>925</v>
      </c>
      <c r="E750" s="70"/>
      <c r="F750" s="70"/>
      <c r="G750" s="70">
        <v>24750</v>
      </c>
      <c r="H750" s="71">
        <v>2554</v>
      </c>
      <c r="I750" s="71" t="s">
        <v>154</v>
      </c>
      <c r="J750" s="71" t="s">
        <v>155</v>
      </c>
      <c r="K750" s="71" t="s">
        <v>586</v>
      </c>
    </row>
    <row r="751" spans="1:11" ht="17.25">
      <c r="A751" s="65">
        <v>3</v>
      </c>
      <c r="B751" s="69">
        <v>19937</v>
      </c>
      <c r="C751" s="71" t="s">
        <v>584</v>
      </c>
      <c r="D751" s="66" t="s">
        <v>926</v>
      </c>
      <c r="E751" s="70"/>
      <c r="F751" s="70"/>
      <c r="G751" s="70">
        <v>18000</v>
      </c>
      <c r="H751" s="71">
        <v>2554</v>
      </c>
      <c r="I751" s="71" t="s">
        <v>154</v>
      </c>
      <c r="J751" s="71" t="s">
        <v>155</v>
      </c>
      <c r="K751" s="71" t="s">
        <v>586</v>
      </c>
    </row>
    <row r="752" spans="1:11" ht="17.25">
      <c r="A752" s="65">
        <v>3</v>
      </c>
      <c r="B752" s="69">
        <v>19937</v>
      </c>
      <c r="C752" s="71" t="s">
        <v>584</v>
      </c>
      <c r="D752" s="66" t="s">
        <v>927</v>
      </c>
      <c r="E752" s="70"/>
      <c r="F752" s="70"/>
      <c r="G752" s="70">
        <v>4500</v>
      </c>
      <c r="H752" s="71">
        <v>2554</v>
      </c>
      <c r="I752" s="71" t="s">
        <v>154</v>
      </c>
      <c r="J752" s="71" t="s">
        <v>155</v>
      </c>
      <c r="K752" s="71" t="s">
        <v>586</v>
      </c>
    </row>
    <row r="753" spans="1:11" ht="17.25">
      <c r="A753" s="65">
        <v>3</v>
      </c>
      <c r="B753" s="69">
        <v>19937</v>
      </c>
      <c r="C753" s="71" t="s">
        <v>584</v>
      </c>
      <c r="D753" s="66" t="s">
        <v>928</v>
      </c>
      <c r="E753" s="70"/>
      <c r="F753" s="70"/>
      <c r="G753" s="70">
        <v>18000</v>
      </c>
      <c r="H753" s="71">
        <v>2554</v>
      </c>
      <c r="I753" s="71" t="s">
        <v>154</v>
      </c>
      <c r="J753" s="71" t="s">
        <v>155</v>
      </c>
      <c r="K753" s="71" t="s">
        <v>586</v>
      </c>
    </row>
    <row r="754" spans="1:11" ht="17.25">
      <c r="A754" s="65">
        <v>3</v>
      </c>
      <c r="B754" s="69">
        <v>19937</v>
      </c>
      <c r="C754" s="71" t="s">
        <v>584</v>
      </c>
      <c r="D754" s="66" t="s">
        <v>929</v>
      </c>
      <c r="E754" s="70"/>
      <c r="F754" s="70"/>
      <c r="G754" s="70">
        <v>18000</v>
      </c>
      <c r="H754" s="71">
        <v>2554</v>
      </c>
      <c r="I754" s="71" t="s">
        <v>154</v>
      </c>
      <c r="J754" s="71" t="s">
        <v>155</v>
      </c>
      <c r="K754" s="71" t="s">
        <v>586</v>
      </c>
    </row>
    <row r="755" spans="1:11" ht="17.25">
      <c r="A755" s="65">
        <v>3</v>
      </c>
      <c r="B755" s="69">
        <v>19937</v>
      </c>
      <c r="C755" s="71" t="s">
        <v>584</v>
      </c>
      <c r="D755" s="66" t="s">
        <v>929</v>
      </c>
      <c r="E755" s="70"/>
      <c r="F755" s="70"/>
      <c r="G755" s="70">
        <v>6400</v>
      </c>
      <c r="H755" s="71">
        <v>2554</v>
      </c>
      <c r="I755" s="71" t="s">
        <v>154</v>
      </c>
      <c r="J755" s="71" t="s">
        <v>155</v>
      </c>
      <c r="K755" s="71" t="s">
        <v>586</v>
      </c>
    </row>
    <row r="756" spans="1:11" ht="17.25">
      <c r="A756" s="65">
        <v>3</v>
      </c>
      <c r="B756" s="69">
        <v>19937</v>
      </c>
      <c r="C756" s="71" t="s">
        <v>584</v>
      </c>
      <c r="D756" s="66" t="s">
        <v>930</v>
      </c>
      <c r="E756" s="70"/>
      <c r="F756" s="70"/>
      <c r="G756" s="70">
        <v>18000</v>
      </c>
      <c r="H756" s="71">
        <v>2554</v>
      </c>
      <c r="I756" s="71" t="s">
        <v>154</v>
      </c>
      <c r="J756" s="71" t="s">
        <v>155</v>
      </c>
      <c r="K756" s="71" t="s">
        <v>586</v>
      </c>
    </row>
    <row r="757" spans="1:11" ht="17.25">
      <c r="A757" s="65">
        <v>3</v>
      </c>
      <c r="B757" s="69">
        <v>19937</v>
      </c>
      <c r="C757" s="71" t="s">
        <v>584</v>
      </c>
      <c r="D757" s="66" t="s">
        <v>931</v>
      </c>
      <c r="E757" s="70"/>
      <c r="F757" s="70"/>
      <c r="G757" s="70">
        <v>9375</v>
      </c>
      <c r="H757" s="71">
        <v>2554</v>
      </c>
      <c r="I757" s="71" t="s">
        <v>154</v>
      </c>
      <c r="J757" s="71" t="s">
        <v>155</v>
      </c>
      <c r="K757" s="71" t="s">
        <v>586</v>
      </c>
    </row>
    <row r="758" spans="1:11" ht="17.25">
      <c r="A758" s="65">
        <v>3</v>
      </c>
      <c r="B758" s="69">
        <v>19937</v>
      </c>
      <c r="C758" s="71" t="s">
        <v>584</v>
      </c>
      <c r="D758" s="66" t="s">
        <v>932</v>
      </c>
      <c r="E758" s="70"/>
      <c r="F758" s="70"/>
      <c r="G758" s="70">
        <v>18000</v>
      </c>
      <c r="H758" s="71">
        <v>2554</v>
      </c>
      <c r="I758" s="71" t="s">
        <v>154</v>
      </c>
      <c r="J758" s="71" t="s">
        <v>155</v>
      </c>
      <c r="K758" s="71" t="s">
        <v>586</v>
      </c>
    </row>
    <row r="759" spans="1:11" ht="17.25">
      <c r="A759" s="65">
        <v>3</v>
      </c>
      <c r="B759" s="69">
        <v>19937</v>
      </c>
      <c r="C759" s="71" t="s">
        <v>584</v>
      </c>
      <c r="D759" s="66" t="s">
        <v>933</v>
      </c>
      <c r="E759" s="70"/>
      <c r="F759" s="70"/>
      <c r="G759" s="70">
        <v>2700</v>
      </c>
      <c r="H759" s="71">
        <v>2554</v>
      </c>
      <c r="I759" s="71" t="s">
        <v>154</v>
      </c>
      <c r="J759" s="71" t="s">
        <v>155</v>
      </c>
      <c r="K759" s="71" t="s">
        <v>586</v>
      </c>
    </row>
    <row r="760" spans="1:11" ht="17.25">
      <c r="A760" s="65">
        <v>3</v>
      </c>
      <c r="B760" s="69">
        <v>19937</v>
      </c>
      <c r="C760" s="71" t="s">
        <v>584</v>
      </c>
      <c r="D760" s="66" t="s">
        <v>934</v>
      </c>
      <c r="E760" s="70"/>
      <c r="F760" s="70"/>
      <c r="G760" s="70">
        <v>2100</v>
      </c>
      <c r="H760" s="71">
        <v>2554</v>
      </c>
      <c r="I760" s="71" t="s">
        <v>154</v>
      </c>
      <c r="J760" s="71" t="s">
        <v>155</v>
      </c>
      <c r="K760" s="71" t="s">
        <v>586</v>
      </c>
    </row>
    <row r="761" spans="1:11" ht="17.25">
      <c r="A761" s="65">
        <v>3</v>
      </c>
      <c r="B761" s="69">
        <v>19937</v>
      </c>
      <c r="C761" s="71" t="s">
        <v>584</v>
      </c>
      <c r="D761" s="66" t="s">
        <v>935</v>
      </c>
      <c r="E761" s="70"/>
      <c r="F761" s="70"/>
      <c r="G761" s="70">
        <v>2400</v>
      </c>
      <c r="H761" s="71">
        <v>2554</v>
      </c>
      <c r="I761" s="71" t="s">
        <v>154</v>
      </c>
      <c r="J761" s="71" t="s">
        <v>155</v>
      </c>
      <c r="K761" s="71" t="s">
        <v>586</v>
      </c>
    </row>
    <row r="762" spans="1:11" ht="17.25">
      <c r="A762" s="65">
        <v>3</v>
      </c>
      <c r="B762" s="69">
        <v>19937</v>
      </c>
      <c r="C762" s="71" t="s">
        <v>584</v>
      </c>
      <c r="D762" s="66" t="s">
        <v>936</v>
      </c>
      <c r="E762" s="70"/>
      <c r="F762" s="70"/>
      <c r="G762" s="70">
        <v>14250</v>
      </c>
      <c r="H762" s="71">
        <v>2554</v>
      </c>
      <c r="I762" s="71" t="s">
        <v>154</v>
      </c>
      <c r="J762" s="71" t="s">
        <v>155</v>
      </c>
      <c r="K762" s="71" t="s">
        <v>586</v>
      </c>
    </row>
    <row r="763" spans="1:11" ht="17.25">
      <c r="A763" s="74">
        <v>4</v>
      </c>
      <c r="B763" s="75">
        <v>19937</v>
      </c>
      <c r="C763" s="72" t="s">
        <v>596</v>
      </c>
      <c r="D763" s="71" t="s">
        <v>937</v>
      </c>
      <c r="E763" s="70"/>
      <c r="F763" s="70"/>
      <c r="G763" s="70">
        <v>22560</v>
      </c>
      <c r="H763" s="71">
        <v>2554</v>
      </c>
      <c r="I763" s="71" t="s">
        <v>154</v>
      </c>
      <c r="J763" s="71" t="s">
        <v>155</v>
      </c>
      <c r="K763" s="71" t="s">
        <v>586</v>
      </c>
    </row>
    <row r="764" spans="1:11" ht="17.25">
      <c r="A764" s="74">
        <v>4</v>
      </c>
      <c r="B764" s="75">
        <v>19937</v>
      </c>
      <c r="C764" s="71" t="s">
        <v>584</v>
      </c>
      <c r="D764" s="71" t="s">
        <v>938</v>
      </c>
      <c r="E764" s="70"/>
      <c r="F764" s="70"/>
      <c r="G764" s="70">
        <v>2400</v>
      </c>
      <c r="H764" s="71">
        <v>2554</v>
      </c>
      <c r="I764" s="71" t="s">
        <v>154</v>
      </c>
      <c r="J764" s="71" t="s">
        <v>155</v>
      </c>
      <c r="K764" s="71" t="s">
        <v>586</v>
      </c>
    </row>
    <row r="765" spans="1:11" ht="17.25">
      <c r="A765" s="74">
        <v>4</v>
      </c>
      <c r="B765" s="75">
        <v>19937</v>
      </c>
      <c r="C765" s="71" t="s">
        <v>584</v>
      </c>
      <c r="D765" s="71" t="s">
        <v>939</v>
      </c>
      <c r="E765" s="70"/>
      <c r="F765" s="70"/>
      <c r="G765" s="70">
        <v>2400</v>
      </c>
      <c r="H765" s="71">
        <v>2554</v>
      </c>
      <c r="I765" s="71" t="s">
        <v>154</v>
      </c>
      <c r="J765" s="71" t="s">
        <v>155</v>
      </c>
      <c r="K765" s="71" t="s">
        <v>586</v>
      </c>
    </row>
    <row r="766" spans="1:11" ht="17.25">
      <c r="A766" s="74">
        <v>8</v>
      </c>
      <c r="B766" s="75">
        <v>19937</v>
      </c>
      <c r="C766" s="71" t="s">
        <v>584</v>
      </c>
      <c r="D766" s="71" t="s">
        <v>940</v>
      </c>
      <c r="E766" s="70"/>
      <c r="F766" s="70"/>
      <c r="G766" s="70">
        <v>800</v>
      </c>
      <c r="H766" s="71">
        <v>2554</v>
      </c>
      <c r="I766" s="71" t="s">
        <v>154</v>
      </c>
      <c r="J766" s="71" t="s">
        <v>155</v>
      </c>
      <c r="K766" s="71" t="s">
        <v>586</v>
      </c>
    </row>
    <row r="767" spans="1:11" ht="17.25">
      <c r="A767" s="74">
        <v>8</v>
      </c>
      <c r="B767" s="75">
        <v>19937</v>
      </c>
      <c r="C767" s="71" t="s">
        <v>584</v>
      </c>
      <c r="D767" s="71" t="s">
        <v>941</v>
      </c>
      <c r="E767" s="70"/>
      <c r="F767" s="70"/>
      <c r="G767" s="70">
        <v>48800</v>
      </c>
      <c r="H767" s="71">
        <v>2554</v>
      </c>
      <c r="I767" s="71" t="s">
        <v>154</v>
      </c>
      <c r="J767" s="71" t="s">
        <v>155</v>
      </c>
      <c r="K767" s="71" t="s">
        <v>586</v>
      </c>
    </row>
    <row r="768" spans="1:11" ht="17.25">
      <c r="A768" s="74">
        <v>8</v>
      </c>
      <c r="B768" s="75">
        <v>19937</v>
      </c>
      <c r="C768" s="71" t="s">
        <v>584</v>
      </c>
      <c r="D768" s="71" t="s">
        <v>942</v>
      </c>
      <c r="E768" s="70"/>
      <c r="F768" s="70"/>
      <c r="G768" s="70">
        <v>6750</v>
      </c>
      <c r="H768" s="71">
        <v>2554</v>
      </c>
      <c r="I768" s="71" t="s">
        <v>154</v>
      </c>
      <c r="J768" s="71" t="s">
        <v>155</v>
      </c>
      <c r="K768" s="71" t="s">
        <v>586</v>
      </c>
    </row>
    <row r="769" spans="1:11" ht="17.25">
      <c r="A769" s="74">
        <v>8</v>
      </c>
      <c r="B769" s="75">
        <v>19937</v>
      </c>
      <c r="C769" s="71" t="s">
        <v>584</v>
      </c>
      <c r="D769" s="71" t="s">
        <v>943</v>
      </c>
      <c r="E769" s="70"/>
      <c r="F769" s="70"/>
      <c r="G769" s="70">
        <v>1350</v>
      </c>
      <c r="H769" s="71">
        <v>2554</v>
      </c>
      <c r="I769" s="71" t="s">
        <v>154</v>
      </c>
      <c r="J769" s="71" t="s">
        <v>155</v>
      </c>
      <c r="K769" s="71" t="s">
        <v>586</v>
      </c>
    </row>
    <row r="770" spans="1:11" ht="17.25">
      <c r="A770" s="74">
        <v>8</v>
      </c>
      <c r="B770" s="75">
        <v>19937</v>
      </c>
      <c r="C770" s="71" t="s">
        <v>584</v>
      </c>
      <c r="D770" s="71" t="s">
        <v>944</v>
      </c>
      <c r="E770" s="70"/>
      <c r="F770" s="70"/>
      <c r="G770" s="70">
        <v>1350</v>
      </c>
      <c r="H770" s="71">
        <v>2554</v>
      </c>
      <c r="I770" s="71" t="s">
        <v>154</v>
      </c>
      <c r="J770" s="71" t="s">
        <v>155</v>
      </c>
      <c r="K770" s="71" t="s">
        <v>586</v>
      </c>
    </row>
    <row r="771" spans="1:11" ht="17.25">
      <c r="A771" s="74">
        <v>8</v>
      </c>
      <c r="B771" s="75">
        <v>19937</v>
      </c>
      <c r="C771" s="71" t="s">
        <v>584</v>
      </c>
      <c r="D771" s="71" t="s">
        <v>945</v>
      </c>
      <c r="E771" s="70"/>
      <c r="F771" s="70"/>
      <c r="G771" s="70">
        <v>11200</v>
      </c>
      <c r="H771" s="71">
        <v>2554</v>
      </c>
      <c r="I771" s="71" t="s">
        <v>154</v>
      </c>
      <c r="J771" s="71" t="s">
        <v>155</v>
      </c>
      <c r="K771" s="71" t="s">
        <v>586</v>
      </c>
    </row>
    <row r="772" spans="1:11" ht="17.25">
      <c r="A772" s="74">
        <v>8</v>
      </c>
      <c r="B772" s="75">
        <v>19937</v>
      </c>
      <c r="C772" s="71" t="s">
        <v>584</v>
      </c>
      <c r="D772" s="71" t="s">
        <v>946</v>
      </c>
      <c r="E772" s="70"/>
      <c r="F772" s="70"/>
      <c r="G772" s="70">
        <v>9800</v>
      </c>
      <c r="H772" s="71">
        <v>2554</v>
      </c>
      <c r="I772" s="71" t="s">
        <v>154</v>
      </c>
      <c r="J772" s="71" t="s">
        <v>155</v>
      </c>
      <c r="K772" s="71" t="s">
        <v>586</v>
      </c>
    </row>
    <row r="773" spans="1:11" ht="17.25">
      <c r="A773" s="74">
        <v>10</v>
      </c>
      <c r="B773" s="75">
        <v>19937</v>
      </c>
      <c r="C773" s="71" t="s">
        <v>584</v>
      </c>
      <c r="D773" s="71" t="s">
        <v>947</v>
      </c>
      <c r="E773" s="70"/>
      <c r="F773" s="70"/>
      <c r="G773" s="70">
        <v>2400</v>
      </c>
      <c r="H773" s="71">
        <v>2554</v>
      </c>
      <c r="I773" s="71" t="s">
        <v>154</v>
      </c>
      <c r="J773" s="71" t="s">
        <v>155</v>
      </c>
      <c r="K773" s="71" t="s">
        <v>586</v>
      </c>
    </row>
    <row r="774" spans="1:11" ht="17.25">
      <c r="A774" s="74">
        <v>10</v>
      </c>
      <c r="B774" s="75">
        <v>19937</v>
      </c>
      <c r="C774" s="71" t="s">
        <v>584</v>
      </c>
      <c r="D774" s="71" t="s">
        <v>948</v>
      </c>
      <c r="E774" s="70"/>
      <c r="F774" s="70"/>
      <c r="G774" s="70">
        <v>28000</v>
      </c>
      <c r="H774" s="71">
        <v>2554</v>
      </c>
      <c r="I774" s="71" t="s">
        <v>154</v>
      </c>
      <c r="J774" s="71" t="s">
        <v>155</v>
      </c>
      <c r="K774" s="71" t="s">
        <v>586</v>
      </c>
    </row>
    <row r="775" spans="1:11" ht="17.25">
      <c r="A775" s="74">
        <v>10</v>
      </c>
      <c r="B775" s="75">
        <v>19937</v>
      </c>
      <c r="C775" s="66" t="s">
        <v>220</v>
      </c>
      <c r="D775" s="71" t="s">
        <v>949</v>
      </c>
      <c r="E775" s="70"/>
      <c r="F775" s="70"/>
      <c r="G775" s="70">
        <v>3190</v>
      </c>
      <c r="H775" s="71">
        <v>2554</v>
      </c>
      <c r="I775" s="71" t="s">
        <v>154</v>
      </c>
      <c r="J775" s="71" t="s">
        <v>155</v>
      </c>
      <c r="K775" s="71" t="s">
        <v>586</v>
      </c>
    </row>
    <row r="776" spans="1:11" ht="17.25">
      <c r="A776" s="74">
        <v>11</v>
      </c>
      <c r="B776" s="75">
        <v>19937</v>
      </c>
      <c r="C776" s="71" t="s">
        <v>584</v>
      </c>
      <c r="D776" s="71" t="s">
        <v>950</v>
      </c>
      <c r="E776" s="70"/>
      <c r="F776" s="70"/>
      <c r="G776" s="70">
        <v>22000</v>
      </c>
      <c r="H776" s="71">
        <v>2554</v>
      </c>
      <c r="I776" s="71" t="s">
        <v>154</v>
      </c>
      <c r="J776" s="71" t="s">
        <v>155</v>
      </c>
      <c r="K776" s="71" t="s">
        <v>586</v>
      </c>
    </row>
    <row r="777" spans="1:11" ht="17.25">
      <c r="A777" s="74">
        <v>18</v>
      </c>
      <c r="B777" s="75">
        <v>19937</v>
      </c>
      <c r="C777" s="71" t="s">
        <v>584</v>
      </c>
      <c r="D777" s="71" t="s">
        <v>951</v>
      </c>
      <c r="E777" s="70"/>
      <c r="F777" s="70"/>
      <c r="G777" s="70">
        <v>2400</v>
      </c>
      <c r="H777" s="71">
        <v>2554</v>
      </c>
      <c r="I777" s="71" t="s">
        <v>154</v>
      </c>
      <c r="J777" s="71" t="s">
        <v>155</v>
      </c>
      <c r="K777" s="71" t="s">
        <v>586</v>
      </c>
    </row>
    <row r="778" spans="1:11" ht="17.25">
      <c r="A778" s="74">
        <v>18</v>
      </c>
      <c r="B778" s="75">
        <v>19937</v>
      </c>
      <c r="C778" s="71" t="s">
        <v>584</v>
      </c>
      <c r="D778" s="71" t="s">
        <v>952</v>
      </c>
      <c r="E778" s="70"/>
      <c r="F778" s="70"/>
      <c r="G778" s="70">
        <v>36800</v>
      </c>
      <c r="H778" s="71">
        <v>2554</v>
      </c>
      <c r="I778" s="71" t="s">
        <v>154</v>
      </c>
      <c r="J778" s="71" t="s">
        <v>155</v>
      </c>
      <c r="K778" s="71" t="s">
        <v>586</v>
      </c>
    </row>
    <row r="779" spans="1:11" ht="17.25">
      <c r="A779" s="74">
        <v>18</v>
      </c>
      <c r="B779" s="75">
        <v>19937</v>
      </c>
      <c r="C779" s="71" t="s">
        <v>584</v>
      </c>
      <c r="D779" s="71" t="s">
        <v>953</v>
      </c>
      <c r="E779" s="70"/>
      <c r="F779" s="70"/>
      <c r="G779" s="70">
        <v>39200</v>
      </c>
      <c r="H779" s="71">
        <v>2554</v>
      </c>
      <c r="I779" s="71" t="s">
        <v>154</v>
      </c>
      <c r="J779" s="71" t="s">
        <v>155</v>
      </c>
      <c r="K779" s="71" t="s">
        <v>586</v>
      </c>
    </row>
    <row r="780" spans="1:11" ht="17.25">
      <c r="A780" s="74">
        <v>19</v>
      </c>
      <c r="B780" s="75">
        <v>19937</v>
      </c>
      <c r="C780" s="71" t="s">
        <v>584</v>
      </c>
      <c r="D780" s="71" t="s">
        <v>954</v>
      </c>
      <c r="E780" s="70"/>
      <c r="F780" s="70"/>
      <c r="G780" s="70">
        <v>7600</v>
      </c>
      <c r="H780" s="71">
        <v>2554</v>
      </c>
      <c r="I780" s="71" t="s">
        <v>154</v>
      </c>
      <c r="J780" s="71" t="s">
        <v>155</v>
      </c>
      <c r="K780" s="71" t="s">
        <v>586</v>
      </c>
    </row>
    <row r="781" spans="1:11" ht="17.25">
      <c r="A781" s="74">
        <v>24</v>
      </c>
      <c r="B781" s="75">
        <v>19937</v>
      </c>
      <c r="C781" s="71" t="s">
        <v>246</v>
      </c>
      <c r="D781" s="71" t="s">
        <v>955</v>
      </c>
      <c r="E781" s="70"/>
      <c r="F781" s="70"/>
      <c r="G781" s="70">
        <v>120</v>
      </c>
      <c r="H781" s="71">
        <v>2554</v>
      </c>
      <c r="I781" s="71" t="s">
        <v>154</v>
      </c>
      <c r="J781" s="71" t="s">
        <v>155</v>
      </c>
      <c r="K781" s="71" t="s">
        <v>586</v>
      </c>
    </row>
    <row r="782" spans="1:11" ht="17.25">
      <c r="A782" s="74">
        <v>24</v>
      </c>
      <c r="B782" s="75">
        <v>19937</v>
      </c>
      <c r="C782" s="71" t="s">
        <v>246</v>
      </c>
      <c r="D782" s="71" t="s">
        <v>956</v>
      </c>
      <c r="E782" s="70"/>
      <c r="F782" s="70"/>
      <c r="G782" s="70">
        <v>180</v>
      </c>
      <c r="H782" s="71">
        <v>2554</v>
      </c>
      <c r="I782" s="71" t="s">
        <v>154</v>
      </c>
      <c r="J782" s="71" t="s">
        <v>155</v>
      </c>
      <c r="K782" s="71" t="s">
        <v>586</v>
      </c>
    </row>
    <row r="783" spans="1:11" ht="17.25">
      <c r="A783" s="74">
        <v>5</v>
      </c>
      <c r="B783" s="75">
        <v>19968</v>
      </c>
      <c r="C783" s="72" t="s">
        <v>596</v>
      </c>
      <c r="D783" s="71" t="s">
        <v>957</v>
      </c>
      <c r="E783" s="70"/>
      <c r="F783" s="70"/>
      <c r="G783" s="70">
        <v>21610</v>
      </c>
      <c r="H783" s="71">
        <v>2554</v>
      </c>
      <c r="I783" s="71" t="s">
        <v>154</v>
      </c>
      <c r="J783" s="71" t="s">
        <v>155</v>
      </c>
      <c r="K783" s="71" t="s">
        <v>586</v>
      </c>
    </row>
    <row r="784" spans="1:11" ht="17.25">
      <c r="A784" s="74">
        <v>5</v>
      </c>
      <c r="B784" s="75">
        <v>19968</v>
      </c>
      <c r="C784" s="71" t="s">
        <v>584</v>
      </c>
      <c r="D784" s="71" t="s">
        <v>958</v>
      </c>
      <c r="E784" s="70"/>
      <c r="F784" s="70"/>
      <c r="G784" s="70">
        <v>16875</v>
      </c>
      <c r="H784" s="71">
        <v>2554</v>
      </c>
      <c r="I784" s="71" t="s">
        <v>154</v>
      </c>
      <c r="J784" s="71" t="s">
        <v>155</v>
      </c>
      <c r="K784" s="71" t="s">
        <v>586</v>
      </c>
    </row>
    <row r="785" spans="1:11" ht="17.25">
      <c r="A785" s="74">
        <v>5</v>
      </c>
      <c r="B785" s="75">
        <v>19968</v>
      </c>
      <c r="C785" s="71" t="s">
        <v>584</v>
      </c>
      <c r="D785" s="71" t="s">
        <v>959</v>
      </c>
      <c r="E785" s="70"/>
      <c r="F785" s="70"/>
      <c r="G785" s="70">
        <v>2250</v>
      </c>
      <c r="H785" s="71">
        <v>2554</v>
      </c>
      <c r="I785" s="71" t="s">
        <v>154</v>
      </c>
      <c r="J785" s="71" t="s">
        <v>155</v>
      </c>
      <c r="K785" s="71" t="s">
        <v>586</v>
      </c>
    </row>
    <row r="786" spans="1:11" ht="17.25">
      <c r="A786" s="74">
        <v>5</v>
      </c>
      <c r="B786" s="75">
        <v>19968</v>
      </c>
      <c r="C786" s="71" t="s">
        <v>584</v>
      </c>
      <c r="D786" s="71" t="s">
        <v>960</v>
      </c>
      <c r="E786" s="70"/>
      <c r="F786" s="70"/>
      <c r="G786" s="70">
        <v>9000</v>
      </c>
      <c r="H786" s="71">
        <v>2554</v>
      </c>
      <c r="I786" s="71" t="s">
        <v>154</v>
      </c>
      <c r="J786" s="71" t="s">
        <v>155</v>
      </c>
      <c r="K786" s="71" t="s">
        <v>586</v>
      </c>
    </row>
    <row r="787" spans="1:11" ht="17.25">
      <c r="A787" s="74">
        <v>5</v>
      </c>
      <c r="B787" s="75">
        <v>19968</v>
      </c>
      <c r="C787" s="71" t="s">
        <v>584</v>
      </c>
      <c r="D787" s="71" t="s">
        <v>961</v>
      </c>
      <c r="E787" s="70"/>
      <c r="F787" s="70"/>
      <c r="G787" s="70">
        <v>18000</v>
      </c>
      <c r="H787" s="71">
        <v>2554</v>
      </c>
      <c r="I787" s="71" t="s">
        <v>154</v>
      </c>
      <c r="J787" s="71" t="s">
        <v>155</v>
      </c>
      <c r="K787" s="71" t="s">
        <v>586</v>
      </c>
    </row>
    <row r="788" spans="1:11" ht="17.25">
      <c r="A788" s="74">
        <v>5</v>
      </c>
      <c r="B788" s="75">
        <v>19968</v>
      </c>
      <c r="C788" s="71" t="s">
        <v>584</v>
      </c>
      <c r="D788" s="71" t="s">
        <v>962</v>
      </c>
      <c r="E788" s="70"/>
      <c r="F788" s="70"/>
      <c r="G788" s="70">
        <v>18000</v>
      </c>
      <c r="H788" s="71">
        <v>2554</v>
      </c>
      <c r="I788" s="71" t="s">
        <v>154</v>
      </c>
      <c r="J788" s="71" t="s">
        <v>155</v>
      </c>
      <c r="K788" s="71" t="s">
        <v>586</v>
      </c>
    </row>
    <row r="789" spans="1:11" ht="17.25">
      <c r="A789" s="74">
        <v>5</v>
      </c>
      <c r="B789" s="75">
        <v>19968</v>
      </c>
      <c r="C789" s="71" t="s">
        <v>584</v>
      </c>
      <c r="D789" s="71" t="s">
        <v>963</v>
      </c>
      <c r="E789" s="70"/>
      <c r="F789" s="70"/>
      <c r="G789" s="70">
        <v>18000</v>
      </c>
      <c r="H789" s="71">
        <v>2554</v>
      </c>
      <c r="I789" s="71" t="s">
        <v>154</v>
      </c>
      <c r="J789" s="71" t="s">
        <v>155</v>
      </c>
      <c r="K789" s="71" t="s">
        <v>586</v>
      </c>
    </row>
    <row r="790" spans="1:11" ht="17.25">
      <c r="A790" s="74">
        <v>5</v>
      </c>
      <c r="B790" s="75">
        <v>19968</v>
      </c>
      <c r="C790" s="71" t="s">
        <v>584</v>
      </c>
      <c r="D790" s="71" t="s">
        <v>964</v>
      </c>
      <c r="E790" s="70"/>
      <c r="F790" s="70"/>
      <c r="G790" s="70">
        <v>18000</v>
      </c>
      <c r="H790" s="71">
        <v>2554</v>
      </c>
      <c r="I790" s="71" t="s">
        <v>154</v>
      </c>
      <c r="J790" s="71" t="s">
        <v>155</v>
      </c>
      <c r="K790" s="71" t="s">
        <v>586</v>
      </c>
    </row>
    <row r="791" spans="1:11" ht="17.25">
      <c r="A791" s="74">
        <v>5</v>
      </c>
      <c r="B791" s="75">
        <v>19968</v>
      </c>
      <c r="C791" s="71" t="s">
        <v>584</v>
      </c>
      <c r="D791" s="71" t="s">
        <v>965</v>
      </c>
      <c r="E791" s="70"/>
      <c r="F791" s="70"/>
      <c r="G791" s="70">
        <v>14250</v>
      </c>
      <c r="H791" s="71">
        <v>2554</v>
      </c>
      <c r="I791" s="71" t="s">
        <v>154</v>
      </c>
      <c r="J791" s="71" t="s">
        <v>155</v>
      </c>
      <c r="K791" s="71" t="s">
        <v>586</v>
      </c>
    </row>
    <row r="792" spans="1:11" ht="17.25">
      <c r="A792" s="74">
        <v>5</v>
      </c>
      <c r="B792" s="75">
        <v>19968</v>
      </c>
      <c r="C792" s="71" t="s">
        <v>584</v>
      </c>
      <c r="D792" s="71" t="s">
        <v>966</v>
      </c>
      <c r="E792" s="70"/>
      <c r="F792" s="70"/>
      <c r="G792" s="70">
        <v>18000</v>
      </c>
      <c r="H792" s="71">
        <v>2554</v>
      </c>
      <c r="I792" s="71" t="s">
        <v>154</v>
      </c>
      <c r="J792" s="71" t="s">
        <v>155</v>
      </c>
      <c r="K792" s="71" t="s">
        <v>586</v>
      </c>
    </row>
    <row r="793" spans="1:11" ht="17.25">
      <c r="A793" s="74">
        <v>5</v>
      </c>
      <c r="B793" s="75">
        <v>19968</v>
      </c>
      <c r="C793" s="71" t="s">
        <v>584</v>
      </c>
      <c r="D793" s="71" t="s">
        <v>967</v>
      </c>
      <c r="E793" s="70"/>
      <c r="F793" s="70"/>
      <c r="G793" s="70">
        <v>6750</v>
      </c>
      <c r="H793" s="71">
        <v>2554</v>
      </c>
      <c r="I793" s="71" t="s">
        <v>154</v>
      </c>
      <c r="J793" s="71" t="s">
        <v>155</v>
      </c>
      <c r="K793" s="71" t="s">
        <v>586</v>
      </c>
    </row>
    <row r="794" spans="1:11" ht="17.25">
      <c r="A794" s="74">
        <v>5</v>
      </c>
      <c r="B794" s="75">
        <v>19968</v>
      </c>
      <c r="C794" s="71" t="s">
        <v>584</v>
      </c>
      <c r="D794" s="71" t="s">
        <v>968</v>
      </c>
      <c r="E794" s="70"/>
      <c r="F794" s="70"/>
      <c r="G794" s="70">
        <v>18000</v>
      </c>
      <c r="H794" s="71">
        <v>2554</v>
      </c>
      <c r="I794" s="71" t="s">
        <v>154</v>
      </c>
      <c r="J794" s="71" t="s">
        <v>155</v>
      </c>
      <c r="K794" s="71" t="s">
        <v>586</v>
      </c>
    </row>
    <row r="795" spans="1:11" ht="17.25">
      <c r="A795" s="74">
        <v>5</v>
      </c>
      <c r="B795" s="75">
        <v>19968</v>
      </c>
      <c r="C795" s="71" t="s">
        <v>584</v>
      </c>
      <c r="D795" s="71" t="s">
        <v>969</v>
      </c>
      <c r="E795" s="70"/>
      <c r="F795" s="70"/>
      <c r="G795" s="70">
        <v>18000</v>
      </c>
      <c r="H795" s="71">
        <v>2554</v>
      </c>
      <c r="I795" s="71" t="s">
        <v>154</v>
      </c>
      <c r="J795" s="71" t="s">
        <v>155</v>
      </c>
      <c r="K795" s="71" t="s">
        <v>586</v>
      </c>
    </row>
    <row r="796" spans="1:11" ht="17.25">
      <c r="A796" s="74">
        <v>5</v>
      </c>
      <c r="B796" s="75">
        <v>19968</v>
      </c>
      <c r="C796" s="71" t="s">
        <v>584</v>
      </c>
      <c r="D796" s="71" t="s">
        <v>970</v>
      </c>
      <c r="E796" s="70"/>
      <c r="F796" s="70"/>
      <c r="G796" s="70">
        <v>18000</v>
      </c>
      <c r="H796" s="71">
        <v>2554</v>
      </c>
      <c r="I796" s="71" t="s">
        <v>154</v>
      </c>
      <c r="J796" s="71" t="s">
        <v>155</v>
      </c>
      <c r="K796" s="71" t="s">
        <v>586</v>
      </c>
    </row>
    <row r="797" spans="1:11" ht="17.25">
      <c r="A797" s="74">
        <v>5</v>
      </c>
      <c r="B797" s="75">
        <v>19968</v>
      </c>
      <c r="C797" s="71" t="s">
        <v>584</v>
      </c>
      <c r="D797" s="71" t="s">
        <v>971</v>
      </c>
      <c r="E797" s="70"/>
      <c r="F797" s="70"/>
      <c r="G797" s="70">
        <v>18000</v>
      </c>
      <c r="H797" s="71">
        <v>2554</v>
      </c>
      <c r="I797" s="71" t="s">
        <v>154</v>
      </c>
      <c r="J797" s="71" t="s">
        <v>155</v>
      </c>
      <c r="K797" s="71" t="s">
        <v>586</v>
      </c>
    </row>
    <row r="798" spans="1:11" ht="17.25">
      <c r="A798" s="74">
        <v>5</v>
      </c>
      <c r="B798" s="75">
        <v>19968</v>
      </c>
      <c r="C798" s="71" t="s">
        <v>584</v>
      </c>
      <c r="D798" s="71" t="s">
        <v>972</v>
      </c>
      <c r="E798" s="70"/>
      <c r="F798" s="70"/>
      <c r="G798" s="70">
        <v>18000</v>
      </c>
      <c r="H798" s="71">
        <v>2554</v>
      </c>
      <c r="I798" s="71" t="s">
        <v>154</v>
      </c>
      <c r="J798" s="71" t="s">
        <v>155</v>
      </c>
      <c r="K798" s="71" t="s">
        <v>586</v>
      </c>
    </row>
    <row r="799" spans="1:11" ht="17.25">
      <c r="A799" s="74">
        <v>5</v>
      </c>
      <c r="B799" s="75">
        <v>19968</v>
      </c>
      <c r="C799" s="71" t="s">
        <v>584</v>
      </c>
      <c r="D799" s="71" t="s">
        <v>973</v>
      </c>
      <c r="E799" s="70"/>
      <c r="F799" s="70"/>
      <c r="G799" s="70">
        <v>18000</v>
      </c>
      <c r="H799" s="71">
        <v>2554</v>
      </c>
      <c r="I799" s="71" t="s">
        <v>154</v>
      </c>
      <c r="J799" s="71" t="s">
        <v>155</v>
      </c>
      <c r="K799" s="71" t="s">
        <v>586</v>
      </c>
    </row>
    <row r="800" spans="1:11" ht="17.25">
      <c r="A800" s="74">
        <v>5</v>
      </c>
      <c r="B800" s="75">
        <v>19968</v>
      </c>
      <c r="C800" s="71" t="s">
        <v>584</v>
      </c>
      <c r="D800" s="71" t="s">
        <v>974</v>
      </c>
      <c r="E800" s="70"/>
      <c r="F800" s="70"/>
      <c r="G800" s="70">
        <v>9000</v>
      </c>
      <c r="H800" s="71">
        <v>2554</v>
      </c>
      <c r="I800" s="71" t="s">
        <v>154</v>
      </c>
      <c r="J800" s="71" t="s">
        <v>155</v>
      </c>
      <c r="K800" s="71" t="s">
        <v>586</v>
      </c>
    </row>
    <row r="801" spans="1:11" ht="17.25">
      <c r="A801" s="74">
        <v>5</v>
      </c>
      <c r="B801" s="75">
        <v>19968</v>
      </c>
      <c r="C801" s="71" t="s">
        <v>584</v>
      </c>
      <c r="D801" s="71" t="s">
        <v>975</v>
      </c>
      <c r="E801" s="70"/>
      <c r="F801" s="70"/>
      <c r="G801" s="70">
        <v>18000</v>
      </c>
      <c r="H801" s="71">
        <v>2554</v>
      </c>
      <c r="I801" s="71" t="s">
        <v>154</v>
      </c>
      <c r="J801" s="71" t="s">
        <v>155</v>
      </c>
      <c r="K801" s="71" t="s">
        <v>586</v>
      </c>
    </row>
    <row r="802" spans="1:11" ht="17.25">
      <c r="A802" s="74">
        <v>5</v>
      </c>
      <c r="B802" s="75">
        <v>19968</v>
      </c>
      <c r="C802" s="71" t="s">
        <v>584</v>
      </c>
      <c r="D802" s="71" t="s">
        <v>976</v>
      </c>
      <c r="E802" s="70"/>
      <c r="F802" s="70"/>
      <c r="G802" s="70">
        <v>4800</v>
      </c>
      <c r="H802" s="71">
        <v>2554</v>
      </c>
      <c r="I802" s="71" t="s">
        <v>154</v>
      </c>
      <c r="J802" s="71" t="s">
        <v>155</v>
      </c>
      <c r="K802" s="71" t="s">
        <v>586</v>
      </c>
    </row>
    <row r="803" spans="1:11" ht="17.25">
      <c r="A803" s="74">
        <v>5</v>
      </c>
      <c r="B803" s="75">
        <v>19968</v>
      </c>
      <c r="C803" s="71" t="s">
        <v>584</v>
      </c>
      <c r="D803" s="71" t="s">
        <v>977</v>
      </c>
      <c r="E803" s="70"/>
      <c r="F803" s="70"/>
      <c r="G803" s="70">
        <v>4800</v>
      </c>
      <c r="H803" s="71">
        <v>2554</v>
      </c>
      <c r="I803" s="71" t="s">
        <v>154</v>
      </c>
      <c r="J803" s="71" t="s">
        <v>155</v>
      </c>
      <c r="K803" s="71" t="s">
        <v>586</v>
      </c>
    </row>
    <row r="804" spans="1:11" ht="17.25">
      <c r="A804" s="74">
        <v>5</v>
      </c>
      <c r="B804" s="75">
        <v>19968</v>
      </c>
      <c r="C804" s="71" t="s">
        <v>584</v>
      </c>
      <c r="D804" s="71" t="s">
        <v>978</v>
      </c>
      <c r="E804" s="70"/>
      <c r="F804" s="70"/>
      <c r="G804" s="70">
        <v>4800</v>
      </c>
      <c r="H804" s="71">
        <v>2554</v>
      </c>
      <c r="I804" s="71" t="s">
        <v>154</v>
      </c>
      <c r="J804" s="71" t="s">
        <v>155</v>
      </c>
      <c r="K804" s="71" t="s">
        <v>586</v>
      </c>
    </row>
    <row r="805" spans="1:11" ht="17.25">
      <c r="A805" s="74">
        <v>5</v>
      </c>
      <c r="B805" s="75">
        <v>19968</v>
      </c>
      <c r="C805" s="71" t="s">
        <v>584</v>
      </c>
      <c r="D805" s="71" t="s">
        <v>979</v>
      </c>
      <c r="E805" s="70"/>
      <c r="F805" s="70"/>
      <c r="G805" s="70">
        <v>27600</v>
      </c>
      <c r="H805" s="71">
        <v>2554</v>
      </c>
      <c r="I805" s="71" t="s">
        <v>154</v>
      </c>
      <c r="J805" s="71" t="s">
        <v>155</v>
      </c>
      <c r="K805" s="71" t="s">
        <v>586</v>
      </c>
    </row>
    <row r="806" spans="1:11" ht="17.25">
      <c r="A806" s="74">
        <v>5</v>
      </c>
      <c r="B806" s="75">
        <v>19968</v>
      </c>
      <c r="C806" s="71" t="s">
        <v>584</v>
      </c>
      <c r="D806" s="71" t="s">
        <v>980</v>
      </c>
      <c r="E806" s="70"/>
      <c r="F806" s="70"/>
      <c r="G806" s="70">
        <v>9375</v>
      </c>
      <c r="H806" s="71">
        <v>2554</v>
      </c>
      <c r="I806" s="71" t="s">
        <v>154</v>
      </c>
      <c r="J806" s="71" t="s">
        <v>155</v>
      </c>
      <c r="K806" s="71" t="s">
        <v>586</v>
      </c>
    </row>
    <row r="807" spans="1:11" ht="17.25">
      <c r="A807" s="74">
        <v>5</v>
      </c>
      <c r="B807" s="75">
        <v>19968</v>
      </c>
      <c r="C807" s="71" t="s">
        <v>584</v>
      </c>
      <c r="D807" s="71" t="s">
        <v>981</v>
      </c>
      <c r="E807" s="70"/>
      <c r="F807" s="70"/>
      <c r="G807" s="70">
        <v>4800</v>
      </c>
      <c r="H807" s="71">
        <v>2554</v>
      </c>
      <c r="I807" s="71" t="s">
        <v>154</v>
      </c>
      <c r="J807" s="71" t="s">
        <v>155</v>
      </c>
      <c r="K807" s="71" t="s">
        <v>586</v>
      </c>
    </row>
    <row r="808" spans="1:11" ht="17.25">
      <c r="A808" s="74">
        <v>5</v>
      </c>
      <c r="B808" s="75">
        <v>19968</v>
      </c>
      <c r="C808" s="71" t="s">
        <v>584</v>
      </c>
      <c r="D808" s="71" t="s">
        <v>982</v>
      </c>
      <c r="E808" s="70"/>
      <c r="F808" s="70"/>
      <c r="G808" s="70">
        <v>4800</v>
      </c>
      <c r="H808" s="71">
        <v>2554</v>
      </c>
      <c r="I808" s="71" t="s">
        <v>154</v>
      </c>
      <c r="J808" s="71" t="s">
        <v>155</v>
      </c>
      <c r="K808" s="71" t="s">
        <v>586</v>
      </c>
    </row>
    <row r="809" spans="1:11" ht="17.25">
      <c r="A809" s="74">
        <v>5</v>
      </c>
      <c r="B809" s="75">
        <v>19968</v>
      </c>
      <c r="C809" s="71" t="s">
        <v>584</v>
      </c>
      <c r="D809" s="71" t="s">
        <v>983</v>
      </c>
      <c r="E809" s="70"/>
      <c r="F809" s="70"/>
      <c r="G809" s="70">
        <v>3800</v>
      </c>
      <c r="H809" s="71">
        <v>2554</v>
      </c>
      <c r="I809" s="71" t="s">
        <v>154</v>
      </c>
      <c r="J809" s="71" t="s">
        <v>155</v>
      </c>
      <c r="K809" s="71" t="s">
        <v>586</v>
      </c>
    </row>
    <row r="810" spans="1:11" ht="17.25">
      <c r="A810" s="74">
        <v>5</v>
      </c>
      <c r="B810" s="75">
        <v>19968</v>
      </c>
      <c r="C810" s="71" t="s">
        <v>584</v>
      </c>
      <c r="D810" s="71" t="s">
        <v>984</v>
      </c>
      <c r="E810" s="70"/>
      <c r="F810" s="70"/>
      <c r="G810" s="70">
        <v>11200</v>
      </c>
      <c r="H810" s="71">
        <v>2554</v>
      </c>
      <c r="I810" s="71" t="s">
        <v>154</v>
      </c>
      <c r="J810" s="71" t="s">
        <v>155</v>
      </c>
      <c r="K810" s="71" t="s">
        <v>586</v>
      </c>
    </row>
    <row r="811" spans="1:11" ht="17.25">
      <c r="A811" s="74">
        <v>8</v>
      </c>
      <c r="B811" s="75">
        <v>19968</v>
      </c>
      <c r="C811" s="71" t="s">
        <v>246</v>
      </c>
      <c r="D811" s="71" t="s">
        <v>985</v>
      </c>
      <c r="E811" s="70"/>
      <c r="F811" s="70"/>
      <c r="G811" s="70">
        <v>180</v>
      </c>
      <c r="H811" s="71">
        <v>2554</v>
      </c>
      <c r="I811" s="71" t="s">
        <v>154</v>
      </c>
      <c r="J811" s="71" t="s">
        <v>155</v>
      </c>
      <c r="K811" s="71" t="s">
        <v>586</v>
      </c>
    </row>
    <row r="812" spans="1:11" ht="17.25">
      <c r="A812" s="74">
        <v>8</v>
      </c>
      <c r="B812" s="75">
        <v>19968</v>
      </c>
      <c r="C812" s="71" t="s">
        <v>584</v>
      </c>
      <c r="D812" s="71" t="s">
        <v>986</v>
      </c>
      <c r="E812" s="70"/>
      <c r="F812" s="70"/>
      <c r="G812" s="70">
        <v>4500</v>
      </c>
      <c r="H812" s="71">
        <v>2554</v>
      </c>
      <c r="I812" s="71" t="s">
        <v>154</v>
      </c>
      <c r="J812" s="71" t="s">
        <v>155</v>
      </c>
      <c r="K812" s="71" t="s">
        <v>586</v>
      </c>
    </row>
    <row r="813" spans="1:11" ht="17.25">
      <c r="A813" s="74">
        <v>8</v>
      </c>
      <c r="B813" s="75">
        <v>19968</v>
      </c>
      <c r="C813" s="71" t="s">
        <v>584</v>
      </c>
      <c r="D813" s="71" t="s">
        <v>987</v>
      </c>
      <c r="E813" s="70"/>
      <c r="F813" s="70"/>
      <c r="G813" s="70">
        <v>1200</v>
      </c>
      <c r="H813" s="71">
        <v>2554</v>
      </c>
      <c r="I813" s="71" t="s">
        <v>154</v>
      </c>
      <c r="J813" s="71" t="s">
        <v>155</v>
      </c>
      <c r="K813" s="71" t="s">
        <v>586</v>
      </c>
    </row>
    <row r="814" spans="1:11" ht="17.25">
      <c r="A814" s="74">
        <v>8</v>
      </c>
      <c r="B814" s="75">
        <v>19968</v>
      </c>
      <c r="C814" s="71" t="s">
        <v>584</v>
      </c>
      <c r="D814" s="71" t="s">
        <v>988</v>
      </c>
      <c r="E814" s="70"/>
      <c r="F814" s="70"/>
      <c r="G814" s="70">
        <v>9000</v>
      </c>
      <c r="H814" s="71">
        <v>2554</v>
      </c>
      <c r="I814" s="71" t="s">
        <v>154</v>
      </c>
      <c r="J814" s="71" t="s">
        <v>155</v>
      </c>
      <c r="K814" s="71" t="s">
        <v>586</v>
      </c>
    </row>
    <row r="815" spans="1:11" ht="17.25">
      <c r="A815" s="74">
        <v>8</v>
      </c>
      <c r="B815" s="75">
        <v>19968</v>
      </c>
      <c r="C815" s="71" t="s">
        <v>584</v>
      </c>
      <c r="D815" s="71" t="s">
        <v>989</v>
      </c>
      <c r="E815" s="70"/>
      <c r="F815" s="70"/>
      <c r="G815" s="70">
        <v>2400</v>
      </c>
      <c r="H815" s="71">
        <v>2554</v>
      </c>
      <c r="I815" s="71" t="s">
        <v>154</v>
      </c>
      <c r="J815" s="71" t="s">
        <v>155</v>
      </c>
      <c r="K815" s="71" t="s">
        <v>586</v>
      </c>
    </row>
    <row r="816" spans="1:11" ht="17.25">
      <c r="A816" s="74">
        <v>8</v>
      </c>
      <c r="B816" s="75">
        <v>19968</v>
      </c>
      <c r="C816" s="71" t="s">
        <v>584</v>
      </c>
      <c r="D816" s="71" t="s">
        <v>990</v>
      </c>
      <c r="E816" s="70"/>
      <c r="F816" s="70"/>
      <c r="G816" s="70">
        <v>2100</v>
      </c>
      <c r="H816" s="71">
        <v>2554</v>
      </c>
      <c r="I816" s="71" t="s">
        <v>154</v>
      </c>
      <c r="J816" s="71" t="s">
        <v>155</v>
      </c>
      <c r="K816" s="71" t="s">
        <v>586</v>
      </c>
    </row>
    <row r="817" spans="1:11" ht="17.25">
      <c r="A817" s="74">
        <v>8</v>
      </c>
      <c r="B817" s="75">
        <v>19968</v>
      </c>
      <c r="C817" s="71" t="s">
        <v>584</v>
      </c>
      <c r="D817" s="71" t="s">
        <v>991</v>
      </c>
      <c r="E817" s="70"/>
      <c r="F817" s="70"/>
      <c r="G817" s="70">
        <v>2400</v>
      </c>
      <c r="H817" s="71">
        <v>2554</v>
      </c>
      <c r="I817" s="71" t="s">
        <v>154</v>
      </c>
      <c r="J817" s="71" t="s">
        <v>155</v>
      </c>
      <c r="K817" s="71" t="s">
        <v>586</v>
      </c>
    </row>
    <row r="818" spans="1:11" ht="17.25">
      <c r="A818" s="74">
        <v>8</v>
      </c>
      <c r="B818" s="75">
        <v>19968</v>
      </c>
      <c r="C818" s="71" t="s">
        <v>584</v>
      </c>
      <c r="D818" s="71" t="s">
        <v>992</v>
      </c>
      <c r="E818" s="70"/>
      <c r="F818" s="70"/>
      <c r="G818" s="70">
        <v>3300</v>
      </c>
      <c r="H818" s="71">
        <v>2554</v>
      </c>
      <c r="I818" s="71" t="s">
        <v>154</v>
      </c>
      <c r="J818" s="71" t="s">
        <v>155</v>
      </c>
      <c r="K818" s="71" t="s">
        <v>586</v>
      </c>
    </row>
    <row r="819" spans="1:11" ht="17.25">
      <c r="A819" s="74">
        <v>8</v>
      </c>
      <c r="B819" s="75">
        <v>19968</v>
      </c>
      <c r="C819" s="71" t="s">
        <v>584</v>
      </c>
      <c r="D819" s="71" t="s">
        <v>993</v>
      </c>
      <c r="E819" s="70"/>
      <c r="F819" s="70"/>
      <c r="G819" s="70">
        <v>1800</v>
      </c>
      <c r="H819" s="71">
        <v>2554</v>
      </c>
      <c r="I819" s="71" t="s">
        <v>154</v>
      </c>
      <c r="J819" s="71" t="s">
        <v>155</v>
      </c>
      <c r="K819" s="71" t="s">
        <v>586</v>
      </c>
    </row>
    <row r="820" spans="1:11" ht="17.25">
      <c r="A820" s="74">
        <v>8</v>
      </c>
      <c r="B820" s="75">
        <v>19968</v>
      </c>
      <c r="C820" s="71" t="s">
        <v>584</v>
      </c>
      <c r="D820" s="71" t="s">
        <v>994</v>
      </c>
      <c r="E820" s="70"/>
      <c r="F820" s="70"/>
      <c r="G820" s="70">
        <v>2400</v>
      </c>
      <c r="H820" s="71">
        <v>2554</v>
      </c>
      <c r="I820" s="71" t="s">
        <v>154</v>
      </c>
      <c r="J820" s="71" t="s">
        <v>155</v>
      </c>
      <c r="K820" s="71" t="s">
        <v>586</v>
      </c>
    </row>
    <row r="821" spans="1:11" ht="17.25">
      <c r="A821" s="74">
        <v>8</v>
      </c>
      <c r="B821" s="75">
        <v>19968</v>
      </c>
      <c r="C821" s="71" t="s">
        <v>584</v>
      </c>
      <c r="D821" s="71" t="s">
        <v>995</v>
      </c>
      <c r="E821" s="70"/>
      <c r="F821" s="70"/>
      <c r="G821" s="70">
        <v>1200</v>
      </c>
      <c r="H821" s="71">
        <v>2554</v>
      </c>
      <c r="I821" s="71" t="s">
        <v>154</v>
      </c>
      <c r="J821" s="71" t="s">
        <v>155</v>
      </c>
      <c r="K821" s="71" t="s">
        <v>586</v>
      </c>
    </row>
    <row r="822" spans="1:11" ht="17.25">
      <c r="A822" s="74">
        <v>8</v>
      </c>
      <c r="B822" s="75">
        <v>19968</v>
      </c>
      <c r="C822" s="71" t="s">
        <v>584</v>
      </c>
      <c r="D822" s="71" t="s">
        <v>996</v>
      </c>
      <c r="E822" s="70"/>
      <c r="F822" s="70"/>
      <c r="G822" s="70">
        <v>1500</v>
      </c>
      <c r="H822" s="71">
        <v>2554</v>
      </c>
      <c r="I822" s="71" t="s">
        <v>154</v>
      </c>
      <c r="J822" s="71" t="s">
        <v>155</v>
      </c>
      <c r="K822" s="71" t="s">
        <v>586</v>
      </c>
    </row>
    <row r="823" spans="1:11" ht="17.25">
      <c r="A823" s="74">
        <v>8</v>
      </c>
      <c r="B823" s="75">
        <v>19968</v>
      </c>
      <c r="C823" s="71" t="s">
        <v>584</v>
      </c>
      <c r="D823" s="71" t="s">
        <v>997</v>
      </c>
      <c r="E823" s="70"/>
      <c r="F823" s="70"/>
      <c r="G823" s="70">
        <v>2400</v>
      </c>
      <c r="H823" s="71">
        <v>2554</v>
      </c>
      <c r="I823" s="71" t="s">
        <v>154</v>
      </c>
      <c r="J823" s="71" t="s">
        <v>155</v>
      </c>
      <c r="K823" s="71" t="s">
        <v>586</v>
      </c>
    </row>
    <row r="824" spans="1:11" ht="17.25">
      <c r="A824" s="74">
        <v>8</v>
      </c>
      <c r="B824" s="75">
        <v>19968</v>
      </c>
      <c r="C824" s="71" t="s">
        <v>584</v>
      </c>
      <c r="D824" s="71" t="s">
        <v>998</v>
      </c>
      <c r="E824" s="70"/>
      <c r="F824" s="70"/>
      <c r="G824" s="70">
        <v>24750</v>
      </c>
      <c r="H824" s="71">
        <v>2554</v>
      </c>
      <c r="I824" s="71" t="s">
        <v>154</v>
      </c>
      <c r="J824" s="71" t="s">
        <v>155</v>
      </c>
      <c r="K824" s="71" t="s">
        <v>586</v>
      </c>
    </row>
    <row r="825" spans="1:11" ht="17.25">
      <c r="A825" s="74">
        <v>8</v>
      </c>
      <c r="B825" s="75">
        <v>19968</v>
      </c>
      <c r="C825" s="71" t="s">
        <v>584</v>
      </c>
      <c r="D825" s="71" t="s">
        <v>999</v>
      </c>
      <c r="E825" s="70"/>
      <c r="F825" s="70"/>
      <c r="G825" s="70">
        <v>1800</v>
      </c>
      <c r="H825" s="71">
        <v>2554</v>
      </c>
      <c r="I825" s="71" t="s">
        <v>154</v>
      </c>
      <c r="J825" s="71" t="s">
        <v>155</v>
      </c>
      <c r="K825" s="71" t="s">
        <v>586</v>
      </c>
    </row>
    <row r="826" spans="1:11" ht="17.25">
      <c r="A826" s="74">
        <v>8</v>
      </c>
      <c r="B826" s="75">
        <v>19968</v>
      </c>
      <c r="C826" s="71" t="s">
        <v>584</v>
      </c>
      <c r="D826" s="71" t="s">
        <v>1000</v>
      </c>
      <c r="E826" s="70"/>
      <c r="F826" s="70"/>
      <c r="G826" s="70">
        <v>1800</v>
      </c>
      <c r="H826" s="71">
        <v>2554</v>
      </c>
      <c r="I826" s="71" t="s">
        <v>154</v>
      </c>
      <c r="J826" s="71" t="s">
        <v>155</v>
      </c>
      <c r="K826" s="71" t="s">
        <v>586</v>
      </c>
    </row>
    <row r="827" spans="1:11" ht="17.25">
      <c r="A827" s="74">
        <v>8</v>
      </c>
      <c r="B827" s="75">
        <v>19968</v>
      </c>
      <c r="C827" s="71" t="s">
        <v>584</v>
      </c>
      <c r="D827" s="71" t="s">
        <v>1001</v>
      </c>
      <c r="E827" s="70"/>
      <c r="F827" s="70"/>
      <c r="G827" s="70">
        <v>2400</v>
      </c>
      <c r="H827" s="71">
        <v>2554</v>
      </c>
      <c r="I827" s="71" t="s">
        <v>154</v>
      </c>
      <c r="J827" s="71" t="s">
        <v>155</v>
      </c>
      <c r="K827" s="71" t="s">
        <v>586</v>
      </c>
    </row>
    <row r="828" spans="1:11" ht="17.25">
      <c r="A828" s="74">
        <v>8</v>
      </c>
      <c r="B828" s="75">
        <v>19968</v>
      </c>
      <c r="C828" s="71" t="s">
        <v>584</v>
      </c>
      <c r="D828" s="71" t="s">
        <v>1002</v>
      </c>
      <c r="E828" s="70"/>
      <c r="F828" s="70"/>
      <c r="G828" s="70">
        <v>1800</v>
      </c>
      <c r="H828" s="71">
        <v>2554</v>
      </c>
      <c r="I828" s="71" t="s">
        <v>154</v>
      </c>
      <c r="J828" s="71" t="s">
        <v>155</v>
      </c>
      <c r="K828" s="71" t="s">
        <v>586</v>
      </c>
    </row>
    <row r="829" spans="1:11" ht="17.25">
      <c r="A829" s="74">
        <v>8</v>
      </c>
      <c r="B829" s="75">
        <v>19968</v>
      </c>
      <c r="C829" s="71" t="s">
        <v>584</v>
      </c>
      <c r="D829" s="71" t="s">
        <v>1003</v>
      </c>
      <c r="E829" s="70"/>
      <c r="F829" s="70"/>
      <c r="G829" s="70">
        <v>1350</v>
      </c>
      <c r="H829" s="71">
        <v>2554</v>
      </c>
      <c r="I829" s="71" t="s">
        <v>154</v>
      </c>
      <c r="J829" s="71" t="s">
        <v>155</v>
      </c>
      <c r="K829" s="71" t="s">
        <v>586</v>
      </c>
    </row>
    <row r="830" spans="1:11" ht="17.25">
      <c r="A830" s="74">
        <v>12</v>
      </c>
      <c r="B830" s="75">
        <v>19968</v>
      </c>
      <c r="C830" s="71" t="s">
        <v>584</v>
      </c>
      <c r="D830" s="71" t="s">
        <v>1004</v>
      </c>
      <c r="E830" s="70"/>
      <c r="F830" s="70"/>
      <c r="G830" s="70">
        <v>4400</v>
      </c>
      <c r="H830" s="71">
        <v>2554</v>
      </c>
      <c r="I830" s="71" t="s">
        <v>154</v>
      </c>
      <c r="J830" s="71" t="s">
        <v>155</v>
      </c>
      <c r="K830" s="71" t="s">
        <v>586</v>
      </c>
    </row>
    <row r="831" spans="1:11" ht="17.25">
      <c r="A831" s="74">
        <v>12</v>
      </c>
      <c r="B831" s="75">
        <v>19968</v>
      </c>
      <c r="C831" s="71" t="s">
        <v>584</v>
      </c>
      <c r="D831" s="71" t="s">
        <v>1005</v>
      </c>
      <c r="E831" s="70"/>
      <c r="F831" s="70"/>
      <c r="G831" s="70">
        <v>4400</v>
      </c>
      <c r="H831" s="71">
        <v>2554</v>
      </c>
      <c r="I831" s="71" t="s">
        <v>154</v>
      </c>
      <c r="J831" s="71" t="s">
        <v>155</v>
      </c>
      <c r="K831" s="71" t="s">
        <v>586</v>
      </c>
    </row>
    <row r="832" spans="1:11" ht="17.25">
      <c r="A832" s="74">
        <v>12</v>
      </c>
      <c r="B832" s="75">
        <v>19968</v>
      </c>
      <c r="C832" s="71" t="s">
        <v>584</v>
      </c>
      <c r="D832" s="71" t="s">
        <v>1006</v>
      </c>
      <c r="E832" s="70"/>
      <c r="F832" s="70"/>
      <c r="G832" s="70">
        <v>2400</v>
      </c>
      <c r="H832" s="71">
        <v>2554</v>
      </c>
      <c r="I832" s="71" t="s">
        <v>154</v>
      </c>
      <c r="J832" s="71" t="s">
        <v>155</v>
      </c>
      <c r="K832" s="71" t="s">
        <v>586</v>
      </c>
    </row>
    <row r="833" spans="1:11" ht="17.25">
      <c r="A833" s="74">
        <v>12</v>
      </c>
      <c r="B833" s="75">
        <v>19968</v>
      </c>
      <c r="C833" s="71" t="s">
        <v>584</v>
      </c>
      <c r="D833" s="71" t="s">
        <v>1007</v>
      </c>
      <c r="E833" s="70"/>
      <c r="F833" s="70"/>
      <c r="G833" s="70">
        <v>3200</v>
      </c>
      <c r="H833" s="71">
        <v>2554</v>
      </c>
      <c r="I833" s="71" t="s">
        <v>154</v>
      </c>
      <c r="J833" s="71" t="s">
        <v>155</v>
      </c>
      <c r="K833" s="71" t="s">
        <v>586</v>
      </c>
    </row>
    <row r="834" spans="1:11" ht="17.25">
      <c r="A834" s="74">
        <v>12</v>
      </c>
      <c r="B834" s="75">
        <v>19968</v>
      </c>
      <c r="C834" s="71" t="s">
        <v>584</v>
      </c>
      <c r="D834" s="71" t="s">
        <v>1008</v>
      </c>
      <c r="E834" s="70"/>
      <c r="F834" s="70"/>
      <c r="G834" s="70">
        <v>2800</v>
      </c>
      <c r="H834" s="71">
        <v>2554</v>
      </c>
      <c r="I834" s="71" t="s">
        <v>154</v>
      </c>
      <c r="J834" s="71" t="s">
        <v>155</v>
      </c>
      <c r="K834" s="71" t="s">
        <v>586</v>
      </c>
    </row>
    <row r="835" spans="1:11" ht="17.25">
      <c r="A835" s="74">
        <v>12</v>
      </c>
      <c r="B835" s="75">
        <v>19968</v>
      </c>
      <c r="C835" s="71" t="s">
        <v>584</v>
      </c>
      <c r="D835" s="71" t="s">
        <v>1009</v>
      </c>
      <c r="E835" s="70"/>
      <c r="F835" s="70"/>
      <c r="G835" s="70">
        <v>4800</v>
      </c>
      <c r="H835" s="71">
        <v>2554</v>
      </c>
      <c r="I835" s="71" t="s">
        <v>154</v>
      </c>
      <c r="J835" s="71" t="s">
        <v>155</v>
      </c>
      <c r="K835" s="71" t="s">
        <v>586</v>
      </c>
    </row>
    <row r="836" spans="1:11" ht="17.25">
      <c r="A836" s="74">
        <v>12</v>
      </c>
      <c r="B836" s="75">
        <v>19968</v>
      </c>
      <c r="C836" s="71" t="s">
        <v>584</v>
      </c>
      <c r="D836" s="71" t="s">
        <v>1010</v>
      </c>
      <c r="E836" s="70"/>
      <c r="F836" s="70"/>
      <c r="G836" s="70">
        <v>2400</v>
      </c>
      <c r="H836" s="71">
        <v>2554</v>
      </c>
      <c r="I836" s="71" t="s">
        <v>154</v>
      </c>
      <c r="J836" s="71" t="s">
        <v>155</v>
      </c>
      <c r="K836" s="71" t="s">
        <v>586</v>
      </c>
    </row>
    <row r="837" spans="1:11" ht="17.25">
      <c r="A837" s="74">
        <v>12</v>
      </c>
      <c r="B837" s="75">
        <v>19968</v>
      </c>
      <c r="C837" s="71" t="s">
        <v>584</v>
      </c>
      <c r="D837" s="71" t="s">
        <v>1011</v>
      </c>
      <c r="E837" s="70"/>
      <c r="F837" s="70"/>
      <c r="G837" s="70">
        <v>2400</v>
      </c>
      <c r="H837" s="71">
        <v>2554</v>
      </c>
      <c r="I837" s="71" t="s">
        <v>154</v>
      </c>
      <c r="J837" s="71" t="s">
        <v>155</v>
      </c>
      <c r="K837" s="71" t="s">
        <v>586</v>
      </c>
    </row>
    <row r="838" spans="1:11" ht="17.25">
      <c r="A838" s="74">
        <v>12</v>
      </c>
      <c r="B838" s="75">
        <v>19968</v>
      </c>
      <c r="C838" s="71" t="s">
        <v>584</v>
      </c>
      <c r="D838" s="71" t="s">
        <v>1012</v>
      </c>
      <c r="E838" s="70"/>
      <c r="F838" s="70"/>
      <c r="G838" s="70">
        <v>3200</v>
      </c>
      <c r="H838" s="71">
        <v>2554</v>
      </c>
      <c r="I838" s="71" t="s">
        <v>154</v>
      </c>
      <c r="J838" s="71" t="s">
        <v>155</v>
      </c>
      <c r="K838" s="71" t="s">
        <v>586</v>
      </c>
    </row>
    <row r="839" spans="1:11" ht="17.25">
      <c r="A839" s="74">
        <v>16</v>
      </c>
      <c r="B839" s="75">
        <v>19968</v>
      </c>
      <c r="C839" s="71" t="s">
        <v>584</v>
      </c>
      <c r="D839" s="71" t="s">
        <v>1013</v>
      </c>
      <c r="E839" s="70"/>
      <c r="F839" s="70"/>
      <c r="G839" s="70">
        <v>28800</v>
      </c>
      <c r="H839" s="71">
        <v>2554</v>
      </c>
      <c r="I839" s="71" t="s">
        <v>154</v>
      </c>
      <c r="J839" s="71" t="s">
        <v>155</v>
      </c>
      <c r="K839" s="71" t="s">
        <v>586</v>
      </c>
    </row>
    <row r="840" spans="1:11" ht="17.25">
      <c r="A840" s="74">
        <v>21</v>
      </c>
      <c r="B840" s="75">
        <v>19968</v>
      </c>
      <c r="C840" s="71" t="s">
        <v>160</v>
      </c>
      <c r="D840" s="71" t="s">
        <v>1014</v>
      </c>
      <c r="E840" s="70"/>
      <c r="F840" s="70"/>
      <c r="G840" s="70">
        <v>17831</v>
      </c>
      <c r="H840" s="71">
        <v>2554</v>
      </c>
      <c r="I840" s="71" t="s">
        <v>154</v>
      </c>
      <c r="J840" s="71" t="s">
        <v>155</v>
      </c>
      <c r="K840" s="71" t="s">
        <v>586</v>
      </c>
    </row>
    <row r="841" spans="1:11" ht="17.25">
      <c r="A841" s="74">
        <v>21</v>
      </c>
      <c r="B841" s="75">
        <v>19968</v>
      </c>
      <c r="C841" s="71" t="s">
        <v>584</v>
      </c>
      <c r="D841" s="71" t="s">
        <v>1015</v>
      </c>
      <c r="E841" s="70"/>
      <c r="F841" s="70"/>
      <c r="G841" s="70">
        <v>5600</v>
      </c>
      <c r="H841" s="71">
        <v>2554</v>
      </c>
      <c r="I841" s="71" t="s">
        <v>154</v>
      </c>
      <c r="J841" s="71" t="s">
        <v>155</v>
      </c>
      <c r="K841" s="71" t="s">
        <v>586</v>
      </c>
    </row>
    <row r="842" spans="1:11" ht="17.25">
      <c r="A842" s="74">
        <v>21</v>
      </c>
      <c r="B842" s="75">
        <v>19968</v>
      </c>
      <c r="C842" s="70" t="s">
        <v>158</v>
      </c>
      <c r="D842" s="71" t="s">
        <v>397</v>
      </c>
      <c r="E842" s="70"/>
      <c r="F842" s="70"/>
      <c r="G842" s="70">
        <v>280</v>
      </c>
      <c r="H842" s="71">
        <v>2554</v>
      </c>
      <c r="I842" s="71" t="s">
        <v>154</v>
      </c>
      <c r="J842" s="71" t="s">
        <v>155</v>
      </c>
      <c r="K842" s="71" t="s">
        <v>586</v>
      </c>
    </row>
    <row r="843" spans="1:11" ht="17.25">
      <c r="A843" s="74">
        <v>21</v>
      </c>
      <c r="B843" s="75">
        <v>19968</v>
      </c>
      <c r="C843" s="70" t="s">
        <v>158</v>
      </c>
      <c r="D843" s="71" t="s">
        <v>1016</v>
      </c>
      <c r="E843" s="70"/>
      <c r="F843" s="70"/>
      <c r="G843" s="70">
        <v>210</v>
      </c>
      <c r="H843" s="71">
        <v>2554</v>
      </c>
      <c r="I843" s="71" t="s">
        <v>154</v>
      </c>
      <c r="J843" s="71" t="s">
        <v>155</v>
      </c>
      <c r="K843" s="71" t="s">
        <v>586</v>
      </c>
    </row>
    <row r="844" spans="1:11" ht="17.25">
      <c r="A844" s="74">
        <v>22</v>
      </c>
      <c r="B844" s="75">
        <v>19968</v>
      </c>
      <c r="C844" s="71" t="s">
        <v>160</v>
      </c>
      <c r="D844" s="71" t="s">
        <v>1017</v>
      </c>
      <c r="E844" s="70"/>
      <c r="F844" s="70"/>
      <c r="G844" s="70">
        <v>1155</v>
      </c>
      <c r="H844" s="71">
        <v>2554</v>
      </c>
      <c r="I844" s="71" t="s">
        <v>154</v>
      </c>
      <c r="J844" s="71" t="s">
        <v>155</v>
      </c>
      <c r="K844" s="71" t="s">
        <v>586</v>
      </c>
    </row>
    <row r="845" spans="1:11" ht="17.25">
      <c r="A845" s="74">
        <v>22</v>
      </c>
      <c r="B845" s="75">
        <v>19968</v>
      </c>
      <c r="C845" s="70" t="s">
        <v>158</v>
      </c>
      <c r="D845" s="71" t="s">
        <v>1018</v>
      </c>
      <c r="E845" s="70"/>
      <c r="F845" s="70"/>
      <c r="G845" s="70">
        <v>2615</v>
      </c>
      <c r="H845" s="71">
        <v>2554</v>
      </c>
      <c r="I845" s="71" t="s">
        <v>154</v>
      </c>
      <c r="J845" s="71" t="s">
        <v>155</v>
      </c>
      <c r="K845" s="71" t="s">
        <v>586</v>
      </c>
    </row>
    <row r="846" spans="1:11" ht="17.25">
      <c r="A846" s="74">
        <v>22</v>
      </c>
      <c r="B846" s="75">
        <v>19968</v>
      </c>
      <c r="C846" s="70" t="s">
        <v>158</v>
      </c>
      <c r="D846" s="71" t="s">
        <v>405</v>
      </c>
      <c r="E846" s="70"/>
      <c r="F846" s="70"/>
      <c r="G846" s="70">
        <v>1135</v>
      </c>
      <c r="H846" s="71">
        <v>2554</v>
      </c>
      <c r="I846" s="71" t="s">
        <v>154</v>
      </c>
      <c r="J846" s="71" t="s">
        <v>155</v>
      </c>
      <c r="K846" s="71" t="s">
        <v>586</v>
      </c>
    </row>
    <row r="847" spans="1:11" ht="17.25">
      <c r="A847" s="74">
        <v>26</v>
      </c>
      <c r="B847" s="75">
        <v>19968</v>
      </c>
      <c r="C847" s="71" t="s">
        <v>584</v>
      </c>
      <c r="D847" s="71" t="s">
        <v>1019</v>
      </c>
      <c r="E847" s="70"/>
      <c r="F847" s="70"/>
      <c r="G847" s="70">
        <v>18000</v>
      </c>
      <c r="H847" s="71">
        <v>2554</v>
      </c>
      <c r="I847" s="71" t="s">
        <v>154</v>
      </c>
      <c r="J847" s="71" t="s">
        <v>155</v>
      </c>
      <c r="K847" s="71" t="s">
        <v>586</v>
      </c>
    </row>
    <row r="848" spans="1:11" ht="17.25">
      <c r="A848" s="74">
        <v>26</v>
      </c>
      <c r="B848" s="75">
        <v>19968</v>
      </c>
      <c r="C848" s="71" t="s">
        <v>584</v>
      </c>
      <c r="D848" s="71" t="s">
        <v>1020</v>
      </c>
      <c r="E848" s="70"/>
      <c r="F848" s="70"/>
      <c r="G848" s="70">
        <v>14250</v>
      </c>
      <c r="H848" s="71">
        <v>2554</v>
      </c>
      <c r="I848" s="71" t="s">
        <v>154</v>
      </c>
      <c r="J848" s="71" t="s">
        <v>155</v>
      </c>
      <c r="K848" s="71" t="s">
        <v>586</v>
      </c>
    </row>
    <row r="849" spans="1:11" ht="17.25">
      <c r="A849" s="74">
        <v>26</v>
      </c>
      <c r="B849" s="75">
        <v>19968</v>
      </c>
      <c r="C849" s="71" t="s">
        <v>584</v>
      </c>
      <c r="D849" s="71" t="s">
        <v>1021</v>
      </c>
      <c r="E849" s="70"/>
      <c r="F849" s="70"/>
      <c r="G849" s="70">
        <v>18000</v>
      </c>
      <c r="H849" s="71">
        <v>2554</v>
      </c>
      <c r="I849" s="71" t="s">
        <v>154</v>
      </c>
      <c r="J849" s="71" t="s">
        <v>155</v>
      </c>
      <c r="K849" s="71" t="s">
        <v>586</v>
      </c>
    </row>
    <row r="850" spans="1:11" ht="17.25">
      <c r="A850" s="74">
        <v>26</v>
      </c>
      <c r="B850" s="75">
        <v>19968</v>
      </c>
      <c r="C850" s="71" t="s">
        <v>584</v>
      </c>
      <c r="D850" s="71" t="s">
        <v>1022</v>
      </c>
      <c r="E850" s="70"/>
      <c r="F850" s="70"/>
      <c r="G850" s="70">
        <v>9000</v>
      </c>
      <c r="H850" s="71">
        <v>2554</v>
      </c>
      <c r="I850" s="71" t="s">
        <v>154</v>
      </c>
      <c r="J850" s="71" t="s">
        <v>155</v>
      </c>
      <c r="K850" s="71" t="s">
        <v>586</v>
      </c>
    </row>
    <row r="851" spans="1:11" ht="17.25">
      <c r="A851" s="74">
        <v>26</v>
      </c>
      <c r="B851" s="75">
        <v>19968</v>
      </c>
      <c r="C851" s="71" t="s">
        <v>584</v>
      </c>
      <c r="D851" s="71" t="s">
        <v>1023</v>
      </c>
      <c r="E851" s="70"/>
      <c r="F851" s="70"/>
      <c r="G851" s="70">
        <v>9000</v>
      </c>
      <c r="H851" s="71">
        <v>2554</v>
      </c>
      <c r="I851" s="71" t="s">
        <v>154</v>
      </c>
      <c r="J851" s="71" t="s">
        <v>155</v>
      </c>
      <c r="K851" s="71" t="s">
        <v>586</v>
      </c>
    </row>
    <row r="852" spans="1:11" ht="17.25">
      <c r="A852" s="74">
        <v>26</v>
      </c>
      <c r="B852" s="75">
        <v>19968</v>
      </c>
      <c r="C852" s="71" t="s">
        <v>584</v>
      </c>
      <c r="D852" s="71" t="s">
        <v>1024</v>
      </c>
      <c r="E852" s="70"/>
      <c r="F852" s="70"/>
      <c r="G852" s="70">
        <v>18000</v>
      </c>
      <c r="H852" s="71">
        <v>2554</v>
      </c>
      <c r="I852" s="71" t="s">
        <v>154</v>
      </c>
      <c r="J852" s="71" t="s">
        <v>155</v>
      </c>
      <c r="K852" s="71" t="s">
        <v>586</v>
      </c>
    </row>
    <row r="853" spans="1:11" ht="17.25">
      <c r="A853" s="74">
        <v>26</v>
      </c>
      <c r="B853" s="75">
        <v>19968</v>
      </c>
      <c r="C853" s="71" t="s">
        <v>584</v>
      </c>
      <c r="D853" s="71" t="s">
        <v>1025</v>
      </c>
      <c r="E853" s="70"/>
      <c r="F853" s="70"/>
      <c r="G853" s="70">
        <v>18000</v>
      </c>
      <c r="H853" s="71">
        <v>2554</v>
      </c>
      <c r="I853" s="71" t="s">
        <v>154</v>
      </c>
      <c r="J853" s="71" t="s">
        <v>155</v>
      </c>
      <c r="K853" s="71" t="s">
        <v>586</v>
      </c>
    </row>
    <row r="854" spans="1:11" ht="17.25">
      <c r="A854" s="74">
        <v>26</v>
      </c>
      <c r="B854" s="75">
        <v>19968</v>
      </c>
      <c r="C854" s="71" t="s">
        <v>584</v>
      </c>
      <c r="D854" s="71" t="s">
        <v>1026</v>
      </c>
      <c r="E854" s="70"/>
      <c r="F854" s="70"/>
      <c r="G854" s="70">
        <v>4500</v>
      </c>
      <c r="H854" s="71">
        <v>2554</v>
      </c>
      <c r="I854" s="71" t="s">
        <v>154</v>
      </c>
      <c r="J854" s="71" t="s">
        <v>155</v>
      </c>
      <c r="K854" s="71" t="s">
        <v>586</v>
      </c>
    </row>
    <row r="855" spans="1:11" ht="17.25">
      <c r="A855" s="74">
        <v>26</v>
      </c>
      <c r="B855" s="75">
        <v>19968</v>
      </c>
      <c r="C855" s="71" t="s">
        <v>584</v>
      </c>
      <c r="D855" s="71" t="s">
        <v>1027</v>
      </c>
      <c r="E855" s="70"/>
      <c r="F855" s="70"/>
      <c r="G855" s="70">
        <v>2250</v>
      </c>
      <c r="H855" s="71">
        <v>2554</v>
      </c>
      <c r="I855" s="71" t="s">
        <v>154</v>
      </c>
      <c r="J855" s="71" t="s">
        <v>155</v>
      </c>
      <c r="K855" s="71" t="s">
        <v>586</v>
      </c>
    </row>
    <row r="856" spans="1:11" ht="17.25">
      <c r="A856" s="74">
        <v>26</v>
      </c>
      <c r="B856" s="75">
        <v>19968</v>
      </c>
      <c r="C856" s="71" t="s">
        <v>584</v>
      </c>
      <c r="D856" s="71" t="s">
        <v>1028</v>
      </c>
      <c r="E856" s="70"/>
      <c r="F856" s="70"/>
      <c r="G856" s="70">
        <v>6750</v>
      </c>
      <c r="H856" s="71">
        <v>2554</v>
      </c>
      <c r="I856" s="71" t="s">
        <v>154</v>
      </c>
      <c r="J856" s="71" t="s">
        <v>155</v>
      </c>
      <c r="K856" s="71" t="s">
        <v>586</v>
      </c>
    </row>
    <row r="857" spans="1:11" ht="17.25">
      <c r="A857" s="74">
        <v>26</v>
      </c>
      <c r="B857" s="75">
        <v>19968</v>
      </c>
      <c r="C857" s="71" t="s">
        <v>584</v>
      </c>
      <c r="D857" s="71" t="s">
        <v>1029</v>
      </c>
      <c r="E857" s="70"/>
      <c r="F857" s="70"/>
      <c r="G857" s="70">
        <v>18000</v>
      </c>
      <c r="H857" s="71">
        <v>2554</v>
      </c>
      <c r="I857" s="71" t="s">
        <v>154</v>
      </c>
      <c r="J857" s="71" t="s">
        <v>155</v>
      </c>
      <c r="K857" s="71" t="s">
        <v>586</v>
      </c>
    </row>
    <row r="858" spans="1:11" ht="17.25">
      <c r="A858" s="74">
        <v>26</v>
      </c>
      <c r="B858" s="75">
        <v>19968</v>
      </c>
      <c r="C858" s="71" t="s">
        <v>584</v>
      </c>
      <c r="D858" s="71" t="s">
        <v>1030</v>
      </c>
      <c r="E858" s="70"/>
      <c r="F858" s="70"/>
      <c r="G858" s="70">
        <v>18000</v>
      </c>
      <c r="H858" s="71">
        <v>2554</v>
      </c>
      <c r="I858" s="71" t="s">
        <v>154</v>
      </c>
      <c r="J858" s="71" t="s">
        <v>155</v>
      </c>
      <c r="K858" s="71" t="s">
        <v>586</v>
      </c>
    </row>
    <row r="859" spans="1:11" ht="17.25">
      <c r="A859" s="74">
        <v>26</v>
      </c>
      <c r="B859" s="75">
        <v>19968</v>
      </c>
      <c r="C859" s="71" t="s">
        <v>584</v>
      </c>
      <c r="D859" s="71" t="s">
        <v>1031</v>
      </c>
      <c r="E859" s="70"/>
      <c r="F859" s="70"/>
      <c r="G859" s="70">
        <v>18000</v>
      </c>
      <c r="H859" s="71">
        <v>2554</v>
      </c>
      <c r="I859" s="71" t="s">
        <v>154</v>
      </c>
      <c r="J859" s="71" t="s">
        <v>155</v>
      </c>
      <c r="K859" s="71" t="s">
        <v>586</v>
      </c>
    </row>
    <row r="860" spans="1:11" ht="17.25">
      <c r="A860" s="74">
        <v>26</v>
      </c>
      <c r="B860" s="75">
        <v>19968</v>
      </c>
      <c r="C860" s="71" t="s">
        <v>584</v>
      </c>
      <c r="D860" s="71" t="s">
        <v>1032</v>
      </c>
      <c r="E860" s="70"/>
      <c r="F860" s="70"/>
      <c r="G860" s="70">
        <v>18000</v>
      </c>
      <c r="H860" s="71">
        <v>2554</v>
      </c>
      <c r="I860" s="71" t="s">
        <v>154</v>
      </c>
      <c r="J860" s="71" t="s">
        <v>155</v>
      </c>
      <c r="K860" s="71" t="s">
        <v>586</v>
      </c>
    </row>
    <row r="861" spans="1:11" ht="17.25">
      <c r="A861" s="74">
        <v>26</v>
      </c>
      <c r="B861" s="75">
        <v>19968</v>
      </c>
      <c r="C861" s="71" t="s">
        <v>584</v>
      </c>
      <c r="D861" s="71" t="s">
        <v>1033</v>
      </c>
      <c r="E861" s="70"/>
      <c r="F861" s="70"/>
      <c r="G861" s="70">
        <v>18000</v>
      </c>
      <c r="H861" s="71">
        <v>2554</v>
      </c>
      <c r="I861" s="71" t="s">
        <v>154</v>
      </c>
      <c r="J861" s="71" t="s">
        <v>155</v>
      </c>
      <c r="K861" s="71" t="s">
        <v>586</v>
      </c>
    </row>
    <row r="862" spans="1:11" ht="17.25">
      <c r="A862" s="74">
        <v>26</v>
      </c>
      <c r="B862" s="75">
        <v>19968</v>
      </c>
      <c r="C862" s="71" t="s">
        <v>584</v>
      </c>
      <c r="D862" s="71" t="s">
        <v>1034</v>
      </c>
      <c r="E862" s="70"/>
      <c r="F862" s="70"/>
      <c r="G862" s="70">
        <v>18000</v>
      </c>
      <c r="H862" s="71">
        <v>2554</v>
      </c>
      <c r="I862" s="71" t="s">
        <v>154</v>
      </c>
      <c r="J862" s="71" t="s">
        <v>155</v>
      </c>
      <c r="K862" s="71" t="s">
        <v>586</v>
      </c>
    </row>
    <row r="863" spans="1:11" ht="17.25">
      <c r="A863" s="74">
        <v>26</v>
      </c>
      <c r="B863" s="75">
        <v>19968</v>
      </c>
      <c r="C863" s="71" t="s">
        <v>584</v>
      </c>
      <c r="D863" s="71" t="s">
        <v>1035</v>
      </c>
      <c r="E863" s="70"/>
      <c r="F863" s="70"/>
      <c r="G863" s="70">
        <v>16875</v>
      </c>
      <c r="H863" s="71">
        <v>2554</v>
      </c>
      <c r="I863" s="71" t="s">
        <v>154</v>
      </c>
      <c r="J863" s="71" t="s">
        <v>155</v>
      </c>
      <c r="K863" s="71" t="s">
        <v>586</v>
      </c>
    </row>
    <row r="864" spans="1:11" ht="17.25">
      <c r="A864" s="74">
        <v>26</v>
      </c>
      <c r="B864" s="75">
        <v>19968</v>
      </c>
      <c r="C864" s="71" t="s">
        <v>584</v>
      </c>
      <c r="D864" s="71" t="s">
        <v>1036</v>
      </c>
      <c r="E864" s="70"/>
      <c r="F864" s="70"/>
      <c r="G864" s="70">
        <v>18000</v>
      </c>
      <c r="H864" s="71">
        <v>2554</v>
      </c>
      <c r="I864" s="71" t="s">
        <v>154</v>
      </c>
      <c r="J864" s="71" t="s">
        <v>155</v>
      </c>
      <c r="K864" s="71" t="s">
        <v>586</v>
      </c>
    </row>
    <row r="865" spans="1:11" ht="17.25">
      <c r="A865" s="74">
        <v>26</v>
      </c>
      <c r="B865" s="75">
        <v>19968</v>
      </c>
      <c r="C865" s="71" t="s">
        <v>584</v>
      </c>
      <c r="D865" s="71" t="s">
        <v>1037</v>
      </c>
      <c r="E865" s="70"/>
      <c r="F865" s="70"/>
      <c r="G865" s="70">
        <v>24750</v>
      </c>
      <c r="H865" s="71">
        <v>2554</v>
      </c>
      <c r="I865" s="71" t="s">
        <v>154</v>
      </c>
      <c r="J865" s="71" t="s">
        <v>155</v>
      </c>
      <c r="K865" s="71" t="s">
        <v>586</v>
      </c>
    </row>
    <row r="866" spans="1:11" ht="17.25">
      <c r="A866" s="74">
        <v>26</v>
      </c>
      <c r="B866" s="75">
        <v>19968</v>
      </c>
      <c r="C866" s="71" t="s">
        <v>584</v>
      </c>
      <c r="D866" s="71" t="s">
        <v>1038</v>
      </c>
      <c r="E866" s="70"/>
      <c r="F866" s="70"/>
      <c r="G866" s="70">
        <v>9375</v>
      </c>
      <c r="H866" s="71">
        <v>2554</v>
      </c>
      <c r="I866" s="71" t="s">
        <v>154</v>
      </c>
      <c r="J866" s="71" t="s">
        <v>155</v>
      </c>
      <c r="K866" s="71" t="s">
        <v>586</v>
      </c>
    </row>
    <row r="867" spans="1:11" ht="17.25">
      <c r="A867" s="74">
        <v>26</v>
      </c>
      <c r="B867" s="75">
        <v>19968</v>
      </c>
      <c r="C867" s="71" t="s">
        <v>584</v>
      </c>
      <c r="D867" s="71" t="s">
        <v>1039</v>
      </c>
      <c r="E867" s="70"/>
      <c r="F867" s="70"/>
      <c r="G867" s="70">
        <v>18000</v>
      </c>
      <c r="H867" s="71">
        <v>2554</v>
      </c>
      <c r="I867" s="71" t="s">
        <v>154</v>
      </c>
      <c r="J867" s="71" t="s">
        <v>155</v>
      </c>
      <c r="K867" s="71" t="s">
        <v>586</v>
      </c>
    </row>
    <row r="868" spans="1:11" ht="17.25">
      <c r="A868" s="74">
        <v>26</v>
      </c>
      <c r="B868" s="75">
        <v>19968</v>
      </c>
      <c r="C868" s="72" t="s">
        <v>596</v>
      </c>
      <c r="D868" s="71" t="s">
        <v>1040</v>
      </c>
      <c r="E868" s="70"/>
      <c r="F868" s="70"/>
      <c r="G868" s="70">
        <v>58000</v>
      </c>
      <c r="H868" s="71">
        <v>2554</v>
      </c>
      <c r="I868" s="71" t="s">
        <v>154</v>
      </c>
      <c r="J868" s="71" t="s">
        <v>155</v>
      </c>
      <c r="K868" s="71" t="s">
        <v>586</v>
      </c>
    </row>
    <row r="869" spans="1:11" ht="17.25">
      <c r="A869" s="74">
        <v>26</v>
      </c>
      <c r="B869" s="75">
        <v>19968</v>
      </c>
      <c r="C869" s="71" t="s">
        <v>584</v>
      </c>
      <c r="D869" s="71" t="s">
        <v>1041</v>
      </c>
      <c r="E869" s="70"/>
      <c r="F869" s="70"/>
      <c r="G869" s="70">
        <v>11200</v>
      </c>
      <c r="H869" s="71">
        <v>2554</v>
      </c>
      <c r="I869" s="71" t="s">
        <v>154</v>
      </c>
      <c r="J869" s="71" t="s">
        <v>155</v>
      </c>
      <c r="K869" s="71" t="s">
        <v>586</v>
      </c>
    </row>
    <row r="870" spans="1:11" ht="17.25">
      <c r="A870" s="74">
        <v>26</v>
      </c>
      <c r="B870" s="75">
        <v>19968</v>
      </c>
      <c r="C870" s="71" t="s">
        <v>584</v>
      </c>
      <c r="D870" s="71" t="s">
        <v>1042</v>
      </c>
      <c r="E870" s="70"/>
      <c r="F870" s="70"/>
      <c r="G870" s="70">
        <v>32400</v>
      </c>
      <c r="H870" s="71">
        <v>2554</v>
      </c>
      <c r="I870" s="71" t="s">
        <v>154</v>
      </c>
      <c r="J870" s="71" t="s">
        <v>155</v>
      </c>
      <c r="K870" s="71" t="s">
        <v>586</v>
      </c>
    </row>
    <row r="871" spans="1:11" ht="17.25">
      <c r="A871" s="74">
        <v>26</v>
      </c>
      <c r="B871" s="75">
        <v>19968</v>
      </c>
      <c r="C871" s="71" t="s">
        <v>584</v>
      </c>
      <c r="D871" s="71" t="s">
        <v>1043</v>
      </c>
      <c r="E871" s="70"/>
      <c r="F871" s="70"/>
      <c r="G871" s="70">
        <v>2400</v>
      </c>
      <c r="H871" s="71">
        <v>2554</v>
      </c>
      <c r="I871" s="71" t="s">
        <v>154</v>
      </c>
      <c r="J871" s="71" t="s">
        <v>155</v>
      </c>
      <c r="K871" s="71" t="s">
        <v>586</v>
      </c>
    </row>
    <row r="872" spans="1:11" ht="17.25">
      <c r="A872" s="74">
        <v>26</v>
      </c>
      <c r="B872" s="75">
        <v>19968</v>
      </c>
      <c r="C872" s="71" t="s">
        <v>584</v>
      </c>
      <c r="D872" s="71" t="s">
        <v>1044</v>
      </c>
      <c r="E872" s="70"/>
      <c r="F872" s="70"/>
      <c r="G872" s="70">
        <v>7600</v>
      </c>
      <c r="H872" s="71">
        <v>2554</v>
      </c>
      <c r="I872" s="71" t="s">
        <v>154</v>
      </c>
      <c r="J872" s="71" t="s">
        <v>155</v>
      </c>
      <c r="K872" s="71" t="s">
        <v>586</v>
      </c>
    </row>
    <row r="873" spans="1:11" ht="17.25">
      <c r="A873" s="74">
        <v>26</v>
      </c>
      <c r="B873" s="75">
        <v>19968</v>
      </c>
      <c r="C873" s="71" t="s">
        <v>584</v>
      </c>
      <c r="D873" s="71" t="s">
        <v>1045</v>
      </c>
      <c r="E873" s="70"/>
      <c r="F873" s="70"/>
      <c r="G873" s="70">
        <v>19600</v>
      </c>
      <c r="H873" s="71">
        <v>2554</v>
      </c>
      <c r="I873" s="71" t="s">
        <v>154</v>
      </c>
      <c r="J873" s="71" t="s">
        <v>155</v>
      </c>
      <c r="K873" s="71" t="s">
        <v>586</v>
      </c>
    </row>
    <row r="874" spans="1:11" ht="17.25">
      <c r="A874" s="74">
        <v>26</v>
      </c>
      <c r="B874" s="75">
        <v>19968</v>
      </c>
      <c r="C874" s="71" t="s">
        <v>584</v>
      </c>
      <c r="D874" s="71" t="s">
        <v>1046</v>
      </c>
      <c r="E874" s="70"/>
      <c r="F874" s="70"/>
      <c r="G874" s="70">
        <v>19600</v>
      </c>
      <c r="H874" s="71">
        <v>2554</v>
      </c>
      <c r="I874" s="71" t="s">
        <v>154</v>
      </c>
      <c r="J874" s="71" t="s">
        <v>155</v>
      </c>
      <c r="K874" s="71" t="s">
        <v>586</v>
      </c>
    </row>
    <row r="875" spans="1:11" ht="17.25">
      <c r="A875" s="74">
        <v>26</v>
      </c>
      <c r="B875" s="75">
        <v>19968</v>
      </c>
      <c r="C875" s="71" t="s">
        <v>584</v>
      </c>
      <c r="D875" s="71" t="s">
        <v>1047</v>
      </c>
      <c r="E875" s="70"/>
      <c r="F875" s="70"/>
      <c r="G875" s="70">
        <v>12800</v>
      </c>
      <c r="H875" s="71">
        <v>2554</v>
      </c>
      <c r="I875" s="71" t="s">
        <v>154</v>
      </c>
      <c r="J875" s="71" t="s">
        <v>155</v>
      </c>
      <c r="K875" s="71" t="s">
        <v>586</v>
      </c>
    </row>
    <row r="876" spans="1:11" ht="17.25">
      <c r="A876" s="74">
        <v>26</v>
      </c>
      <c r="B876" s="75">
        <v>19968</v>
      </c>
      <c r="C876" s="71" t="s">
        <v>584</v>
      </c>
      <c r="D876" s="71" t="s">
        <v>1048</v>
      </c>
      <c r="E876" s="70"/>
      <c r="F876" s="70"/>
      <c r="G876" s="70">
        <v>3600</v>
      </c>
      <c r="H876" s="71">
        <v>2554</v>
      </c>
      <c r="I876" s="71" t="s">
        <v>154</v>
      </c>
      <c r="J876" s="71" t="s">
        <v>155</v>
      </c>
      <c r="K876" s="71" t="s">
        <v>586</v>
      </c>
    </row>
    <row r="877" spans="1:11" ht="17.25">
      <c r="A877" s="74">
        <v>26</v>
      </c>
      <c r="B877" s="75">
        <v>19968</v>
      </c>
      <c r="C877" s="71" t="s">
        <v>584</v>
      </c>
      <c r="D877" s="71" t="s">
        <v>1049</v>
      </c>
      <c r="E877" s="70"/>
      <c r="F877" s="70"/>
      <c r="G877" s="70">
        <v>6400</v>
      </c>
      <c r="H877" s="71">
        <v>2554</v>
      </c>
      <c r="I877" s="71" t="s">
        <v>154</v>
      </c>
      <c r="J877" s="71" t="s">
        <v>155</v>
      </c>
      <c r="K877" s="71" t="s">
        <v>586</v>
      </c>
    </row>
    <row r="878" spans="1:11" ht="17.25">
      <c r="A878" s="74">
        <v>27</v>
      </c>
      <c r="B878" s="75">
        <v>19968</v>
      </c>
      <c r="C878" s="71" t="s">
        <v>584</v>
      </c>
      <c r="D878" s="71" t="s">
        <v>1050</v>
      </c>
      <c r="E878" s="70"/>
      <c r="F878" s="70"/>
      <c r="G878" s="70">
        <v>1275</v>
      </c>
      <c r="H878" s="71">
        <v>2554</v>
      </c>
      <c r="I878" s="71" t="s">
        <v>154</v>
      </c>
      <c r="J878" s="71" t="s">
        <v>155</v>
      </c>
      <c r="K878" s="71" t="s">
        <v>586</v>
      </c>
    </row>
    <row r="879" spans="1:11" ht="17.25">
      <c r="A879" s="74">
        <v>27</v>
      </c>
      <c r="B879" s="75">
        <v>19968</v>
      </c>
      <c r="C879" s="71" t="s">
        <v>160</v>
      </c>
      <c r="D879" s="71" t="s">
        <v>1051</v>
      </c>
      <c r="E879" s="70"/>
      <c r="F879" s="70"/>
      <c r="G879" s="70">
        <v>1800</v>
      </c>
      <c r="H879" s="71">
        <v>2554</v>
      </c>
      <c r="I879" s="71" t="s">
        <v>154</v>
      </c>
      <c r="J879" s="71" t="s">
        <v>155</v>
      </c>
      <c r="K879" s="71" t="s">
        <v>586</v>
      </c>
    </row>
    <row r="880" spans="1:11" ht="17.25">
      <c r="A880" s="74">
        <v>28</v>
      </c>
      <c r="B880" s="75">
        <v>19968</v>
      </c>
      <c r="C880" s="71" t="s">
        <v>584</v>
      </c>
      <c r="D880" s="71" t="s">
        <v>1052</v>
      </c>
      <c r="E880" s="70"/>
      <c r="F880" s="70"/>
      <c r="G880" s="70">
        <v>12000</v>
      </c>
      <c r="H880" s="71">
        <v>2554</v>
      </c>
      <c r="I880" s="71" t="s">
        <v>154</v>
      </c>
      <c r="J880" s="71" t="s">
        <v>155</v>
      </c>
      <c r="K880" s="71" t="s">
        <v>586</v>
      </c>
    </row>
    <row r="881" spans="1:11" ht="17.25">
      <c r="A881" s="74">
        <v>28</v>
      </c>
      <c r="B881" s="75">
        <v>19968</v>
      </c>
      <c r="C881" s="71" t="s">
        <v>584</v>
      </c>
      <c r="D881" s="71" t="s">
        <v>1053</v>
      </c>
      <c r="E881" s="70"/>
      <c r="F881" s="70"/>
      <c r="G881" s="70">
        <v>1350</v>
      </c>
      <c r="H881" s="71">
        <v>2554</v>
      </c>
      <c r="I881" s="71" t="s">
        <v>154</v>
      </c>
      <c r="J881" s="71" t="s">
        <v>155</v>
      </c>
      <c r="K881" s="71" t="s">
        <v>586</v>
      </c>
    </row>
    <row r="882" spans="1:11" ht="17.25">
      <c r="A882" s="74">
        <v>28</v>
      </c>
      <c r="B882" s="75">
        <v>19968</v>
      </c>
      <c r="C882" s="71" t="s">
        <v>584</v>
      </c>
      <c r="D882" s="71" t="s">
        <v>1054</v>
      </c>
      <c r="E882" s="70"/>
      <c r="F882" s="70"/>
      <c r="G882" s="70">
        <v>1350</v>
      </c>
      <c r="H882" s="71">
        <v>2554</v>
      </c>
      <c r="I882" s="71" t="s">
        <v>154</v>
      </c>
      <c r="J882" s="71" t="s">
        <v>155</v>
      </c>
      <c r="K882" s="71" t="s">
        <v>586</v>
      </c>
    </row>
    <row r="883" spans="1:11" ht="17.25">
      <c r="A883" s="74">
        <v>28</v>
      </c>
      <c r="B883" s="75">
        <v>19968</v>
      </c>
      <c r="C883" s="71" t="s">
        <v>584</v>
      </c>
      <c r="D883" s="71" t="s">
        <v>1055</v>
      </c>
      <c r="E883" s="70"/>
      <c r="F883" s="70"/>
      <c r="G883" s="70">
        <v>1800</v>
      </c>
      <c r="H883" s="71">
        <v>2554</v>
      </c>
      <c r="I883" s="71" t="s">
        <v>154</v>
      </c>
      <c r="J883" s="71" t="s">
        <v>155</v>
      </c>
      <c r="K883" s="71" t="s">
        <v>586</v>
      </c>
    </row>
    <row r="884" spans="1:11" ht="17.25">
      <c r="A884" s="74">
        <v>28</v>
      </c>
      <c r="B884" s="75">
        <v>19968</v>
      </c>
      <c r="C884" s="71" t="s">
        <v>246</v>
      </c>
      <c r="D884" s="71" t="s">
        <v>1056</v>
      </c>
      <c r="E884" s="70"/>
      <c r="F884" s="70"/>
      <c r="G884" s="70">
        <v>240</v>
      </c>
      <c r="H884" s="71">
        <v>2554</v>
      </c>
      <c r="I884" s="71" t="s">
        <v>154</v>
      </c>
      <c r="J884" s="71" t="s">
        <v>155</v>
      </c>
      <c r="K884" s="71" t="s">
        <v>586</v>
      </c>
    </row>
    <row r="885" spans="1:11" ht="17.25">
      <c r="A885" s="74">
        <v>28</v>
      </c>
      <c r="B885" s="75">
        <v>19968</v>
      </c>
      <c r="C885" s="72" t="s">
        <v>171</v>
      </c>
      <c r="D885" s="71" t="s">
        <v>1057</v>
      </c>
      <c r="E885" s="70"/>
      <c r="F885" s="70"/>
      <c r="G885" s="70">
        <v>1200</v>
      </c>
      <c r="H885" s="71">
        <v>2554</v>
      </c>
      <c r="I885" s="71" t="s">
        <v>154</v>
      </c>
      <c r="J885" s="71" t="s">
        <v>155</v>
      </c>
      <c r="K885" s="71" t="s">
        <v>586</v>
      </c>
    </row>
    <row r="886" spans="1:11" ht="17.25">
      <c r="A886" s="74">
        <v>28</v>
      </c>
      <c r="B886" s="75">
        <v>19968</v>
      </c>
      <c r="C886" s="72" t="s">
        <v>171</v>
      </c>
      <c r="D886" s="71" t="s">
        <v>1058</v>
      </c>
      <c r="E886" s="70"/>
      <c r="F886" s="70"/>
      <c r="G886" s="70">
        <v>11900</v>
      </c>
      <c r="H886" s="71">
        <v>2554</v>
      </c>
      <c r="I886" s="71" t="s">
        <v>154</v>
      </c>
      <c r="J886" s="71" t="s">
        <v>155</v>
      </c>
      <c r="K886" s="71" t="s">
        <v>586</v>
      </c>
    </row>
    <row r="887" spans="1:11" ht="17.25">
      <c r="A887" s="74">
        <v>28</v>
      </c>
      <c r="B887" s="75">
        <v>19968</v>
      </c>
      <c r="C887" s="71" t="s">
        <v>160</v>
      </c>
      <c r="D887" s="71" t="s">
        <v>1059</v>
      </c>
      <c r="E887" s="70"/>
      <c r="F887" s="70"/>
      <c r="G887" s="70">
        <v>7350</v>
      </c>
      <c r="H887" s="71">
        <v>2554</v>
      </c>
      <c r="I887" s="71" t="s">
        <v>154</v>
      </c>
      <c r="J887" s="71" t="s">
        <v>155</v>
      </c>
      <c r="K887" s="71" t="s">
        <v>586</v>
      </c>
    </row>
    <row r="888" spans="1:11" ht="17.25">
      <c r="A888" s="74">
        <v>28</v>
      </c>
      <c r="B888" s="75">
        <v>19968</v>
      </c>
      <c r="C888" s="71" t="s">
        <v>246</v>
      </c>
      <c r="D888" s="71" t="s">
        <v>1060</v>
      </c>
      <c r="E888" s="70"/>
      <c r="F888" s="70"/>
      <c r="G888" s="70">
        <v>1440</v>
      </c>
      <c r="H888" s="71">
        <v>2554</v>
      </c>
      <c r="I888" s="71" t="s">
        <v>154</v>
      </c>
      <c r="J888" s="71" t="s">
        <v>155</v>
      </c>
      <c r="K888" s="71" t="s">
        <v>586</v>
      </c>
    </row>
    <row r="889" spans="1:11" ht="17.25">
      <c r="A889" s="74">
        <v>28</v>
      </c>
      <c r="B889" s="75">
        <v>19968</v>
      </c>
      <c r="C889" s="71" t="s">
        <v>584</v>
      </c>
      <c r="D889" s="71" t="s">
        <v>1061</v>
      </c>
      <c r="E889" s="70"/>
      <c r="F889" s="70"/>
      <c r="G889" s="70">
        <v>4000</v>
      </c>
      <c r="H889" s="71">
        <v>2554</v>
      </c>
      <c r="I889" s="71" t="s">
        <v>154</v>
      </c>
      <c r="J889" s="71" t="s">
        <v>155</v>
      </c>
      <c r="K889" s="71" t="s">
        <v>586</v>
      </c>
    </row>
    <row r="890" spans="1:11" ht="17.25">
      <c r="A890" s="74">
        <v>28</v>
      </c>
      <c r="B890" s="75">
        <v>19968</v>
      </c>
      <c r="C890" s="71" t="s">
        <v>584</v>
      </c>
      <c r="D890" s="71" t="s">
        <v>1062</v>
      </c>
      <c r="E890" s="70"/>
      <c r="F890" s="70"/>
      <c r="G890" s="70">
        <v>3200</v>
      </c>
      <c r="H890" s="71">
        <v>2554</v>
      </c>
      <c r="I890" s="71" t="s">
        <v>154</v>
      </c>
      <c r="J890" s="71" t="s">
        <v>155</v>
      </c>
      <c r="K890" s="71" t="s">
        <v>586</v>
      </c>
    </row>
    <row r="891" spans="1:11" ht="17.25">
      <c r="A891" s="74">
        <v>28</v>
      </c>
      <c r="B891" s="75">
        <v>19968</v>
      </c>
      <c r="C891" s="71" t="s">
        <v>584</v>
      </c>
      <c r="D891" s="71" t="s">
        <v>1063</v>
      </c>
      <c r="E891" s="70"/>
      <c r="F891" s="70"/>
      <c r="G891" s="70">
        <v>8000</v>
      </c>
      <c r="H891" s="71">
        <v>2554</v>
      </c>
      <c r="I891" s="71" t="s">
        <v>154</v>
      </c>
      <c r="J891" s="71" t="s">
        <v>155</v>
      </c>
      <c r="K891" s="71" t="s">
        <v>586</v>
      </c>
    </row>
    <row r="892" spans="1:11" ht="17.25">
      <c r="A892" s="74">
        <v>28</v>
      </c>
      <c r="B892" s="75">
        <v>19968</v>
      </c>
      <c r="C892" s="71" t="s">
        <v>584</v>
      </c>
      <c r="D892" s="71" t="s">
        <v>1064</v>
      </c>
      <c r="E892" s="70"/>
      <c r="F892" s="70"/>
      <c r="G892" s="70">
        <v>4000</v>
      </c>
      <c r="H892" s="71">
        <v>2554</v>
      </c>
      <c r="I892" s="71" t="s">
        <v>154</v>
      </c>
      <c r="J892" s="71" t="s">
        <v>155</v>
      </c>
      <c r="K892" s="71" t="s">
        <v>586</v>
      </c>
    </row>
    <row r="893" spans="1:11" ht="17.25">
      <c r="A893" s="74">
        <v>28</v>
      </c>
      <c r="B893" s="75">
        <v>19968</v>
      </c>
      <c r="C893" s="71" t="s">
        <v>584</v>
      </c>
      <c r="D893" s="71" t="s">
        <v>1065</v>
      </c>
      <c r="E893" s="70"/>
      <c r="F893" s="70"/>
      <c r="G893" s="70">
        <v>2800</v>
      </c>
      <c r="H893" s="71">
        <v>2554</v>
      </c>
      <c r="I893" s="71" t="s">
        <v>154</v>
      </c>
      <c r="J893" s="71" t="s">
        <v>155</v>
      </c>
      <c r="K893" s="71" t="s">
        <v>586</v>
      </c>
    </row>
    <row r="894" spans="1:11" ht="17.25">
      <c r="A894" s="74">
        <v>28</v>
      </c>
      <c r="B894" s="75">
        <v>19968</v>
      </c>
      <c r="C894" s="71" t="s">
        <v>584</v>
      </c>
      <c r="D894" s="71" t="s">
        <v>1066</v>
      </c>
      <c r="E894" s="70"/>
      <c r="F894" s="70"/>
      <c r="G894" s="70">
        <v>2400</v>
      </c>
      <c r="H894" s="71">
        <v>2554</v>
      </c>
      <c r="I894" s="71" t="s">
        <v>154</v>
      </c>
      <c r="J894" s="71" t="s">
        <v>155</v>
      </c>
      <c r="K894" s="71" t="s">
        <v>586</v>
      </c>
    </row>
    <row r="895" spans="1:11" ht="17.25">
      <c r="A895" s="74">
        <v>28</v>
      </c>
      <c r="B895" s="75">
        <v>19968</v>
      </c>
      <c r="C895" s="71" t="s">
        <v>584</v>
      </c>
      <c r="D895" s="71" t="s">
        <v>1067</v>
      </c>
      <c r="E895" s="70"/>
      <c r="F895" s="70"/>
      <c r="G895" s="70">
        <v>3200</v>
      </c>
      <c r="H895" s="71">
        <v>2554</v>
      </c>
      <c r="I895" s="71" t="s">
        <v>154</v>
      </c>
      <c r="J895" s="71" t="s">
        <v>155</v>
      </c>
      <c r="K895" s="71" t="s">
        <v>586</v>
      </c>
    </row>
    <row r="896" spans="1:11" ht="17.25">
      <c r="A896" s="74">
        <v>28</v>
      </c>
      <c r="B896" s="75">
        <v>19968</v>
      </c>
      <c r="C896" s="71" t="s">
        <v>584</v>
      </c>
      <c r="D896" s="71" t="s">
        <v>1068</v>
      </c>
      <c r="E896" s="70"/>
      <c r="F896" s="70"/>
      <c r="G896" s="70">
        <v>3200</v>
      </c>
      <c r="H896" s="71">
        <v>2554</v>
      </c>
      <c r="I896" s="71" t="s">
        <v>154</v>
      </c>
      <c r="J896" s="71" t="s">
        <v>155</v>
      </c>
      <c r="K896" s="71" t="s">
        <v>586</v>
      </c>
    </row>
    <row r="897" spans="1:11" ht="17.25">
      <c r="A897" s="74">
        <v>28</v>
      </c>
      <c r="B897" s="75">
        <v>19968</v>
      </c>
      <c r="C897" s="71" t="s">
        <v>584</v>
      </c>
      <c r="D897" s="71" t="s">
        <v>1069</v>
      </c>
      <c r="E897" s="70"/>
      <c r="F897" s="70"/>
      <c r="G897" s="70">
        <v>2100</v>
      </c>
      <c r="H897" s="71">
        <v>2554</v>
      </c>
      <c r="I897" s="71" t="s">
        <v>154</v>
      </c>
      <c r="J897" s="71" t="s">
        <v>155</v>
      </c>
      <c r="K897" s="71" t="s">
        <v>586</v>
      </c>
    </row>
    <row r="898" spans="1:11" ht="17.25">
      <c r="A898" s="74">
        <v>28</v>
      </c>
      <c r="B898" s="75">
        <v>19968</v>
      </c>
      <c r="C898" s="71" t="s">
        <v>584</v>
      </c>
      <c r="D898" s="71" t="s">
        <v>1070</v>
      </c>
      <c r="E898" s="70"/>
      <c r="F898" s="70"/>
      <c r="G898" s="70">
        <v>1800</v>
      </c>
      <c r="H898" s="71">
        <v>2554</v>
      </c>
      <c r="I898" s="71" t="s">
        <v>154</v>
      </c>
      <c r="J898" s="71" t="s">
        <v>155</v>
      </c>
      <c r="K898" s="71" t="s">
        <v>586</v>
      </c>
    </row>
    <row r="899" spans="1:11" ht="17.25">
      <c r="A899" s="74">
        <v>28</v>
      </c>
      <c r="B899" s="75">
        <v>19968</v>
      </c>
      <c r="C899" s="71" t="s">
        <v>584</v>
      </c>
      <c r="D899" s="71" t="s">
        <v>1071</v>
      </c>
      <c r="E899" s="70"/>
      <c r="F899" s="70"/>
      <c r="G899" s="70">
        <v>1800</v>
      </c>
      <c r="H899" s="71">
        <v>2554</v>
      </c>
      <c r="I899" s="71" t="s">
        <v>154</v>
      </c>
      <c r="J899" s="71" t="s">
        <v>155</v>
      </c>
      <c r="K899" s="71" t="s">
        <v>586</v>
      </c>
    </row>
    <row r="900" spans="1:11" ht="17.25">
      <c r="A900" s="74">
        <v>28</v>
      </c>
      <c r="B900" s="75">
        <v>19968</v>
      </c>
      <c r="C900" s="71" t="s">
        <v>584</v>
      </c>
      <c r="D900" s="71" t="s">
        <v>1072</v>
      </c>
      <c r="E900" s="70"/>
      <c r="F900" s="70"/>
      <c r="G900" s="70">
        <v>1800</v>
      </c>
      <c r="H900" s="71">
        <v>2554</v>
      </c>
      <c r="I900" s="71" t="s">
        <v>154</v>
      </c>
      <c r="J900" s="71" t="s">
        <v>155</v>
      </c>
      <c r="K900" s="71" t="s">
        <v>586</v>
      </c>
    </row>
    <row r="901" spans="1:11" ht="17.25">
      <c r="A901" s="74">
        <v>28</v>
      </c>
      <c r="B901" s="75">
        <v>19968</v>
      </c>
      <c r="C901" s="71" t="s">
        <v>584</v>
      </c>
      <c r="D901" s="71" t="s">
        <v>1073</v>
      </c>
      <c r="E901" s="70"/>
      <c r="F901" s="70"/>
      <c r="G901" s="70">
        <v>2400</v>
      </c>
      <c r="H901" s="71">
        <v>2554</v>
      </c>
      <c r="I901" s="71" t="s">
        <v>154</v>
      </c>
      <c r="J901" s="71" t="s">
        <v>155</v>
      </c>
      <c r="K901" s="71" t="s">
        <v>586</v>
      </c>
    </row>
    <row r="902" spans="1:11" ht="17.25">
      <c r="A902" s="74">
        <v>28</v>
      </c>
      <c r="B902" s="75">
        <v>19968</v>
      </c>
      <c r="C902" s="71" t="s">
        <v>584</v>
      </c>
      <c r="D902" s="71" t="s">
        <v>1074</v>
      </c>
      <c r="E902" s="70"/>
      <c r="F902" s="70"/>
      <c r="G902" s="70">
        <v>1800</v>
      </c>
      <c r="H902" s="71">
        <v>2554</v>
      </c>
      <c r="I902" s="71" t="s">
        <v>154</v>
      </c>
      <c r="J902" s="71" t="s">
        <v>155</v>
      </c>
      <c r="K902" s="71" t="s">
        <v>586</v>
      </c>
    </row>
    <row r="903" spans="1:11" ht="17.25">
      <c r="A903" s="74">
        <v>28</v>
      </c>
      <c r="B903" s="75">
        <v>19968</v>
      </c>
      <c r="C903" s="71" t="s">
        <v>584</v>
      </c>
      <c r="D903" s="71" t="s">
        <v>1075</v>
      </c>
      <c r="E903" s="70"/>
      <c r="F903" s="70"/>
      <c r="G903" s="70">
        <v>1800</v>
      </c>
      <c r="H903" s="71">
        <v>2554</v>
      </c>
      <c r="I903" s="71" t="s">
        <v>154</v>
      </c>
      <c r="J903" s="71" t="s">
        <v>155</v>
      </c>
      <c r="K903" s="71" t="s">
        <v>586</v>
      </c>
    </row>
    <row r="904" spans="1:11" ht="17.25">
      <c r="A904" s="74">
        <v>28</v>
      </c>
      <c r="B904" s="75">
        <v>19968</v>
      </c>
      <c r="C904" s="71" t="s">
        <v>584</v>
      </c>
      <c r="D904" s="71" t="s">
        <v>1076</v>
      </c>
      <c r="E904" s="70"/>
      <c r="F904" s="70"/>
      <c r="G904" s="70">
        <v>1800</v>
      </c>
      <c r="H904" s="71">
        <v>2554</v>
      </c>
      <c r="I904" s="71" t="s">
        <v>154</v>
      </c>
      <c r="J904" s="71" t="s">
        <v>155</v>
      </c>
      <c r="K904" s="71" t="s">
        <v>586</v>
      </c>
    </row>
    <row r="905" spans="1:11" ht="17.25">
      <c r="A905" s="74">
        <v>28</v>
      </c>
      <c r="B905" s="75">
        <v>19968</v>
      </c>
      <c r="C905" s="71" t="s">
        <v>584</v>
      </c>
      <c r="D905" s="71" t="s">
        <v>1077</v>
      </c>
      <c r="E905" s="70"/>
      <c r="F905" s="70"/>
      <c r="G905" s="70">
        <v>2400</v>
      </c>
      <c r="H905" s="71">
        <v>2554</v>
      </c>
      <c r="I905" s="71" t="s">
        <v>154</v>
      </c>
      <c r="J905" s="71" t="s">
        <v>155</v>
      </c>
      <c r="K905" s="71" t="s">
        <v>586</v>
      </c>
    </row>
    <row r="906" spans="1:11" ht="17.25">
      <c r="A906" s="74">
        <v>28</v>
      </c>
      <c r="B906" s="75">
        <v>19968</v>
      </c>
      <c r="C906" s="71" t="s">
        <v>584</v>
      </c>
      <c r="D906" s="71" t="s">
        <v>1078</v>
      </c>
      <c r="E906" s="70"/>
      <c r="F906" s="70"/>
      <c r="G906" s="70">
        <v>2700</v>
      </c>
      <c r="H906" s="71">
        <v>2554</v>
      </c>
      <c r="I906" s="71" t="s">
        <v>154</v>
      </c>
      <c r="J906" s="71" t="s">
        <v>155</v>
      </c>
      <c r="K906" s="71" t="s">
        <v>586</v>
      </c>
    </row>
    <row r="907" spans="1:11" ht="17.25">
      <c r="A907" s="74">
        <v>29</v>
      </c>
      <c r="B907" s="75">
        <v>19968</v>
      </c>
      <c r="C907" s="70" t="s">
        <v>158</v>
      </c>
      <c r="D907" s="71" t="s">
        <v>1079</v>
      </c>
      <c r="E907" s="70"/>
      <c r="F907" s="70"/>
      <c r="G907" s="70">
        <v>90</v>
      </c>
      <c r="H907" s="71">
        <v>2554</v>
      </c>
      <c r="I907" s="71" t="s">
        <v>154</v>
      </c>
      <c r="J907" s="71" t="s">
        <v>155</v>
      </c>
      <c r="K907" s="71" t="s">
        <v>586</v>
      </c>
    </row>
    <row r="908" spans="1:11" ht="17.25">
      <c r="A908" s="74">
        <v>30</v>
      </c>
      <c r="B908" s="75">
        <v>19968</v>
      </c>
      <c r="C908" s="72" t="s">
        <v>596</v>
      </c>
      <c r="D908" s="71" t="s">
        <v>1080</v>
      </c>
      <c r="E908" s="70"/>
      <c r="F908" s="70"/>
      <c r="G908" s="70">
        <v>23280</v>
      </c>
      <c r="H908" s="71">
        <v>2554</v>
      </c>
      <c r="I908" s="71" t="s">
        <v>154</v>
      </c>
      <c r="J908" s="71" t="s">
        <v>155</v>
      </c>
      <c r="K908" s="71" t="s">
        <v>586</v>
      </c>
    </row>
    <row r="909" spans="1:11" ht="17.25">
      <c r="A909" s="74">
        <v>30</v>
      </c>
      <c r="B909" s="75">
        <v>19968</v>
      </c>
      <c r="C909" s="71" t="s">
        <v>584</v>
      </c>
      <c r="D909" s="71" t="s">
        <v>1081</v>
      </c>
      <c r="E909" s="70"/>
      <c r="F909" s="70"/>
      <c r="G909" s="70">
        <v>11600</v>
      </c>
      <c r="H909" s="71">
        <v>2554</v>
      </c>
      <c r="I909" s="71" t="s">
        <v>154</v>
      </c>
      <c r="J909" s="71" t="s">
        <v>155</v>
      </c>
      <c r="K909" s="71" t="s">
        <v>586</v>
      </c>
    </row>
    <row r="910" spans="1:11" ht="17.25">
      <c r="A910" s="74">
        <v>30</v>
      </c>
      <c r="B910" s="75">
        <v>19968</v>
      </c>
      <c r="C910" s="71" t="s">
        <v>584</v>
      </c>
      <c r="D910" s="71" t="s">
        <v>1082</v>
      </c>
      <c r="E910" s="70"/>
      <c r="F910" s="70"/>
      <c r="G910" s="70">
        <v>10800</v>
      </c>
      <c r="H910" s="71">
        <v>2554</v>
      </c>
      <c r="I910" s="71" t="s">
        <v>154</v>
      </c>
      <c r="J910" s="71" t="s">
        <v>155</v>
      </c>
      <c r="K910" s="71" t="s">
        <v>586</v>
      </c>
    </row>
    <row r="911" spans="1:11" ht="17.25">
      <c r="A911" s="74">
        <v>30</v>
      </c>
      <c r="B911" s="75">
        <v>19968</v>
      </c>
      <c r="C911" s="71" t="s">
        <v>584</v>
      </c>
      <c r="D911" s="71" t="s">
        <v>1083</v>
      </c>
      <c r="E911" s="70"/>
      <c r="F911" s="70"/>
      <c r="G911" s="70">
        <v>32000</v>
      </c>
      <c r="H911" s="71">
        <v>2554</v>
      </c>
      <c r="I911" s="71" t="s">
        <v>154</v>
      </c>
      <c r="J911" s="71" t="s">
        <v>155</v>
      </c>
      <c r="K911" s="71" t="s">
        <v>586</v>
      </c>
    </row>
    <row r="912" spans="1:11" ht="17.25">
      <c r="A912" s="74">
        <v>30</v>
      </c>
      <c r="B912" s="75">
        <v>19968</v>
      </c>
      <c r="C912" s="71" t="s">
        <v>160</v>
      </c>
      <c r="D912" s="71" t="s">
        <v>1084</v>
      </c>
      <c r="E912" s="70"/>
      <c r="F912" s="70"/>
      <c r="G912" s="70">
        <v>4900</v>
      </c>
      <c r="H912" s="71">
        <v>2554</v>
      </c>
      <c r="I912" s="71" t="s">
        <v>154</v>
      </c>
      <c r="J912" s="71" t="s">
        <v>155</v>
      </c>
      <c r="K912" s="71" t="s">
        <v>586</v>
      </c>
    </row>
    <row r="913" spans="1:11" ht="17.25">
      <c r="A913" s="74">
        <v>30</v>
      </c>
      <c r="B913" s="75">
        <v>19968</v>
      </c>
      <c r="C913" s="71" t="s">
        <v>584</v>
      </c>
      <c r="D913" s="71" t="s">
        <v>1085</v>
      </c>
      <c r="E913" s="70"/>
      <c r="F913" s="70"/>
      <c r="G913" s="70">
        <v>10800</v>
      </c>
      <c r="H913" s="71">
        <v>2554</v>
      </c>
      <c r="I913" s="71" t="s">
        <v>154</v>
      </c>
      <c r="J913" s="71" t="s">
        <v>155</v>
      </c>
      <c r="K913" s="71" t="s">
        <v>586</v>
      </c>
    </row>
    <row r="914" spans="1:11" ht="17.25">
      <c r="A914" s="65">
        <v>23</v>
      </c>
      <c r="B914" s="69">
        <v>19876</v>
      </c>
      <c r="C914" s="71" t="s">
        <v>1086</v>
      </c>
      <c r="D914" s="66" t="s">
        <v>1087</v>
      </c>
      <c r="E914" s="70"/>
      <c r="F914" s="70">
        <v>48555</v>
      </c>
      <c r="G914" s="70"/>
      <c r="H914" s="71">
        <v>2554</v>
      </c>
      <c r="I914" s="71" t="s">
        <v>478</v>
      </c>
      <c r="J914" s="71" t="s">
        <v>1088</v>
      </c>
      <c r="K914" s="71" t="s">
        <v>586</v>
      </c>
    </row>
    <row r="915" spans="1:11" ht="17.25">
      <c r="A915" s="65">
        <v>23</v>
      </c>
      <c r="B915" s="69">
        <v>19876</v>
      </c>
      <c r="C915" s="71" t="s">
        <v>1086</v>
      </c>
      <c r="D915" s="66" t="s">
        <v>1089</v>
      </c>
      <c r="E915" s="70"/>
      <c r="F915" s="70">
        <v>143424</v>
      </c>
      <c r="G915" s="70"/>
      <c r="H915" s="71">
        <v>2554</v>
      </c>
      <c r="I915" s="71" t="s">
        <v>478</v>
      </c>
      <c r="J915" s="71" t="s">
        <v>1088</v>
      </c>
      <c r="K915" s="71" t="s">
        <v>586</v>
      </c>
    </row>
    <row r="916" spans="1:11" ht="17.25">
      <c r="A916" s="65">
        <v>23</v>
      </c>
      <c r="B916" s="69">
        <v>19876</v>
      </c>
      <c r="C916" s="71" t="s">
        <v>1086</v>
      </c>
      <c r="D916" s="66" t="s">
        <v>1090</v>
      </c>
      <c r="E916" s="70"/>
      <c r="F916" s="70">
        <v>80676</v>
      </c>
      <c r="G916" s="70"/>
      <c r="H916" s="71">
        <v>2554</v>
      </c>
      <c r="I916" s="71" t="s">
        <v>478</v>
      </c>
      <c r="J916" s="71" t="s">
        <v>1088</v>
      </c>
      <c r="K916" s="71" t="s">
        <v>586</v>
      </c>
    </row>
    <row r="917" spans="1:11" ht="17.25">
      <c r="A917" s="65">
        <v>23</v>
      </c>
      <c r="B917" s="69">
        <v>19876</v>
      </c>
      <c r="C917" s="71" t="s">
        <v>1086</v>
      </c>
      <c r="D917" s="66" t="s">
        <v>1091</v>
      </c>
      <c r="E917" s="70"/>
      <c r="F917" s="70">
        <v>231435</v>
      </c>
      <c r="G917" s="70"/>
      <c r="H917" s="71">
        <v>2554</v>
      </c>
      <c r="I917" s="71" t="s">
        <v>478</v>
      </c>
      <c r="J917" s="71" t="s">
        <v>1088</v>
      </c>
      <c r="K917" s="71" t="s">
        <v>586</v>
      </c>
    </row>
    <row r="918" spans="1:11" ht="17.25">
      <c r="A918" s="65">
        <v>23</v>
      </c>
      <c r="B918" s="69">
        <v>19876</v>
      </c>
      <c r="C918" s="71" t="s">
        <v>1086</v>
      </c>
      <c r="D918" s="66" t="s">
        <v>1092</v>
      </c>
      <c r="E918" s="70"/>
      <c r="F918" s="70">
        <v>46521</v>
      </c>
      <c r="G918" s="70"/>
      <c r="H918" s="71">
        <v>2554</v>
      </c>
      <c r="I918" s="71" t="s">
        <v>478</v>
      </c>
      <c r="J918" s="71" t="s">
        <v>1088</v>
      </c>
      <c r="K918" s="71" t="s">
        <v>586</v>
      </c>
    </row>
    <row r="919" spans="1:11" ht="17.25">
      <c r="A919" s="65">
        <v>28</v>
      </c>
      <c r="B919" s="69">
        <v>19876</v>
      </c>
      <c r="C919" s="71" t="s">
        <v>1086</v>
      </c>
      <c r="D919" s="66" t="s">
        <v>1093</v>
      </c>
      <c r="E919" s="70"/>
      <c r="F919" s="70">
        <v>315234</v>
      </c>
      <c r="G919" s="70"/>
      <c r="H919" s="71">
        <v>2554</v>
      </c>
      <c r="I919" s="71" t="s">
        <v>478</v>
      </c>
      <c r="J919" s="71" t="s">
        <v>1088</v>
      </c>
      <c r="K919" s="71" t="s">
        <v>586</v>
      </c>
    </row>
    <row r="920" spans="1:11" ht="17.25">
      <c r="A920" s="65">
        <v>28</v>
      </c>
      <c r="B920" s="69">
        <v>19906</v>
      </c>
      <c r="C920" s="71" t="s">
        <v>1086</v>
      </c>
      <c r="D920" s="66" t="s">
        <v>1094</v>
      </c>
      <c r="E920" s="70"/>
      <c r="F920" s="70">
        <v>495522</v>
      </c>
      <c r="G920" s="70"/>
      <c r="H920" s="71">
        <v>2554</v>
      </c>
      <c r="I920" s="71" t="s">
        <v>478</v>
      </c>
      <c r="J920" s="71" t="s">
        <v>1088</v>
      </c>
      <c r="K920" s="71" t="s">
        <v>586</v>
      </c>
    </row>
    <row r="921" spans="1:11" ht="17.25">
      <c r="A921" s="65">
        <v>28</v>
      </c>
      <c r="B921" s="69">
        <v>19906</v>
      </c>
      <c r="C921" s="71" t="s">
        <v>1086</v>
      </c>
      <c r="D921" s="66" t="s">
        <v>1095</v>
      </c>
      <c r="E921" s="70"/>
      <c r="F921" s="70"/>
      <c r="G921" s="70">
        <v>172400</v>
      </c>
      <c r="H921" s="71">
        <v>2554</v>
      </c>
      <c r="I921" s="71" t="s">
        <v>478</v>
      </c>
      <c r="J921" s="71" t="s">
        <v>1088</v>
      </c>
      <c r="K921" s="71" t="s">
        <v>586</v>
      </c>
    </row>
    <row r="922" spans="1:11" ht="17.25">
      <c r="A922" s="65">
        <v>28</v>
      </c>
      <c r="B922" s="69">
        <v>19906</v>
      </c>
      <c r="C922" s="71" t="s">
        <v>1086</v>
      </c>
      <c r="D922" s="66" t="s">
        <v>1096</v>
      </c>
      <c r="E922" s="70"/>
      <c r="F922" s="70"/>
      <c r="G922" s="70">
        <v>43200</v>
      </c>
      <c r="H922" s="71">
        <v>2554</v>
      </c>
      <c r="I922" s="71" t="s">
        <v>478</v>
      </c>
      <c r="J922" s="71" t="s">
        <v>1088</v>
      </c>
      <c r="K922" s="71" t="s">
        <v>586</v>
      </c>
    </row>
    <row r="923" spans="1:11" ht="17.25">
      <c r="A923" s="65">
        <v>3</v>
      </c>
      <c r="B923" s="69">
        <v>19937</v>
      </c>
      <c r="C923" s="71" t="s">
        <v>1086</v>
      </c>
      <c r="D923" s="66" t="s">
        <v>1097</v>
      </c>
      <c r="E923" s="70"/>
      <c r="F923" s="70">
        <v>91782</v>
      </c>
      <c r="G923" s="70"/>
      <c r="H923" s="71">
        <v>2554</v>
      </c>
      <c r="I923" s="71" t="s">
        <v>478</v>
      </c>
      <c r="J923" s="71" t="s">
        <v>1088</v>
      </c>
      <c r="K923" s="71" t="s">
        <v>586</v>
      </c>
    </row>
    <row r="924" spans="1:11" ht="17.25">
      <c r="A924" s="65">
        <v>8</v>
      </c>
      <c r="B924" s="69">
        <v>19937</v>
      </c>
      <c r="C924" s="71" t="s">
        <v>1086</v>
      </c>
      <c r="D924" s="66" t="s">
        <v>1098</v>
      </c>
      <c r="E924" s="70"/>
      <c r="F924" s="70"/>
      <c r="G924" s="70">
        <v>14400</v>
      </c>
      <c r="H924" s="71">
        <v>2554</v>
      </c>
      <c r="I924" s="71" t="s">
        <v>478</v>
      </c>
      <c r="J924" s="71" t="s">
        <v>1088</v>
      </c>
      <c r="K924" s="71" t="s">
        <v>586</v>
      </c>
    </row>
    <row r="925" spans="1:11" ht="17.25">
      <c r="A925" s="65">
        <v>8</v>
      </c>
      <c r="B925" s="69">
        <v>19937</v>
      </c>
      <c r="C925" s="71" t="s">
        <v>1086</v>
      </c>
      <c r="D925" s="66" t="s">
        <v>1099</v>
      </c>
      <c r="E925" s="70"/>
      <c r="F925" s="70"/>
      <c r="G925" s="70">
        <v>56000</v>
      </c>
      <c r="H925" s="71">
        <v>2554</v>
      </c>
      <c r="I925" s="71" t="s">
        <v>478</v>
      </c>
      <c r="J925" s="71" t="s">
        <v>1088</v>
      </c>
      <c r="K925" s="71" t="s">
        <v>586</v>
      </c>
    </row>
    <row r="926" spans="1:11" ht="17.25">
      <c r="A926" s="65">
        <v>5</v>
      </c>
      <c r="B926" s="69">
        <v>19968</v>
      </c>
      <c r="C926" s="71" t="s">
        <v>1086</v>
      </c>
      <c r="D926" s="66" t="s">
        <v>1100</v>
      </c>
      <c r="E926" s="70"/>
      <c r="F926" s="70"/>
      <c r="G926" s="70">
        <v>9114</v>
      </c>
      <c r="H926" s="71">
        <v>2554</v>
      </c>
      <c r="I926" s="71" t="s">
        <v>478</v>
      </c>
      <c r="J926" s="71" t="s">
        <v>1088</v>
      </c>
      <c r="K926" s="71" t="s">
        <v>586</v>
      </c>
    </row>
    <row r="927" spans="1:11" ht="17.25">
      <c r="A927" s="74">
        <v>5</v>
      </c>
      <c r="B927" s="75">
        <v>19968</v>
      </c>
      <c r="C927" s="71" t="s">
        <v>1086</v>
      </c>
      <c r="D927" s="71" t="s">
        <v>1101</v>
      </c>
      <c r="E927" s="70"/>
      <c r="F927" s="70"/>
      <c r="G927" s="70">
        <v>89640</v>
      </c>
      <c r="H927" s="71">
        <v>2554</v>
      </c>
      <c r="I927" s="71" t="s">
        <v>478</v>
      </c>
      <c r="J927" s="71" t="s">
        <v>1088</v>
      </c>
      <c r="K927" s="71" t="s">
        <v>586</v>
      </c>
    </row>
    <row r="928" spans="1:11" ht="17.25">
      <c r="A928" s="74">
        <v>5</v>
      </c>
      <c r="B928" s="75">
        <v>19968</v>
      </c>
      <c r="C928" s="71" t="s">
        <v>1086</v>
      </c>
      <c r="D928" s="71" t="s">
        <v>1102</v>
      </c>
      <c r="E928" s="70"/>
      <c r="F928" s="70"/>
      <c r="G928" s="70">
        <v>305817</v>
      </c>
      <c r="H928" s="71">
        <v>2554</v>
      </c>
      <c r="I928" s="71" t="s">
        <v>478</v>
      </c>
      <c r="J928" s="71" t="s">
        <v>1088</v>
      </c>
      <c r="K928" s="71" t="s">
        <v>586</v>
      </c>
    </row>
    <row r="929" spans="1:11" ht="17.25">
      <c r="A929" s="74">
        <v>16</v>
      </c>
      <c r="B929" s="75">
        <v>19968</v>
      </c>
      <c r="C929" s="71" t="s">
        <v>1086</v>
      </c>
      <c r="D929" s="71" t="s">
        <v>1103</v>
      </c>
      <c r="E929" s="70"/>
      <c r="F929" s="70"/>
      <c r="G929" s="70">
        <v>2376</v>
      </c>
      <c r="H929" s="71">
        <v>2554</v>
      </c>
      <c r="I929" s="71" t="s">
        <v>478</v>
      </c>
      <c r="J929" s="71" t="s">
        <v>1088</v>
      </c>
      <c r="K929" s="71" t="s">
        <v>586</v>
      </c>
    </row>
    <row r="930" spans="1:11" ht="17.25">
      <c r="A930" s="74">
        <v>19</v>
      </c>
      <c r="B930" s="75">
        <v>19968</v>
      </c>
      <c r="C930" s="71" t="s">
        <v>1086</v>
      </c>
      <c r="D930" s="71" t="s">
        <v>1104</v>
      </c>
      <c r="E930" s="70"/>
      <c r="F930" s="70">
        <v>574452</v>
      </c>
      <c r="G930" s="70"/>
      <c r="H930" s="71">
        <v>2554</v>
      </c>
      <c r="I930" s="71" t="s">
        <v>478</v>
      </c>
      <c r="J930" s="71" t="s">
        <v>1088</v>
      </c>
      <c r="K930" s="71" t="s">
        <v>586</v>
      </c>
    </row>
    <row r="931" spans="1:11" ht="17.25">
      <c r="A931" s="74">
        <v>26</v>
      </c>
      <c r="B931" s="75">
        <v>19968</v>
      </c>
      <c r="C931" s="71" t="s">
        <v>1086</v>
      </c>
      <c r="D931" s="71" t="s">
        <v>1105</v>
      </c>
      <c r="E931" s="70"/>
      <c r="F931" s="70">
        <v>62748</v>
      </c>
      <c r="G931" s="70"/>
      <c r="H931" s="71">
        <v>2554</v>
      </c>
      <c r="I931" s="71" t="s">
        <v>478</v>
      </c>
      <c r="J931" s="71" t="s">
        <v>1088</v>
      </c>
      <c r="K931" s="71" t="s">
        <v>586</v>
      </c>
    </row>
    <row r="932" spans="1:11" ht="17.25">
      <c r="A932" s="74">
        <v>30</v>
      </c>
      <c r="B932" s="75">
        <v>19968</v>
      </c>
      <c r="C932" s="71" t="s">
        <v>1086</v>
      </c>
      <c r="D932" s="71" t="s">
        <v>1106</v>
      </c>
      <c r="E932" s="70"/>
      <c r="F932" s="70">
        <v>85905</v>
      </c>
      <c r="G932" s="70"/>
      <c r="H932" s="71">
        <v>2554</v>
      </c>
      <c r="I932" s="71" t="s">
        <v>478</v>
      </c>
      <c r="J932" s="71" t="s">
        <v>1088</v>
      </c>
      <c r="K932" s="71" t="s">
        <v>586</v>
      </c>
    </row>
    <row r="933" spans="1:11" ht="17.25">
      <c r="A933" s="74">
        <v>30</v>
      </c>
      <c r="B933" s="75">
        <v>19968</v>
      </c>
      <c r="C933" s="71" t="s">
        <v>1086</v>
      </c>
      <c r="D933" s="71" t="s">
        <v>1107</v>
      </c>
      <c r="E933" s="70"/>
      <c r="F933" s="70">
        <v>186003</v>
      </c>
      <c r="G933" s="70"/>
      <c r="H933" s="71">
        <v>2554</v>
      </c>
      <c r="I933" s="71" t="s">
        <v>478</v>
      </c>
      <c r="J933" s="71" t="s">
        <v>1088</v>
      </c>
      <c r="K933" s="71" t="s">
        <v>586</v>
      </c>
    </row>
    <row r="934" spans="1:11" ht="17.25">
      <c r="A934" s="74">
        <v>30</v>
      </c>
      <c r="B934" s="75">
        <v>19968</v>
      </c>
      <c r="C934" s="71" t="s">
        <v>1086</v>
      </c>
      <c r="D934" s="71" t="s">
        <v>1108</v>
      </c>
      <c r="E934" s="70"/>
      <c r="F934" s="70">
        <v>92628</v>
      </c>
      <c r="G934" s="70"/>
      <c r="H934" s="71">
        <v>2554</v>
      </c>
      <c r="I934" s="71" t="s">
        <v>478</v>
      </c>
      <c r="J934" s="71" t="s">
        <v>1088</v>
      </c>
      <c r="K934" s="71" t="s">
        <v>586</v>
      </c>
    </row>
    <row r="935" spans="1:11" ht="17.25">
      <c r="A935" s="74">
        <v>30</v>
      </c>
      <c r="B935" s="75">
        <v>19968</v>
      </c>
      <c r="C935" s="71" t="s">
        <v>1086</v>
      </c>
      <c r="D935" s="71" t="s">
        <v>1109</v>
      </c>
      <c r="E935" s="70"/>
      <c r="F935" s="70">
        <v>504225</v>
      </c>
      <c r="G935" s="70"/>
      <c r="H935" s="71">
        <v>2554</v>
      </c>
      <c r="I935" s="71" t="s">
        <v>478</v>
      </c>
      <c r="J935" s="71" t="s">
        <v>1088</v>
      </c>
      <c r="K935" s="71" t="s">
        <v>586</v>
      </c>
    </row>
    <row r="936" spans="1:11" ht="17.25">
      <c r="A936" s="65">
        <v>29</v>
      </c>
      <c r="B936" s="69">
        <v>19633</v>
      </c>
      <c r="C936" s="71" t="s">
        <v>536</v>
      </c>
      <c r="D936" s="66" t="s">
        <v>1110</v>
      </c>
      <c r="E936" s="70"/>
      <c r="F936" s="70"/>
      <c r="G936" s="70">
        <v>20000</v>
      </c>
      <c r="H936" s="71">
        <v>2554</v>
      </c>
      <c r="I936" s="71" t="s">
        <v>534</v>
      </c>
      <c r="J936" s="71" t="s">
        <v>538</v>
      </c>
      <c r="K936" s="71" t="s">
        <v>586</v>
      </c>
    </row>
    <row r="937" spans="1:11" ht="17.25">
      <c r="A937" s="65">
        <v>3</v>
      </c>
      <c r="B937" s="69">
        <v>19664</v>
      </c>
      <c r="C937" s="71" t="s">
        <v>536</v>
      </c>
      <c r="D937" s="66" t="s">
        <v>1111</v>
      </c>
      <c r="E937" s="70"/>
      <c r="F937" s="70"/>
      <c r="G937" s="70">
        <v>19600</v>
      </c>
      <c r="H937" s="71">
        <v>2554</v>
      </c>
      <c r="I937" s="71" t="s">
        <v>534</v>
      </c>
      <c r="J937" s="71" t="s">
        <v>538</v>
      </c>
      <c r="K937" s="71" t="s">
        <v>586</v>
      </c>
    </row>
    <row r="938" spans="1:11" ht="17.25">
      <c r="A938" s="65">
        <v>30</v>
      </c>
      <c r="B938" s="69">
        <v>19876</v>
      </c>
      <c r="C938" s="71" t="s">
        <v>536</v>
      </c>
      <c r="D938" s="66" t="s">
        <v>1112</v>
      </c>
      <c r="E938" s="70"/>
      <c r="F938" s="70"/>
      <c r="G938" s="70">
        <v>9490</v>
      </c>
      <c r="H938" s="71">
        <v>2554</v>
      </c>
      <c r="I938" s="71" t="s">
        <v>534</v>
      </c>
      <c r="J938" s="71" t="s">
        <v>538</v>
      </c>
      <c r="K938" s="71" t="s">
        <v>586</v>
      </c>
    </row>
    <row r="939" spans="1:11" ht="17.25">
      <c r="A939" s="65">
        <v>30</v>
      </c>
      <c r="B939" s="69">
        <v>19876</v>
      </c>
      <c r="C939" s="71" t="s">
        <v>536</v>
      </c>
      <c r="D939" s="66" t="s">
        <v>1112</v>
      </c>
      <c r="E939" s="70"/>
      <c r="F939" s="70"/>
      <c r="G939" s="70">
        <v>9490</v>
      </c>
      <c r="H939" s="71">
        <v>2554</v>
      </c>
      <c r="I939" s="71" t="s">
        <v>534</v>
      </c>
      <c r="J939" s="71" t="s">
        <v>538</v>
      </c>
      <c r="K939" s="71" t="s">
        <v>586</v>
      </c>
    </row>
    <row r="940" spans="1:11" ht="17.25">
      <c r="A940" s="65">
        <v>8</v>
      </c>
      <c r="B940" s="69">
        <v>19937</v>
      </c>
      <c r="C940" s="71" t="s">
        <v>536</v>
      </c>
      <c r="D940" s="66" t="s">
        <v>1113</v>
      </c>
      <c r="E940" s="70"/>
      <c r="F940" s="70"/>
      <c r="G940" s="70">
        <v>22500</v>
      </c>
      <c r="H940" s="71">
        <v>2554</v>
      </c>
      <c r="I940" s="71" t="s">
        <v>534</v>
      </c>
      <c r="J940" s="71" t="s">
        <v>538</v>
      </c>
      <c r="K940" s="71" t="s">
        <v>586</v>
      </c>
    </row>
    <row r="941" spans="1:11" ht="17.25">
      <c r="A941" s="65">
        <v>8</v>
      </c>
      <c r="B941" s="69">
        <v>19937</v>
      </c>
      <c r="C941" s="71" t="s">
        <v>536</v>
      </c>
      <c r="D941" s="66" t="s">
        <v>1114</v>
      </c>
      <c r="E941" s="70"/>
      <c r="F941" s="70"/>
      <c r="G941" s="70">
        <v>33500</v>
      </c>
      <c r="H941" s="71">
        <v>2554</v>
      </c>
      <c r="I941" s="71" t="s">
        <v>534</v>
      </c>
      <c r="J941" s="71" t="s">
        <v>538</v>
      </c>
      <c r="K941" s="71" t="s">
        <v>586</v>
      </c>
    </row>
    <row r="942" spans="1:11" ht="17.25">
      <c r="A942" s="65">
        <v>8</v>
      </c>
      <c r="B942" s="69">
        <v>19937</v>
      </c>
      <c r="C942" s="71" t="s">
        <v>536</v>
      </c>
      <c r="D942" s="66" t="s">
        <v>1115</v>
      </c>
      <c r="E942" s="70"/>
      <c r="F942" s="70"/>
      <c r="G942" s="70">
        <v>28500</v>
      </c>
      <c r="H942" s="71">
        <v>2554</v>
      </c>
      <c r="I942" s="71" t="s">
        <v>534</v>
      </c>
      <c r="J942" s="71" t="s">
        <v>538</v>
      </c>
      <c r="K942" s="71" t="s">
        <v>586</v>
      </c>
    </row>
    <row r="943" spans="1:11" ht="17.25">
      <c r="A943" s="65">
        <v>8</v>
      </c>
      <c r="B943" s="69">
        <v>19937</v>
      </c>
      <c r="C943" s="71" t="s">
        <v>536</v>
      </c>
      <c r="D943" s="66" t="s">
        <v>1116</v>
      </c>
      <c r="E943" s="70"/>
      <c r="F943" s="70"/>
      <c r="G943" s="70">
        <v>87000</v>
      </c>
      <c r="H943" s="71">
        <v>2554</v>
      </c>
      <c r="I943" s="71" t="s">
        <v>534</v>
      </c>
      <c r="J943" s="71" t="s">
        <v>538</v>
      </c>
      <c r="K943" s="71" t="s">
        <v>586</v>
      </c>
    </row>
    <row r="944" spans="1:11" ht="17.25">
      <c r="A944" s="74">
        <v>15</v>
      </c>
      <c r="B944" s="75">
        <v>19937</v>
      </c>
      <c r="C944" s="71" t="s">
        <v>536</v>
      </c>
      <c r="D944" s="66" t="s">
        <v>1117</v>
      </c>
      <c r="E944" s="70"/>
      <c r="F944" s="70"/>
      <c r="G944" s="70">
        <v>109500</v>
      </c>
      <c r="H944" s="71">
        <v>2554</v>
      </c>
      <c r="I944" s="71" t="s">
        <v>534</v>
      </c>
      <c r="J944" s="71" t="s">
        <v>538</v>
      </c>
      <c r="K944" s="71" t="s">
        <v>586</v>
      </c>
    </row>
    <row r="945" spans="1:11" ht="17.25">
      <c r="A945" s="74">
        <v>17</v>
      </c>
      <c r="B945" s="75">
        <v>19937</v>
      </c>
      <c r="C945" s="71" t="s">
        <v>536</v>
      </c>
      <c r="D945" s="66" t="s">
        <v>1118</v>
      </c>
      <c r="E945" s="70"/>
      <c r="F945" s="70"/>
      <c r="G945" s="70">
        <v>80988.3</v>
      </c>
      <c r="H945" s="71">
        <v>2554</v>
      </c>
      <c r="I945" s="71" t="s">
        <v>534</v>
      </c>
      <c r="J945" s="71" t="s">
        <v>538</v>
      </c>
      <c r="K945" s="71" t="s">
        <v>586</v>
      </c>
    </row>
    <row r="946" spans="1:11" ht="17.25">
      <c r="A946" s="74">
        <v>6</v>
      </c>
      <c r="B946" s="75">
        <v>19968</v>
      </c>
      <c r="C946" s="71" t="s">
        <v>536</v>
      </c>
      <c r="D946" s="66" t="s">
        <v>1119</v>
      </c>
      <c r="E946" s="70"/>
      <c r="F946" s="70"/>
      <c r="G946" s="70">
        <v>38000</v>
      </c>
      <c r="H946" s="71">
        <v>2554</v>
      </c>
      <c r="I946" s="71" t="s">
        <v>534</v>
      </c>
      <c r="J946" s="71" t="s">
        <v>538</v>
      </c>
      <c r="K946" s="71" t="s">
        <v>586</v>
      </c>
    </row>
    <row r="947" spans="1:11" ht="17.25">
      <c r="A947" s="74">
        <v>12</v>
      </c>
      <c r="B947" s="75">
        <v>19968</v>
      </c>
      <c r="C947" s="71" t="s">
        <v>536</v>
      </c>
      <c r="D947" s="66" t="s">
        <v>1120</v>
      </c>
      <c r="E947" s="70"/>
      <c r="F947" s="70"/>
      <c r="G947" s="70">
        <v>10900</v>
      </c>
      <c r="H947" s="71">
        <v>2554</v>
      </c>
      <c r="I947" s="71" t="s">
        <v>534</v>
      </c>
      <c r="J947" s="71" t="s">
        <v>538</v>
      </c>
      <c r="K947" s="71" t="s">
        <v>586</v>
      </c>
    </row>
    <row r="948" spans="1:11" ht="17.25">
      <c r="A948" s="65">
        <v>30</v>
      </c>
      <c r="B948" s="69">
        <v>19845</v>
      </c>
      <c r="C948" s="66" t="s">
        <v>532</v>
      </c>
      <c r="D948" s="66" t="s">
        <v>1121</v>
      </c>
      <c r="E948" s="70"/>
      <c r="F948" s="70"/>
      <c r="G948" s="70">
        <v>179974</v>
      </c>
      <c r="H948" s="71">
        <v>2554</v>
      </c>
      <c r="I948" s="71" t="s">
        <v>534</v>
      </c>
      <c r="J948" s="71" t="s">
        <v>1122</v>
      </c>
      <c r="K948" s="71" t="s">
        <v>586</v>
      </c>
    </row>
    <row r="949" spans="1:11" ht="17.25">
      <c r="A949" s="74">
        <v>13</v>
      </c>
      <c r="B949" s="75">
        <v>19968</v>
      </c>
      <c r="C949" s="66" t="s">
        <v>532</v>
      </c>
      <c r="D949" s="71" t="s">
        <v>1123</v>
      </c>
      <c r="E949" s="70"/>
      <c r="F949" s="70"/>
      <c r="G949" s="70">
        <v>158895</v>
      </c>
      <c r="H949" s="71">
        <v>2554</v>
      </c>
      <c r="I949" s="71" t="s">
        <v>534</v>
      </c>
      <c r="J949" s="71" t="s">
        <v>1124</v>
      </c>
      <c r="K949" s="71" t="s">
        <v>586</v>
      </c>
    </row>
    <row r="950" spans="1:11" ht="17.25">
      <c r="A950" s="74">
        <v>14</v>
      </c>
      <c r="B950" s="75">
        <v>19968</v>
      </c>
      <c r="C950" s="66" t="s">
        <v>532</v>
      </c>
      <c r="D950" s="71" t="s">
        <v>1125</v>
      </c>
      <c r="E950" s="70"/>
      <c r="F950" s="70"/>
      <c r="G950" s="70">
        <v>34989</v>
      </c>
      <c r="H950" s="71">
        <v>2554</v>
      </c>
      <c r="I950" s="71" t="s">
        <v>534</v>
      </c>
      <c r="J950" s="71" t="s">
        <v>1126</v>
      </c>
      <c r="K950" s="71" t="s">
        <v>586</v>
      </c>
    </row>
    <row r="951" spans="1:11" ht="17.25">
      <c r="A951" s="65">
        <v>13</v>
      </c>
      <c r="B951" s="69">
        <v>19694</v>
      </c>
      <c r="C951" s="71" t="s">
        <v>236</v>
      </c>
      <c r="D951" s="66" t="s">
        <v>1127</v>
      </c>
      <c r="E951" s="70"/>
      <c r="F951" s="70"/>
      <c r="G951" s="70">
        <v>32258</v>
      </c>
      <c r="H951" s="71">
        <v>2554</v>
      </c>
      <c r="I951" s="71" t="s">
        <v>478</v>
      </c>
      <c r="J951" s="71" t="s">
        <v>550</v>
      </c>
      <c r="K951" s="71" t="s">
        <v>586</v>
      </c>
    </row>
    <row r="952" spans="1:11" ht="17.25">
      <c r="A952" s="65">
        <v>14</v>
      </c>
      <c r="B952" s="69">
        <v>19968</v>
      </c>
      <c r="C952" s="71" t="s">
        <v>236</v>
      </c>
      <c r="D952" s="66" t="s">
        <v>1128</v>
      </c>
      <c r="E952" s="70"/>
      <c r="F952" s="70"/>
      <c r="G952" s="70">
        <v>13538</v>
      </c>
      <c r="H952" s="71">
        <v>2554</v>
      </c>
      <c r="I952" s="71" t="s">
        <v>478</v>
      </c>
      <c r="J952" s="71" t="s">
        <v>550</v>
      </c>
      <c r="K952" s="71" t="s">
        <v>586</v>
      </c>
    </row>
    <row r="953" spans="1:11" ht="17.25">
      <c r="A953" s="74">
        <v>19</v>
      </c>
      <c r="B953" s="75">
        <v>19968</v>
      </c>
      <c r="C953" s="71" t="s">
        <v>236</v>
      </c>
      <c r="D953" s="71" t="s">
        <v>1129</v>
      </c>
      <c r="E953" s="70"/>
      <c r="F953" s="70"/>
      <c r="G953" s="70">
        <v>3450</v>
      </c>
      <c r="H953" s="71">
        <v>2554</v>
      </c>
      <c r="I953" s="71" t="s">
        <v>478</v>
      </c>
      <c r="J953" s="71" t="s">
        <v>550</v>
      </c>
      <c r="K953" s="71" t="s">
        <v>586</v>
      </c>
    </row>
    <row r="954" spans="1:11" ht="17.25">
      <c r="A954" s="74">
        <v>19</v>
      </c>
      <c r="B954" s="75">
        <v>19968</v>
      </c>
      <c r="C954" s="71" t="s">
        <v>236</v>
      </c>
      <c r="D954" s="71" t="s">
        <v>1130</v>
      </c>
      <c r="E954" s="70"/>
      <c r="F954" s="70"/>
      <c r="G954" s="70">
        <v>19102</v>
      </c>
      <c r="H954" s="71">
        <v>2554</v>
      </c>
      <c r="I954" s="71" t="s">
        <v>478</v>
      </c>
      <c r="J954" s="71" t="s">
        <v>550</v>
      </c>
      <c r="K954" s="71" t="s">
        <v>586</v>
      </c>
    </row>
    <row r="955" spans="1:11" ht="17.25">
      <c r="A955" s="74">
        <v>19</v>
      </c>
      <c r="B955" s="75">
        <v>19968</v>
      </c>
      <c r="C955" s="71" t="s">
        <v>236</v>
      </c>
      <c r="D955" s="71" t="s">
        <v>1131</v>
      </c>
      <c r="E955" s="70"/>
      <c r="F955" s="70"/>
      <c r="G955" s="70">
        <v>47212</v>
      </c>
      <c r="H955" s="71">
        <v>2554</v>
      </c>
      <c r="I955" s="71" t="s">
        <v>478</v>
      </c>
      <c r="J955" s="71" t="s">
        <v>550</v>
      </c>
      <c r="K955" s="71" t="s">
        <v>586</v>
      </c>
    </row>
    <row r="956" spans="1:11" ht="17.25">
      <c r="A956" s="65">
        <v>3</v>
      </c>
      <c r="B956" s="69">
        <v>19756</v>
      </c>
      <c r="C956" s="71" t="s">
        <v>560</v>
      </c>
      <c r="D956" s="66" t="s">
        <v>563</v>
      </c>
      <c r="E956" s="70"/>
      <c r="F956" s="70"/>
      <c r="G956" s="70">
        <v>25000</v>
      </c>
      <c r="H956" s="71">
        <v>2554</v>
      </c>
      <c r="I956" s="71" t="s">
        <v>478</v>
      </c>
      <c r="J956" s="71" t="s">
        <v>1132</v>
      </c>
      <c r="K956" s="71" t="s">
        <v>586</v>
      </c>
    </row>
    <row r="957" spans="1:11" ht="17.25">
      <c r="A957" s="65">
        <v>16</v>
      </c>
      <c r="B957" s="69">
        <v>19784</v>
      </c>
      <c r="C957" s="71" t="s">
        <v>1133</v>
      </c>
      <c r="D957" s="66" t="s">
        <v>1134</v>
      </c>
      <c r="E957" s="70"/>
      <c r="F957" s="70"/>
      <c r="G957" s="70">
        <v>9000</v>
      </c>
      <c r="H957" s="71">
        <v>2554</v>
      </c>
      <c r="I957" s="71" t="s">
        <v>478</v>
      </c>
      <c r="J957" s="71" t="s">
        <v>1135</v>
      </c>
      <c r="K957" s="71" t="s">
        <v>586</v>
      </c>
    </row>
    <row r="958" spans="1:11" ht="17.25">
      <c r="A958" s="65">
        <v>16</v>
      </c>
      <c r="B958" s="69">
        <v>19784</v>
      </c>
      <c r="C958" s="71" t="s">
        <v>1133</v>
      </c>
      <c r="D958" s="66" t="s">
        <v>1136</v>
      </c>
      <c r="E958" s="70"/>
      <c r="F958" s="70"/>
      <c r="G958" s="70">
        <v>425000</v>
      </c>
      <c r="H958" s="71">
        <v>2554</v>
      </c>
      <c r="I958" s="71" t="s">
        <v>478</v>
      </c>
      <c r="J958" s="71" t="s">
        <v>1135</v>
      </c>
      <c r="K958" s="71" t="s">
        <v>586</v>
      </c>
    </row>
    <row r="959" spans="1:11" ht="17.25">
      <c r="A959" s="65">
        <v>16</v>
      </c>
      <c r="B959" s="69">
        <v>19784</v>
      </c>
      <c r="C959" s="71" t="s">
        <v>1133</v>
      </c>
      <c r="D959" s="66" t="s">
        <v>1137</v>
      </c>
      <c r="E959" s="70"/>
      <c r="F959" s="70"/>
      <c r="G959" s="70">
        <v>16000</v>
      </c>
      <c r="H959" s="71">
        <v>2554</v>
      </c>
      <c r="I959" s="71" t="s">
        <v>478</v>
      </c>
      <c r="J959" s="71" t="s">
        <v>1135</v>
      </c>
      <c r="K959" s="71" t="s">
        <v>586</v>
      </c>
    </row>
    <row r="960" spans="1:11" ht="17.25">
      <c r="A960" s="65">
        <v>6</v>
      </c>
      <c r="B960" s="69">
        <v>19633</v>
      </c>
      <c r="C960" s="71" t="s">
        <v>584</v>
      </c>
      <c r="D960" s="66" t="s">
        <v>1138</v>
      </c>
      <c r="E960" s="70"/>
      <c r="F960" s="70"/>
      <c r="G960" s="70">
        <v>3700</v>
      </c>
      <c r="H960" s="71">
        <v>2554</v>
      </c>
      <c r="I960" s="71" t="s">
        <v>154</v>
      </c>
      <c r="J960" s="71" t="s">
        <v>155</v>
      </c>
      <c r="K960" s="71" t="s">
        <v>1139</v>
      </c>
    </row>
    <row r="961" spans="1:11" ht="17.25">
      <c r="A961" s="65">
        <v>11</v>
      </c>
      <c r="B961" s="69">
        <v>19633</v>
      </c>
      <c r="C961" s="71" t="s">
        <v>584</v>
      </c>
      <c r="D961" s="66" t="s">
        <v>595</v>
      </c>
      <c r="E961" s="70"/>
      <c r="F961" s="70"/>
      <c r="G961" s="70">
        <v>3400</v>
      </c>
      <c r="H961" s="71">
        <v>2554</v>
      </c>
      <c r="I961" s="71" t="s">
        <v>154</v>
      </c>
      <c r="J961" s="71" t="s">
        <v>155</v>
      </c>
      <c r="K961" s="71" t="s">
        <v>1139</v>
      </c>
    </row>
    <row r="962" spans="1:11" ht="17.25">
      <c r="A962" s="65">
        <v>18</v>
      </c>
      <c r="B962" s="69">
        <v>19664</v>
      </c>
      <c r="C962" s="71" t="s">
        <v>584</v>
      </c>
      <c r="D962" s="66" t="s">
        <v>1140</v>
      </c>
      <c r="E962" s="70"/>
      <c r="F962" s="70"/>
      <c r="G962" s="70">
        <v>9500</v>
      </c>
      <c r="H962" s="71">
        <v>2554</v>
      </c>
      <c r="I962" s="71" t="s">
        <v>154</v>
      </c>
      <c r="J962" s="71" t="s">
        <v>155</v>
      </c>
      <c r="K962" s="71" t="s">
        <v>1139</v>
      </c>
    </row>
    <row r="963" spans="1:11" ht="17.25">
      <c r="A963" s="65">
        <v>18</v>
      </c>
      <c r="B963" s="69">
        <v>19664</v>
      </c>
      <c r="C963" s="71" t="s">
        <v>584</v>
      </c>
      <c r="D963" s="66" t="s">
        <v>1141</v>
      </c>
      <c r="E963" s="70"/>
      <c r="F963" s="70"/>
      <c r="G963" s="70">
        <v>9500</v>
      </c>
      <c r="H963" s="71">
        <v>2554</v>
      </c>
      <c r="I963" s="71" t="s">
        <v>154</v>
      </c>
      <c r="J963" s="71" t="s">
        <v>155</v>
      </c>
      <c r="K963" s="71" t="s">
        <v>1139</v>
      </c>
    </row>
    <row r="964" spans="1:11" ht="17.25">
      <c r="A964" s="65">
        <v>18</v>
      </c>
      <c r="B964" s="69">
        <v>19664</v>
      </c>
      <c r="C964" s="71" t="s">
        <v>584</v>
      </c>
      <c r="D964" s="66" t="s">
        <v>1142</v>
      </c>
      <c r="E964" s="70"/>
      <c r="F964" s="70"/>
      <c r="G964" s="70">
        <v>1000</v>
      </c>
      <c r="H964" s="71">
        <v>2554</v>
      </c>
      <c r="I964" s="71" t="s">
        <v>154</v>
      </c>
      <c r="J964" s="71" t="s">
        <v>155</v>
      </c>
      <c r="K964" s="71" t="s">
        <v>1139</v>
      </c>
    </row>
    <row r="965" spans="1:11" ht="17.25">
      <c r="A965" s="65">
        <v>24</v>
      </c>
      <c r="B965" s="69">
        <v>19694</v>
      </c>
      <c r="C965" s="71" t="s">
        <v>584</v>
      </c>
      <c r="D965" s="66" t="s">
        <v>1143</v>
      </c>
      <c r="E965" s="70"/>
      <c r="F965" s="70"/>
      <c r="G965" s="70">
        <v>2550</v>
      </c>
      <c r="H965" s="71">
        <v>2554</v>
      </c>
      <c r="I965" s="71" t="s">
        <v>154</v>
      </c>
      <c r="J965" s="71" t="s">
        <v>155</v>
      </c>
      <c r="K965" s="71" t="s">
        <v>1139</v>
      </c>
    </row>
    <row r="966" spans="1:11" ht="17.25">
      <c r="A966" s="65">
        <v>24</v>
      </c>
      <c r="B966" s="69">
        <v>19694</v>
      </c>
      <c r="C966" s="71" t="s">
        <v>584</v>
      </c>
      <c r="D966" s="66" t="s">
        <v>1144</v>
      </c>
      <c r="E966" s="70"/>
      <c r="F966" s="70"/>
      <c r="G966" s="70">
        <v>600</v>
      </c>
      <c r="H966" s="71">
        <v>2554</v>
      </c>
      <c r="I966" s="71" t="s">
        <v>154</v>
      </c>
      <c r="J966" s="71" t="s">
        <v>155</v>
      </c>
      <c r="K966" s="71" t="s">
        <v>1139</v>
      </c>
    </row>
    <row r="967" spans="1:11" ht="17.25">
      <c r="A967" s="65">
        <v>29</v>
      </c>
      <c r="B967" s="69">
        <v>19694</v>
      </c>
      <c r="C967" s="71" t="s">
        <v>584</v>
      </c>
      <c r="D967" s="66" t="s">
        <v>1145</v>
      </c>
      <c r="E967" s="70"/>
      <c r="F967" s="70"/>
      <c r="G967" s="70">
        <v>1800</v>
      </c>
      <c r="H967" s="71">
        <v>2554</v>
      </c>
      <c r="I967" s="71" t="s">
        <v>154</v>
      </c>
      <c r="J967" s="71" t="s">
        <v>155</v>
      </c>
      <c r="K967" s="71" t="s">
        <v>1139</v>
      </c>
    </row>
    <row r="968" spans="1:11" ht="17.25">
      <c r="A968" s="65">
        <v>13</v>
      </c>
      <c r="B968" s="69">
        <v>19725</v>
      </c>
      <c r="C968" s="71" t="s">
        <v>584</v>
      </c>
      <c r="D968" s="66" t="s">
        <v>1146</v>
      </c>
      <c r="E968" s="70"/>
      <c r="F968" s="70"/>
      <c r="G968" s="70">
        <v>4400</v>
      </c>
      <c r="H968" s="71">
        <v>2554</v>
      </c>
      <c r="I968" s="71" t="s">
        <v>154</v>
      </c>
      <c r="J968" s="71" t="s">
        <v>155</v>
      </c>
      <c r="K968" s="71" t="s">
        <v>1139</v>
      </c>
    </row>
    <row r="969" spans="1:11" ht="17.25">
      <c r="A969" s="65">
        <v>25</v>
      </c>
      <c r="B969" s="69">
        <v>19756</v>
      </c>
      <c r="C969" s="71" t="s">
        <v>584</v>
      </c>
      <c r="D969" s="66" t="s">
        <v>1147</v>
      </c>
      <c r="E969" s="70"/>
      <c r="F969" s="70"/>
      <c r="G969" s="70">
        <v>14000</v>
      </c>
      <c r="H969" s="71">
        <v>2554</v>
      </c>
      <c r="I969" s="71" t="s">
        <v>154</v>
      </c>
      <c r="J969" s="71" t="s">
        <v>155</v>
      </c>
      <c r="K969" s="71" t="s">
        <v>1139</v>
      </c>
    </row>
    <row r="970" spans="1:11" ht="17.25">
      <c r="A970" s="65">
        <v>8</v>
      </c>
      <c r="B970" s="69">
        <v>19784</v>
      </c>
      <c r="C970" s="71" t="s">
        <v>584</v>
      </c>
      <c r="D970" s="66" t="s">
        <v>1148</v>
      </c>
      <c r="E970" s="70"/>
      <c r="F970" s="70"/>
      <c r="G970" s="70">
        <v>10000</v>
      </c>
      <c r="H970" s="71">
        <v>2554</v>
      </c>
      <c r="I970" s="71" t="s">
        <v>154</v>
      </c>
      <c r="J970" s="71" t="s">
        <v>155</v>
      </c>
      <c r="K970" s="71" t="s">
        <v>1139</v>
      </c>
    </row>
    <row r="971" spans="1:11" ht="17.25">
      <c r="A971" s="65">
        <v>8</v>
      </c>
      <c r="B971" s="69">
        <v>19784</v>
      </c>
      <c r="C971" s="71" t="s">
        <v>584</v>
      </c>
      <c r="D971" s="66" t="s">
        <v>1149</v>
      </c>
      <c r="E971" s="70"/>
      <c r="F971" s="70"/>
      <c r="G971" s="70">
        <v>1800</v>
      </c>
      <c r="H971" s="71">
        <v>2554</v>
      </c>
      <c r="I971" s="71" t="s">
        <v>154</v>
      </c>
      <c r="J971" s="71" t="s">
        <v>155</v>
      </c>
      <c r="K971" s="71" t="s">
        <v>1139</v>
      </c>
    </row>
    <row r="972" spans="1:11" ht="17.25">
      <c r="A972" s="65">
        <v>21</v>
      </c>
      <c r="B972" s="69">
        <v>19784</v>
      </c>
      <c r="C972" s="71" t="s">
        <v>584</v>
      </c>
      <c r="D972" s="66" t="s">
        <v>1150</v>
      </c>
      <c r="E972" s="70"/>
      <c r="F972" s="70"/>
      <c r="G972" s="70">
        <v>6000</v>
      </c>
      <c r="H972" s="71">
        <v>2554</v>
      </c>
      <c r="I972" s="71" t="s">
        <v>154</v>
      </c>
      <c r="J972" s="71" t="s">
        <v>155</v>
      </c>
      <c r="K972" s="71" t="s">
        <v>1139</v>
      </c>
    </row>
    <row r="973" spans="1:11" ht="17.25">
      <c r="A973" s="65">
        <v>19</v>
      </c>
      <c r="B973" s="69">
        <v>19815</v>
      </c>
      <c r="C973" s="71" t="s">
        <v>584</v>
      </c>
      <c r="D973" s="66" t="s">
        <v>1151</v>
      </c>
      <c r="E973" s="70"/>
      <c r="F973" s="70"/>
      <c r="G973" s="70">
        <v>300</v>
      </c>
      <c r="H973" s="71">
        <v>2554</v>
      </c>
      <c r="I973" s="71" t="s">
        <v>154</v>
      </c>
      <c r="J973" s="71" t="s">
        <v>155</v>
      </c>
      <c r="K973" s="71" t="s">
        <v>1139</v>
      </c>
    </row>
    <row r="974" spans="1:11" ht="17.25">
      <c r="A974" s="65">
        <v>12</v>
      </c>
      <c r="B974" s="69">
        <v>19845</v>
      </c>
      <c r="C974" s="71" t="s">
        <v>584</v>
      </c>
      <c r="D974" s="66" t="s">
        <v>1152</v>
      </c>
      <c r="E974" s="70"/>
      <c r="F974" s="70"/>
      <c r="G974" s="70">
        <v>1200</v>
      </c>
      <c r="H974" s="71">
        <v>2554</v>
      </c>
      <c r="I974" s="71" t="s">
        <v>154</v>
      </c>
      <c r="J974" s="71" t="s">
        <v>155</v>
      </c>
      <c r="K974" s="71" t="s">
        <v>1139</v>
      </c>
    </row>
    <row r="975" spans="1:11" ht="17.25">
      <c r="A975" s="65">
        <v>20</v>
      </c>
      <c r="B975" s="69">
        <v>19845</v>
      </c>
      <c r="C975" s="71" t="s">
        <v>584</v>
      </c>
      <c r="D975" s="66" t="s">
        <v>1153</v>
      </c>
      <c r="E975" s="70"/>
      <c r="F975" s="70"/>
      <c r="G975" s="70">
        <v>4500</v>
      </c>
      <c r="H975" s="71">
        <v>2554</v>
      </c>
      <c r="I975" s="71" t="s">
        <v>154</v>
      </c>
      <c r="J975" s="71" t="s">
        <v>155</v>
      </c>
      <c r="K975" s="71" t="s">
        <v>1139</v>
      </c>
    </row>
    <row r="976" spans="1:11" ht="17.25">
      <c r="A976" s="65">
        <v>23</v>
      </c>
      <c r="B976" s="69">
        <v>19845</v>
      </c>
      <c r="C976" s="71" t="s">
        <v>584</v>
      </c>
      <c r="D976" s="66" t="s">
        <v>1154</v>
      </c>
      <c r="E976" s="70"/>
      <c r="F976" s="70"/>
      <c r="G976" s="70">
        <v>45900</v>
      </c>
      <c r="H976" s="71">
        <v>2554</v>
      </c>
      <c r="I976" s="71" t="s">
        <v>154</v>
      </c>
      <c r="J976" s="71" t="s">
        <v>155</v>
      </c>
      <c r="K976" s="71" t="s">
        <v>1139</v>
      </c>
    </row>
    <row r="977" spans="1:11" ht="17.25">
      <c r="A977" s="65">
        <v>23</v>
      </c>
      <c r="B977" s="69">
        <v>19845</v>
      </c>
      <c r="C977" s="71" t="s">
        <v>584</v>
      </c>
      <c r="D977" s="66" t="s">
        <v>1155</v>
      </c>
      <c r="E977" s="70"/>
      <c r="F977" s="70"/>
      <c r="G977" s="70">
        <v>54900</v>
      </c>
      <c r="H977" s="71">
        <v>2554</v>
      </c>
      <c r="I977" s="71" t="s">
        <v>154</v>
      </c>
      <c r="J977" s="71" t="s">
        <v>155</v>
      </c>
      <c r="K977" s="71" t="s">
        <v>1139</v>
      </c>
    </row>
    <row r="978" spans="1:11" ht="17.25">
      <c r="A978" s="65">
        <v>23</v>
      </c>
      <c r="B978" s="69">
        <v>19845</v>
      </c>
      <c r="C978" s="71" t="s">
        <v>584</v>
      </c>
      <c r="D978" s="66" t="s">
        <v>1156</v>
      </c>
      <c r="E978" s="70"/>
      <c r="F978" s="70"/>
      <c r="G978" s="70">
        <v>1200</v>
      </c>
      <c r="H978" s="71">
        <v>2554</v>
      </c>
      <c r="I978" s="71" t="s">
        <v>154</v>
      </c>
      <c r="J978" s="71" t="s">
        <v>155</v>
      </c>
      <c r="K978" s="71" t="s">
        <v>1139</v>
      </c>
    </row>
    <row r="979" spans="1:11" ht="17.25">
      <c r="A979" s="65">
        <v>30</v>
      </c>
      <c r="B979" s="69">
        <v>19845</v>
      </c>
      <c r="C979" s="71" t="s">
        <v>584</v>
      </c>
      <c r="D979" s="66" t="s">
        <v>1157</v>
      </c>
      <c r="E979" s="70"/>
      <c r="F979" s="70"/>
      <c r="G979" s="70">
        <v>10000</v>
      </c>
      <c r="H979" s="71">
        <v>2554</v>
      </c>
      <c r="I979" s="71" t="s">
        <v>154</v>
      </c>
      <c r="J979" s="71" t="s">
        <v>155</v>
      </c>
      <c r="K979" s="71" t="s">
        <v>1139</v>
      </c>
    </row>
    <row r="980" spans="1:11" ht="17.25">
      <c r="A980" s="65">
        <v>30</v>
      </c>
      <c r="B980" s="69">
        <v>19845</v>
      </c>
      <c r="C980" s="71" t="s">
        <v>584</v>
      </c>
      <c r="D980" s="66" t="s">
        <v>1158</v>
      </c>
      <c r="E980" s="70"/>
      <c r="F980" s="70"/>
      <c r="G980" s="70">
        <v>5000</v>
      </c>
      <c r="H980" s="71">
        <v>2554</v>
      </c>
      <c r="I980" s="71" t="s">
        <v>154</v>
      </c>
      <c r="J980" s="71" t="s">
        <v>155</v>
      </c>
      <c r="K980" s="71" t="s">
        <v>1139</v>
      </c>
    </row>
    <row r="981" spans="1:11" ht="17.25">
      <c r="A981" s="65">
        <v>7</v>
      </c>
      <c r="B981" s="69">
        <v>19876</v>
      </c>
      <c r="C981" s="71" t="s">
        <v>584</v>
      </c>
      <c r="D981" s="66" t="s">
        <v>1159</v>
      </c>
      <c r="E981" s="70"/>
      <c r="F981" s="70"/>
      <c r="G981" s="70">
        <v>7000</v>
      </c>
      <c r="H981" s="71">
        <v>2554</v>
      </c>
      <c r="I981" s="71" t="s">
        <v>154</v>
      </c>
      <c r="J981" s="71" t="s">
        <v>155</v>
      </c>
      <c r="K981" s="71" t="s">
        <v>1139</v>
      </c>
    </row>
    <row r="982" spans="1:11" ht="17.25">
      <c r="A982" s="65">
        <v>8</v>
      </c>
      <c r="B982" s="69">
        <v>19876</v>
      </c>
      <c r="C982" s="71" t="s">
        <v>584</v>
      </c>
      <c r="D982" s="66" t="s">
        <v>1160</v>
      </c>
      <c r="E982" s="70"/>
      <c r="F982" s="70"/>
      <c r="G982" s="70">
        <v>300</v>
      </c>
      <c r="H982" s="71">
        <v>2554</v>
      </c>
      <c r="I982" s="71" t="s">
        <v>154</v>
      </c>
      <c r="J982" s="71" t="s">
        <v>155</v>
      </c>
      <c r="K982" s="71" t="s">
        <v>1139</v>
      </c>
    </row>
    <row r="983" spans="1:11" ht="17.25">
      <c r="A983" s="65">
        <v>28</v>
      </c>
      <c r="B983" s="69">
        <v>19876</v>
      </c>
      <c r="C983" s="71" t="s">
        <v>584</v>
      </c>
      <c r="D983" s="66" t="s">
        <v>1161</v>
      </c>
      <c r="E983" s="70"/>
      <c r="F983" s="70"/>
      <c r="G983" s="70">
        <v>3700</v>
      </c>
      <c r="H983" s="71">
        <v>2554</v>
      </c>
      <c r="I983" s="71" t="s">
        <v>154</v>
      </c>
      <c r="J983" s="71" t="s">
        <v>155</v>
      </c>
      <c r="K983" s="71" t="s">
        <v>1139</v>
      </c>
    </row>
    <row r="984" spans="1:11" ht="17.25">
      <c r="A984" s="65">
        <v>7</v>
      </c>
      <c r="B984" s="69">
        <v>19906</v>
      </c>
      <c r="C984" s="71" t="s">
        <v>584</v>
      </c>
      <c r="D984" s="66" t="s">
        <v>1162</v>
      </c>
      <c r="E984" s="70"/>
      <c r="F984" s="70"/>
      <c r="G984" s="70">
        <v>8000</v>
      </c>
      <c r="H984" s="71">
        <v>2554</v>
      </c>
      <c r="I984" s="71" t="s">
        <v>154</v>
      </c>
      <c r="J984" s="71" t="s">
        <v>155</v>
      </c>
      <c r="K984" s="71" t="s">
        <v>1139</v>
      </c>
    </row>
    <row r="985" spans="1:11" ht="17.25">
      <c r="A985" s="65">
        <v>7</v>
      </c>
      <c r="B985" s="69">
        <v>19906</v>
      </c>
      <c r="C985" s="71" t="s">
        <v>584</v>
      </c>
      <c r="D985" s="66" t="s">
        <v>1163</v>
      </c>
      <c r="E985" s="70"/>
      <c r="F985" s="70"/>
      <c r="G985" s="70">
        <v>1000</v>
      </c>
      <c r="H985" s="71">
        <v>2554</v>
      </c>
      <c r="I985" s="71" t="s">
        <v>154</v>
      </c>
      <c r="J985" s="71" t="s">
        <v>155</v>
      </c>
      <c r="K985" s="71" t="s">
        <v>1139</v>
      </c>
    </row>
    <row r="986" spans="1:11" ht="17.25">
      <c r="A986" s="65">
        <v>14</v>
      </c>
      <c r="B986" s="69">
        <v>19906</v>
      </c>
      <c r="C986" s="71" t="s">
        <v>584</v>
      </c>
      <c r="D986" s="66" t="s">
        <v>1164</v>
      </c>
      <c r="E986" s="70"/>
      <c r="F986" s="70"/>
      <c r="G986" s="70">
        <v>3600</v>
      </c>
      <c r="H986" s="71">
        <v>2554</v>
      </c>
      <c r="I986" s="71" t="s">
        <v>154</v>
      </c>
      <c r="J986" s="71" t="s">
        <v>155</v>
      </c>
      <c r="K986" s="71" t="s">
        <v>1139</v>
      </c>
    </row>
    <row r="987" spans="1:11" ht="17.25">
      <c r="A987" s="65">
        <v>14</v>
      </c>
      <c r="B987" s="69">
        <v>19906</v>
      </c>
      <c r="C987" s="71" t="s">
        <v>584</v>
      </c>
      <c r="D987" s="66" t="s">
        <v>1165</v>
      </c>
      <c r="E987" s="70"/>
      <c r="F987" s="70"/>
      <c r="G987" s="70">
        <v>9000</v>
      </c>
      <c r="H987" s="71">
        <v>2554</v>
      </c>
      <c r="I987" s="71" t="s">
        <v>154</v>
      </c>
      <c r="J987" s="71" t="s">
        <v>155</v>
      </c>
      <c r="K987" s="71" t="s">
        <v>1139</v>
      </c>
    </row>
    <row r="988" spans="1:11" ht="17.25">
      <c r="A988" s="65">
        <v>14</v>
      </c>
      <c r="B988" s="69">
        <v>19906</v>
      </c>
      <c r="C988" s="71" t="s">
        <v>584</v>
      </c>
      <c r="D988" s="66" t="s">
        <v>1166</v>
      </c>
      <c r="E988" s="70"/>
      <c r="F988" s="70"/>
      <c r="G988" s="70">
        <v>4800</v>
      </c>
      <c r="H988" s="71">
        <v>2554</v>
      </c>
      <c r="I988" s="71" t="s">
        <v>154</v>
      </c>
      <c r="J988" s="71" t="s">
        <v>155</v>
      </c>
      <c r="K988" s="71" t="s">
        <v>1139</v>
      </c>
    </row>
    <row r="989" spans="1:11" ht="17.25">
      <c r="A989" s="65">
        <v>18</v>
      </c>
      <c r="B989" s="69">
        <v>19937</v>
      </c>
      <c r="C989" s="71" t="s">
        <v>584</v>
      </c>
      <c r="D989" s="66" t="s">
        <v>1167</v>
      </c>
      <c r="E989" s="70"/>
      <c r="F989" s="70"/>
      <c r="G989" s="70">
        <v>9000</v>
      </c>
      <c r="H989" s="71">
        <v>2554</v>
      </c>
      <c r="I989" s="71" t="s">
        <v>154</v>
      </c>
      <c r="J989" s="71" t="s">
        <v>155</v>
      </c>
      <c r="K989" s="71" t="s">
        <v>1139</v>
      </c>
    </row>
    <row r="990" spans="1:11" ht="17.25">
      <c r="A990" s="65">
        <v>5</v>
      </c>
      <c r="B990" s="69">
        <v>19968</v>
      </c>
      <c r="C990" s="71" t="s">
        <v>584</v>
      </c>
      <c r="D990" s="66" t="s">
        <v>1168</v>
      </c>
      <c r="E990" s="70"/>
      <c r="F990" s="70"/>
      <c r="G990" s="70">
        <v>1200</v>
      </c>
      <c r="H990" s="71">
        <v>2554</v>
      </c>
      <c r="I990" s="71" t="s">
        <v>154</v>
      </c>
      <c r="J990" s="71" t="s">
        <v>155</v>
      </c>
      <c r="K990" s="71" t="s">
        <v>1139</v>
      </c>
    </row>
    <row r="991" spans="1:11" ht="17.25">
      <c r="A991" s="65">
        <v>14</v>
      </c>
      <c r="B991" s="69">
        <v>19968</v>
      </c>
      <c r="C991" s="71" t="s">
        <v>584</v>
      </c>
      <c r="D991" s="66" t="s">
        <v>1169</v>
      </c>
      <c r="E991" s="70"/>
      <c r="F991" s="70"/>
      <c r="G991" s="70">
        <v>7300</v>
      </c>
      <c r="H991" s="71">
        <v>2554</v>
      </c>
      <c r="I991" s="71" t="s">
        <v>154</v>
      </c>
      <c r="J991" s="71" t="s">
        <v>155</v>
      </c>
      <c r="K991" s="71" t="s">
        <v>1139</v>
      </c>
    </row>
    <row r="992" spans="1:11" ht="17.25">
      <c r="A992" s="65">
        <v>28</v>
      </c>
      <c r="B992" s="69">
        <v>19968</v>
      </c>
      <c r="C992" s="71" t="s">
        <v>584</v>
      </c>
      <c r="D992" s="66" t="s">
        <v>1170</v>
      </c>
      <c r="E992" s="70"/>
      <c r="F992" s="70"/>
      <c r="G992" s="70">
        <v>3120</v>
      </c>
      <c r="H992" s="71">
        <v>2554</v>
      </c>
      <c r="I992" s="71" t="s">
        <v>154</v>
      </c>
      <c r="J992" s="71" t="s">
        <v>155</v>
      </c>
      <c r="K992" s="71" t="s">
        <v>1139</v>
      </c>
    </row>
    <row r="993" spans="1:11" ht="17.25">
      <c r="A993" s="65">
        <v>28</v>
      </c>
      <c r="B993" s="69">
        <v>19968</v>
      </c>
      <c r="C993" s="71" t="s">
        <v>584</v>
      </c>
      <c r="D993" s="66" t="s">
        <v>1170</v>
      </c>
      <c r="E993" s="70"/>
      <c r="F993" s="70"/>
      <c r="G993" s="70">
        <v>7800</v>
      </c>
      <c r="H993" s="71">
        <v>2554</v>
      </c>
      <c r="I993" s="71" t="s">
        <v>154</v>
      </c>
      <c r="J993" s="71" t="s">
        <v>155</v>
      </c>
      <c r="K993" s="71" t="s">
        <v>1139</v>
      </c>
    </row>
    <row r="994" spans="1:11" ht="17.25">
      <c r="A994" s="65">
        <v>28</v>
      </c>
      <c r="B994" s="69">
        <v>19968</v>
      </c>
      <c r="C994" s="71" t="s">
        <v>584</v>
      </c>
      <c r="D994" s="66" t="s">
        <v>1170</v>
      </c>
      <c r="E994" s="70"/>
      <c r="F994" s="70"/>
      <c r="G994" s="70">
        <v>16200</v>
      </c>
      <c r="H994" s="71">
        <v>2554</v>
      </c>
      <c r="I994" s="71" t="s">
        <v>154</v>
      </c>
      <c r="J994" s="71" t="s">
        <v>155</v>
      </c>
      <c r="K994" s="71" t="s">
        <v>1139</v>
      </c>
    </row>
    <row r="995" spans="1:11" ht="17.25">
      <c r="A995" s="65">
        <v>28</v>
      </c>
      <c r="B995" s="69">
        <v>19968</v>
      </c>
      <c r="C995" s="71" t="s">
        <v>584</v>
      </c>
      <c r="D995" s="66" t="s">
        <v>1170</v>
      </c>
      <c r="E995" s="70"/>
      <c r="F995" s="70"/>
      <c r="G995" s="70">
        <v>6300</v>
      </c>
      <c r="H995" s="71">
        <v>2554</v>
      </c>
      <c r="I995" s="71" t="s">
        <v>154</v>
      </c>
      <c r="J995" s="71" t="s">
        <v>155</v>
      </c>
      <c r="K995" s="71" t="s">
        <v>1139</v>
      </c>
    </row>
    <row r="996" spans="1:11" ht="17.25">
      <c r="A996" s="74">
        <v>16</v>
      </c>
      <c r="B996" s="75">
        <v>19937</v>
      </c>
      <c r="C996" s="71" t="s">
        <v>514</v>
      </c>
      <c r="D996" s="71" t="s">
        <v>1171</v>
      </c>
      <c r="E996" s="70"/>
      <c r="F996" s="70"/>
      <c r="G996" s="70">
        <v>6000</v>
      </c>
      <c r="H996" s="71">
        <v>2554</v>
      </c>
      <c r="I996" s="71" t="s">
        <v>154</v>
      </c>
      <c r="J996" s="71" t="s">
        <v>155</v>
      </c>
      <c r="K996" s="71" t="s">
        <v>1139</v>
      </c>
    </row>
    <row r="997" spans="1:11" ht="17.25">
      <c r="A997" s="74">
        <v>24</v>
      </c>
      <c r="B997" s="75">
        <v>19937</v>
      </c>
      <c r="C997" s="71" t="s">
        <v>514</v>
      </c>
      <c r="D997" s="71" t="s">
        <v>1172</v>
      </c>
      <c r="E997" s="70"/>
      <c r="F997" s="70"/>
      <c r="G997" s="70">
        <v>2675</v>
      </c>
      <c r="H997" s="71">
        <v>2554</v>
      </c>
      <c r="I997" s="71" t="s">
        <v>154</v>
      </c>
      <c r="J997" s="71" t="s">
        <v>155</v>
      </c>
      <c r="K997" s="71" t="s">
        <v>1139</v>
      </c>
    </row>
    <row r="998" spans="1:11" ht="17.25">
      <c r="A998" s="74">
        <v>29</v>
      </c>
      <c r="B998" s="75">
        <v>19937</v>
      </c>
      <c r="C998" s="71" t="s">
        <v>514</v>
      </c>
      <c r="D998" s="71" t="s">
        <v>1173</v>
      </c>
      <c r="E998" s="70"/>
      <c r="F998" s="70"/>
      <c r="G998" s="70">
        <v>11957.57</v>
      </c>
      <c r="H998" s="71">
        <v>2554</v>
      </c>
      <c r="I998" s="71" t="s">
        <v>154</v>
      </c>
      <c r="J998" s="71" t="s">
        <v>155</v>
      </c>
      <c r="K998" s="71" t="s">
        <v>1139</v>
      </c>
    </row>
    <row r="999" spans="1:11" ht="17.25">
      <c r="A999" s="74">
        <v>29</v>
      </c>
      <c r="B999" s="75">
        <v>19937</v>
      </c>
      <c r="C999" s="71" t="s">
        <v>514</v>
      </c>
      <c r="D999" s="71" t="s">
        <v>1174</v>
      </c>
      <c r="E999" s="70"/>
      <c r="F999" s="70"/>
      <c r="G999" s="70">
        <v>28836.5</v>
      </c>
      <c r="H999" s="71">
        <v>2554</v>
      </c>
      <c r="I999" s="71" t="s">
        <v>154</v>
      </c>
      <c r="J999" s="71" t="s">
        <v>155</v>
      </c>
      <c r="K999" s="71" t="s">
        <v>1139</v>
      </c>
    </row>
    <row r="1000" spans="1:11" ht="17.25">
      <c r="A1000" s="74">
        <v>29</v>
      </c>
      <c r="B1000" s="75">
        <v>19937</v>
      </c>
      <c r="C1000" s="71" t="s">
        <v>514</v>
      </c>
      <c r="D1000" s="71" t="s">
        <v>1175</v>
      </c>
      <c r="E1000" s="70"/>
      <c r="F1000" s="70"/>
      <c r="G1000" s="70">
        <v>14980</v>
      </c>
      <c r="H1000" s="71">
        <v>2554</v>
      </c>
      <c r="I1000" s="71" t="s">
        <v>154</v>
      </c>
      <c r="J1000" s="71" t="s">
        <v>155</v>
      </c>
      <c r="K1000" s="71" t="s">
        <v>1139</v>
      </c>
    </row>
    <row r="1001" spans="1:11" ht="17.25">
      <c r="A1001" s="74">
        <v>31</v>
      </c>
      <c r="B1001" s="75">
        <v>19937</v>
      </c>
      <c r="C1001" s="71" t="s">
        <v>514</v>
      </c>
      <c r="D1001" s="71" t="s">
        <v>1176</v>
      </c>
      <c r="E1001" s="70"/>
      <c r="F1001" s="70"/>
      <c r="G1001" s="70">
        <v>11823.5</v>
      </c>
      <c r="H1001" s="71">
        <v>2554</v>
      </c>
      <c r="I1001" s="71" t="s">
        <v>154</v>
      </c>
      <c r="J1001" s="71" t="s">
        <v>155</v>
      </c>
      <c r="K1001" s="71" t="s">
        <v>1139</v>
      </c>
    </row>
    <row r="1002" spans="1:11" ht="17.25">
      <c r="A1002" s="65">
        <v>8</v>
      </c>
      <c r="B1002" s="69">
        <v>19694</v>
      </c>
      <c r="C1002" s="71" t="s">
        <v>236</v>
      </c>
      <c r="D1002" s="66" t="s">
        <v>1177</v>
      </c>
      <c r="E1002" s="70"/>
      <c r="F1002" s="70"/>
      <c r="G1002" s="70">
        <v>75000</v>
      </c>
      <c r="H1002" s="71">
        <v>2554</v>
      </c>
      <c r="I1002" s="71" t="s">
        <v>478</v>
      </c>
      <c r="J1002" s="71" t="s">
        <v>1178</v>
      </c>
      <c r="K1002" s="71" t="s">
        <v>1139</v>
      </c>
    </row>
    <row r="1003" spans="1:11" ht="17.25">
      <c r="A1003" s="65">
        <v>7</v>
      </c>
      <c r="B1003" s="69">
        <v>19725</v>
      </c>
      <c r="C1003" s="71" t="s">
        <v>236</v>
      </c>
      <c r="D1003" s="66" t="s">
        <v>1179</v>
      </c>
      <c r="E1003" s="70"/>
      <c r="F1003" s="70"/>
      <c r="G1003" s="70">
        <v>103834</v>
      </c>
      <c r="H1003" s="71">
        <v>2554</v>
      </c>
      <c r="I1003" s="71" t="s">
        <v>478</v>
      </c>
      <c r="J1003" s="71" t="s">
        <v>1178</v>
      </c>
      <c r="K1003" s="71" t="s">
        <v>1139</v>
      </c>
    </row>
    <row r="1004" spans="1:11" ht="17.25">
      <c r="A1004" s="65">
        <v>31</v>
      </c>
      <c r="B1004" s="69">
        <v>19845</v>
      </c>
      <c r="C1004" s="71" t="s">
        <v>236</v>
      </c>
      <c r="D1004" s="66" t="s">
        <v>1180</v>
      </c>
      <c r="E1004" s="70"/>
      <c r="F1004" s="70"/>
      <c r="G1004" s="70">
        <v>435</v>
      </c>
      <c r="H1004" s="71">
        <v>2554</v>
      </c>
      <c r="I1004" s="71" t="s">
        <v>478</v>
      </c>
      <c r="J1004" s="71" t="s">
        <v>1178</v>
      </c>
      <c r="K1004" s="71" t="s">
        <v>1139</v>
      </c>
    </row>
    <row r="1005" spans="1:11" ht="17.25">
      <c r="A1005" s="65">
        <v>31</v>
      </c>
      <c r="B1005" s="69">
        <v>19845</v>
      </c>
      <c r="C1005" s="71" t="s">
        <v>236</v>
      </c>
      <c r="D1005" s="66" t="s">
        <v>1180</v>
      </c>
      <c r="E1005" s="70"/>
      <c r="F1005" s="70"/>
      <c r="G1005" s="70">
        <v>17800</v>
      </c>
      <c r="H1005" s="71">
        <v>2554</v>
      </c>
      <c r="I1005" s="71" t="s">
        <v>478</v>
      </c>
      <c r="J1005" s="71" t="s">
        <v>1178</v>
      </c>
      <c r="K1005" s="71" t="s">
        <v>1139</v>
      </c>
    </row>
    <row r="1006" spans="1:11" ht="17.25">
      <c r="A1006" s="65">
        <v>30</v>
      </c>
      <c r="B1006" s="69">
        <v>19876</v>
      </c>
      <c r="C1006" s="71" t="s">
        <v>236</v>
      </c>
      <c r="D1006" s="66" t="s">
        <v>346</v>
      </c>
      <c r="E1006" s="70"/>
      <c r="F1006" s="70"/>
      <c r="G1006" s="70">
        <v>12931</v>
      </c>
      <c r="H1006" s="71">
        <v>2554</v>
      </c>
      <c r="I1006" s="71" t="s">
        <v>478</v>
      </c>
      <c r="J1006" s="71" t="s">
        <v>1178</v>
      </c>
      <c r="K1006" s="71" t="s">
        <v>1139</v>
      </c>
    </row>
    <row r="1007" spans="1:11" ht="17.25">
      <c r="A1007" s="65">
        <v>7</v>
      </c>
      <c r="B1007" s="69">
        <v>19998</v>
      </c>
      <c r="C1007" s="66" t="s">
        <v>103</v>
      </c>
      <c r="D1007" s="66" t="s">
        <v>1181</v>
      </c>
      <c r="E1007" s="70"/>
      <c r="F1007" s="66"/>
      <c r="G1007" s="70">
        <v>95580</v>
      </c>
      <c r="H1007" s="66">
        <v>2555</v>
      </c>
      <c r="I1007" s="66" t="s">
        <v>136</v>
      </c>
      <c r="J1007" s="66" t="s">
        <v>103</v>
      </c>
      <c r="K1007" s="66" t="s">
        <v>1182</v>
      </c>
    </row>
    <row r="1008" spans="1:11" ht="17.25">
      <c r="A1008" s="65">
        <v>4</v>
      </c>
      <c r="B1008" s="69">
        <v>20029</v>
      </c>
      <c r="C1008" s="66" t="s">
        <v>103</v>
      </c>
      <c r="D1008" s="66" t="s">
        <v>1183</v>
      </c>
      <c r="E1008" s="70"/>
      <c r="F1008" s="66"/>
      <c r="G1008" s="70">
        <v>5680</v>
      </c>
      <c r="H1008" s="66">
        <v>2555</v>
      </c>
      <c r="I1008" s="66" t="s">
        <v>136</v>
      </c>
      <c r="J1008" s="66" t="s">
        <v>103</v>
      </c>
      <c r="K1008" s="66" t="s">
        <v>1182</v>
      </c>
    </row>
    <row r="1009" spans="1:11" ht="17.25">
      <c r="A1009" s="65">
        <v>4</v>
      </c>
      <c r="B1009" s="69">
        <v>20029</v>
      </c>
      <c r="C1009" s="66" t="s">
        <v>103</v>
      </c>
      <c r="D1009" s="66" t="s">
        <v>1184</v>
      </c>
      <c r="E1009" s="70"/>
      <c r="F1009" s="66"/>
      <c r="G1009" s="70">
        <v>110980</v>
      </c>
      <c r="H1009" s="66">
        <v>2555</v>
      </c>
      <c r="I1009" s="66" t="s">
        <v>136</v>
      </c>
      <c r="J1009" s="66" t="s">
        <v>103</v>
      </c>
      <c r="K1009" s="66" t="s">
        <v>1182</v>
      </c>
    </row>
    <row r="1010" spans="1:11" ht="17.25">
      <c r="A1010" s="65">
        <v>8</v>
      </c>
      <c r="B1010" s="69">
        <v>20059</v>
      </c>
      <c r="C1010" s="66" t="s">
        <v>103</v>
      </c>
      <c r="D1010" s="66" t="s">
        <v>1185</v>
      </c>
      <c r="E1010" s="70"/>
      <c r="F1010" s="66"/>
      <c r="G1010" s="70">
        <v>110980</v>
      </c>
      <c r="H1010" s="66">
        <v>2555</v>
      </c>
      <c r="I1010" s="66" t="s">
        <v>136</v>
      </c>
      <c r="J1010" s="66" t="s">
        <v>103</v>
      </c>
      <c r="K1010" s="66" t="s">
        <v>1182</v>
      </c>
    </row>
    <row r="1011" spans="1:11" ht="17.25">
      <c r="A1011" s="65">
        <v>12</v>
      </c>
      <c r="B1011" s="69">
        <v>20090</v>
      </c>
      <c r="C1011" s="66" t="s">
        <v>103</v>
      </c>
      <c r="D1011" s="66" t="s">
        <v>1186</v>
      </c>
      <c r="E1011" s="70"/>
      <c r="F1011" s="66"/>
      <c r="G1011" s="70">
        <v>120464</v>
      </c>
      <c r="H1011" s="66">
        <v>2555</v>
      </c>
      <c r="I1011" s="66" t="s">
        <v>136</v>
      </c>
      <c r="J1011" s="66" t="s">
        <v>103</v>
      </c>
      <c r="K1011" s="66" t="s">
        <v>1182</v>
      </c>
    </row>
    <row r="1012" spans="1:11" ht="17.25">
      <c r="A1012" s="65">
        <v>10</v>
      </c>
      <c r="B1012" s="69">
        <v>20121</v>
      </c>
      <c r="C1012" s="66" t="s">
        <v>103</v>
      </c>
      <c r="D1012" s="66" t="s">
        <v>1187</v>
      </c>
      <c r="E1012" s="70"/>
      <c r="F1012" s="66"/>
      <c r="G1012" s="70">
        <v>116411</v>
      </c>
      <c r="H1012" s="66">
        <v>2555</v>
      </c>
      <c r="I1012" s="66" t="s">
        <v>136</v>
      </c>
      <c r="J1012" s="66" t="s">
        <v>103</v>
      </c>
      <c r="K1012" s="66" t="s">
        <v>1182</v>
      </c>
    </row>
    <row r="1013" spans="1:11" ht="17.25">
      <c r="A1013" s="65">
        <v>12</v>
      </c>
      <c r="B1013" s="69">
        <v>20149</v>
      </c>
      <c r="C1013" s="66" t="s">
        <v>103</v>
      </c>
      <c r="D1013" s="66" t="s">
        <v>1188</v>
      </c>
      <c r="E1013" s="70"/>
      <c r="F1013" s="66"/>
      <c r="G1013" s="70">
        <v>110980</v>
      </c>
      <c r="H1013" s="66">
        <v>2555</v>
      </c>
      <c r="I1013" s="66" t="s">
        <v>136</v>
      </c>
      <c r="J1013" s="66" t="s">
        <v>103</v>
      </c>
      <c r="K1013" s="66" t="s">
        <v>1182</v>
      </c>
    </row>
    <row r="1014" spans="1:11" ht="17.25">
      <c r="A1014" s="65">
        <v>10</v>
      </c>
      <c r="B1014" s="69">
        <v>20180</v>
      </c>
      <c r="C1014" s="66" t="s">
        <v>103</v>
      </c>
      <c r="D1014" s="66" t="s">
        <v>1189</v>
      </c>
      <c r="E1014" s="70"/>
      <c r="F1014" s="66"/>
      <c r="G1014" s="70">
        <v>144000</v>
      </c>
      <c r="H1014" s="66">
        <v>2555</v>
      </c>
      <c r="I1014" s="66" t="s">
        <v>136</v>
      </c>
      <c r="J1014" s="66" t="s">
        <v>103</v>
      </c>
      <c r="K1014" s="66" t="s">
        <v>1182</v>
      </c>
    </row>
    <row r="1015" spans="1:11" ht="17.25">
      <c r="A1015" s="65">
        <v>10</v>
      </c>
      <c r="B1015" s="69">
        <v>20180</v>
      </c>
      <c r="C1015" s="66" t="s">
        <v>103</v>
      </c>
      <c r="D1015" s="66" t="s">
        <v>1190</v>
      </c>
      <c r="E1015" s="70"/>
      <c r="F1015" s="66"/>
      <c r="G1015" s="70">
        <v>105453</v>
      </c>
      <c r="H1015" s="66">
        <v>2555</v>
      </c>
      <c r="I1015" s="66" t="s">
        <v>136</v>
      </c>
      <c r="J1015" s="66" t="s">
        <v>103</v>
      </c>
      <c r="K1015" s="66" t="s">
        <v>1182</v>
      </c>
    </row>
    <row r="1016" spans="1:11" ht="17.25">
      <c r="A1016" s="65">
        <v>4</v>
      </c>
      <c r="B1016" s="69">
        <v>20210</v>
      </c>
      <c r="C1016" s="66" t="s">
        <v>103</v>
      </c>
      <c r="D1016" s="66" t="s">
        <v>1191</v>
      </c>
      <c r="E1016" s="70"/>
      <c r="F1016" s="66"/>
      <c r="G1016" s="70">
        <v>159000</v>
      </c>
      <c r="H1016" s="66">
        <v>2555</v>
      </c>
      <c r="I1016" s="66" t="s">
        <v>136</v>
      </c>
      <c r="J1016" s="66" t="s">
        <v>103</v>
      </c>
      <c r="K1016" s="66" t="s">
        <v>1182</v>
      </c>
    </row>
    <row r="1017" spans="1:11" ht="17.25">
      <c r="A1017" s="65">
        <v>6</v>
      </c>
      <c r="B1017" s="69">
        <v>20241</v>
      </c>
      <c r="C1017" s="66" t="s">
        <v>103</v>
      </c>
      <c r="D1017" s="66" t="s">
        <v>1192</v>
      </c>
      <c r="E1017" s="70"/>
      <c r="F1017" s="66"/>
      <c r="G1017" s="70">
        <v>159000</v>
      </c>
      <c r="H1017" s="66">
        <v>2555</v>
      </c>
      <c r="I1017" s="66" t="s">
        <v>136</v>
      </c>
      <c r="J1017" s="66" t="s">
        <v>103</v>
      </c>
      <c r="K1017" s="66" t="s">
        <v>1182</v>
      </c>
    </row>
    <row r="1018" spans="1:11" ht="17.25">
      <c r="A1018" s="65">
        <v>4</v>
      </c>
      <c r="B1018" s="69">
        <v>20271</v>
      </c>
      <c r="C1018" s="66" t="s">
        <v>103</v>
      </c>
      <c r="D1018" s="66" t="s">
        <v>1193</v>
      </c>
      <c r="E1018" s="70"/>
      <c r="F1018" s="66"/>
      <c r="G1018" s="70">
        <v>159000</v>
      </c>
      <c r="H1018" s="66">
        <v>2555</v>
      </c>
      <c r="I1018" s="66" t="s">
        <v>136</v>
      </c>
      <c r="J1018" s="66" t="s">
        <v>103</v>
      </c>
      <c r="K1018" s="66" t="s">
        <v>1182</v>
      </c>
    </row>
    <row r="1019" spans="1:11" ht="17.25">
      <c r="A1019" s="65">
        <v>10</v>
      </c>
      <c r="B1019" s="69">
        <v>20302</v>
      </c>
      <c r="C1019" s="66" t="s">
        <v>103</v>
      </c>
      <c r="D1019" s="66" t="s">
        <v>1194</v>
      </c>
      <c r="E1019" s="70"/>
      <c r="F1019" s="66"/>
      <c r="G1019" s="70">
        <v>159000</v>
      </c>
      <c r="H1019" s="66">
        <v>2555</v>
      </c>
      <c r="I1019" s="66" t="s">
        <v>136</v>
      </c>
      <c r="J1019" s="66" t="s">
        <v>103</v>
      </c>
      <c r="K1019" s="66" t="s">
        <v>1182</v>
      </c>
    </row>
    <row r="1020" spans="1:11" ht="17.25">
      <c r="A1020" s="65">
        <v>6</v>
      </c>
      <c r="B1020" s="69">
        <v>20333</v>
      </c>
      <c r="C1020" s="66" t="s">
        <v>103</v>
      </c>
      <c r="D1020" s="66" t="s">
        <v>1195</v>
      </c>
      <c r="E1020" s="70"/>
      <c r="F1020" s="66"/>
      <c r="G1020" s="70">
        <v>159000</v>
      </c>
      <c r="H1020" s="66">
        <v>2555</v>
      </c>
      <c r="I1020" s="66" t="s">
        <v>136</v>
      </c>
      <c r="J1020" s="66" t="s">
        <v>103</v>
      </c>
      <c r="K1020" s="66" t="s">
        <v>1182</v>
      </c>
    </row>
    <row r="1021" spans="1:11" ht="17.25">
      <c r="A1021" s="65">
        <v>9</v>
      </c>
      <c r="B1021" s="69">
        <v>20333</v>
      </c>
      <c r="C1021" s="66" t="s">
        <v>103</v>
      </c>
      <c r="D1021" s="66" t="s">
        <v>1196</v>
      </c>
      <c r="E1021" s="70"/>
      <c r="F1021" s="66"/>
      <c r="G1021" s="70">
        <v>-780</v>
      </c>
      <c r="H1021" s="66">
        <v>2555</v>
      </c>
      <c r="I1021" s="66" t="s">
        <v>136</v>
      </c>
      <c r="J1021" s="66" t="s">
        <v>103</v>
      </c>
      <c r="K1021" s="66" t="s">
        <v>1182</v>
      </c>
    </row>
    <row r="1022" spans="1:11" ht="17.25">
      <c r="A1022" s="65">
        <v>10</v>
      </c>
      <c r="B1022" s="69">
        <v>20121</v>
      </c>
      <c r="C1022" s="66" t="s">
        <v>103</v>
      </c>
      <c r="D1022" s="66" t="s">
        <v>1197</v>
      </c>
      <c r="E1022" s="70"/>
      <c r="F1022" s="66"/>
      <c r="G1022" s="70">
        <v>10000</v>
      </c>
      <c r="H1022" s="66">
        <v>2555</v>
      </c>
      <c r="I1022" s="66" t="s">
        <v>136</v>
      </c>
      <c r="J1022" s="66" t="s">
        <v>1198</v>
      </c>
      <c r="K1022" s="66" t="s">
        <v>1182</v>
      </c>
    </row>
    <row r="1023" spans="1:11" ht="17.25">
      <c r="A1023" s="65">
        <v>10</v>
      </c>
      <c r="B1023" s="69">
        <v>20121</v>
      </c>
      <c r="C1023" s="66" t="s">
        <v>103</v>
      </c>
      <c r="D1023" s="66" t="s">
        <v>1199</v>
      </c>
      <c r="E1023" s="70"/>
      <c r="F1023" s="66"/>
      <c r="G1023" s="70">
        <v>13600</v>
      </c>
      <c r="H1023" s="66">
        <v>2555</v>
      </c>
      <c r="I1023" s="66" t="s">
        <v>136</v>
      </c>
      <c r="J1023" s="66" t="s">
        <v>1198</v>
      </c>
      <c r="K1023" s="66" t="s">
        <v>1182</v>
      </c>
    </row>
    <row r="1024" spans="1:11" ht="17.25">
      <c r="A1024" s="65">
        <v>10</v>
      </c>
      <c r="B1024" s="69">
        <v>20121</v>
      </c>
      <c r="C1024" s="66" t="s">
        <v>103</v>
      </c>
      <c r="D1024" s="66" t="s">
        <v>1200</v>
      </c>
      <c r="E1024" s="70"/>
      <c r="F1024" s="66"/>
      <c r="G1024" s="70">
        <v>2500</v>
      </c>
      <c r="H1024" s="66">
        <v>2555</v>
      </c>
      <c r="I1024" s="66" t="s">
        <v>136</v>
      </c>
      <c r="J1024" s="66" t="s">
        <v>1198</v>
      </c>
      <c r="K1024" s="66" t="s">
        <v>1182</v>
      </c>
    </row>
    <row r="1025" spans="1:11" ht="17.25">
      <c r="A1025" s="65">
        <v>10</v>
      </c>
      <c r="B1025" s="69">
        <v>20121</v>
      </c>
      <c r="C1025" s="66" t="s">
        <v>103</v>
      </c>
      <c r="D1025" s="66" t="s">
        <v>1201</v>
      </c>
      <c r="E1025" s="70"/>
      <c r="F1025" s="66"/>
      <c r="G1025" s="70">
        <v>3400</v>
      </c>
      <c r="H1025" s="66">
        <v>2555</v>
      </c>
      <c r="I1025" s="66" t="s">
        <v>136</v>
      </c>
      <c r="J1025" s="66" t="s">
        <v>1198</v>
      </c>
      <c r="K1025" s="66" t="s">
        <v>1182</v>
      </c>
    </row>
    <row r="1026" spans="1:11" ht="17.25">
      <c r="A1026" s="65">
        <v>12</v>
      </c>
      <c r="B1026" s="69">
        <v>20149</v>
      </c>
      <c r="C1026" s="66" t="s">
        <v>103</v>
      </c>
      <c r="D1026" s="66" t="s">
        <v>1202</v>
      </c>
      <c r="E1026" s="70"/>
      <c r="F1026" s="66"/>
      <c r="G1026" s="70">
        <v>2500</v>
      </c>
      <c r="H1026" s="66">
        <v>2555</v>
      </c>
      <c r="I1026" s="66" t="s">
        <v>136</v>
      </c>
      <c r="J1026" s="66" t="s">
        <v>1198</v>
      </c>
      <c r="K1026" s="66" t="s">
        <v>1182</v>
      </c>
    </row>
    <row r="1027" spans="1:11" ht="17.25">
      <c r="A1027" s="65">
        <v>12</v>
      </c>
      <c r="B1027" s="69">
        <v>20149</v>
      </c>
      <c r="C1027" s="66" t="s">
        <v>103</v>
      </c>
      <c r="D1027" s="66" t="s">
        <v>1203</v>
      </c>
      <c r="E1027" s="70"/>
      <c r="F1027" s="66"/>
      <c r="G1027" s="70">
        <v>3400</v>
      </c>
      <c r="H1027" s="66">
        <v>2555</v>
      </c>
      <c r="I1027" s="66" t="s">
        <v>136</v>
      </c>
      <c r="J1027" s="66" t="s">
        <v>1198</v>
      </c>
      <c r="K1027" s="66" t="s">
        <v>1182</v>
      </c>
    </row>
    <row r="1028" spans="1:11" ht="17.25">
      <c r="A1028" s="65">
        <v>10</v>
      </c>
      <c r="B1028" s="69">
        <v>20180</v>
      </c>
      <c r="C1028" s="66" t="s">
        <v>103</v>
      </c>
      <c r="D1028" s="66" t="s">
        <v>1204</v>
      </c>
      <c r="E1028" s="70"/>
      <c r="F1028" s="66"/>
      <c r="G1028" s="70">
        <v>3400</v>
      </c>
      <c r="H1028" s="66">
        <v>2555</v>
      </c>
      <c r="I1028" s="66" t="s">
        <v>136</v>
      </c>
      <c r="J1028" s="66" t="s">
        <v>1198</v>
      </c>
      <c r="K1028" s="66" t="s">
        <v>1182</v>
      </c>
    </row>
    <row r="1029" spans="1:11" ht="17.25">
      <c r="A1029" s="65">
        <v>10</v>
      </c>
      <c r="B1029" s="69">
        <v>20180</v>
      </c>
      <c r="C1029" s="66" t="s">
        <v>103</v>
      </c>
      <c r="D1029" s="66" t="s">
        <v>1205</v>
      </c>
      <c r="E1029" s="70"/>
      <c r="F1029" s="66"/>
      <c r="G1029" s="70">
        <v>2500</v>
      </c>
      <c r="H1029" s="66">
        <v>2555</v>
      </c>
      <c r="I1029" s="66" t="s">
        <v>136</v>
      </c>
      <c r="J1029" s="66" t="s">
        <v>1198</v>
      </c>
      <c r="K1029" s="66" t="s">
        <v>1182</v>
      </c>
    </row>
    <row r="1030" spans="1:11" ht="17.25">
      <c r="A1030" s="65">
        <v>4</v>
      </c>
      <c r="B1030" s="69">
        <v>20210</v>
      </c>
      <c r="C1030" s="66" t="s">
        <v>103</v>
      </c>
      <c r="D1030" s="66" t="s">
        <v>1206</v>
      </c>
      <c r="E1030" s="70"/>
      <c r="F1030" s="66"/>
      <c r="G1030" s="70">
        <v>3400</v>
      </c>
      <c r="H1030" s="66">
        <v>2555</v>
      </c>
      <c r="I1030" s="66" t="s">
        <v>136</v>
      </c>
      <c r="J1030" s="66" t="s">
        <v>1198</v>
      </c>
      <c r="K1030" s="66" t="s">
        <v>1182</v>
      </c>
    </row>
    <row r="1031" spans="1:11" ht="17.25">
      <c r="A1031" s="65">
        <v>4</v>
      </c>
      <c r="B1031" s="69">
        <v>20210</v>
      </c>
      <c r="C1031" s="66" t="s">
        <v>103</v>
      </c>
      <c r="D1031" s="66" t="s">
        <v>1207</v>
      </c>
      <c r="E1031" s="70"/>
      <c r="F1031" s="66"/>
      <c r="G1031" s="70">
        <v>2500</v>
      </c>
      <c r="H1031" s="66">
        <v>2555</v>
      </c>
      <c r="I1031" s="66" t="s">
        <v>136</v>
      </c>
      <c r="J1031" s="66" t="s">
        <v>1198</v>
      </c>
      <c r="K1031" s="66" t="s">
        <v>1182</v>
      </c>
    </row>
    <row r="1032" spans="1:11" ht="17.25">
      <c r="A1032" s="65">
        <v>6</v>
      </c>
      <c r="B1032" s="69">
        <v>20241</v>
      </c>
      <c r="C1032" s="66" t="s">
        <v>103</v>
      </c>
      <c r="D1032" s="66" t="s">
        <v>1208</v>
      </c>
      <c r="E1032" s="70"/>
      <c r="F1032" s="66"/>
      <c r="G1032" s="70">
        <v>3400</v>
      </c>
      <c r="H1032" s="66">
        <v>2555</v>
      </c>
      <c r="I1032" s="66" t="s">
        <v>136</v>
      </c>
      <c r="J1032" s="66" t="s">
        <v>1198</v>
      </c>
      <c r="K1032" s="66" t="s">
        <v>1182</v>
      </c>
    </row>
    <row r="1033" spans="1:11" ht="17.25">
      <c r="A1033" s="65">
        <v>6</v>
      </c>
      <c r="B1033" s="69">
        <v>20241</v>
      </c>
      <c r="C1033" s="66" t="s">
        <v>103</v>
      </c>
      <c r="D1033" s="66" t="s">
        <v>1209</v>
      </c>
      <c r="E1033" s="70"/>
      <c r="F1033" s="66"/>
      <c r="G1033" s="70">
        <v>2500</v>
      </c>
      <c r="H1033" s="66">
        <v>2555</v>
      </c>
      <c r="I1033" s="66" t="s">
        <v>136</v>
      </c>
      <c r="J1033" s="66" t="s">
        <v>1198</v>
      </c>
      <c r="K1033" s="66" t="s">
        <v>1182</v>
      </c>
    </row>
    <row r="1034" spans="1:11" ht="17.25">
      <c r="A1034" s="65">
        <v>4</v>
      </c>
      <c r="B1034" s="69">
        <v>20271</v>
      </c>
      <c r="C1034" s="66" t="s">
        <v>103</v>
      </c>
      <c r="D1034" s="66" t="s">
        <v>1210</v>
      </c>
      <c r="E1034" s="70"/>
      <c r="F1034" s="66"/>
      <c r="G1034" s="70">
        <v>3400</v>
      </c>
      <c r="H1034" s="66">
        <v>2555</v>
      </c>
      <c r="I1034" s="66" t="s">
        <v>136</v>
      </c>
      <c r="J1034" s="66" t="s">
        <v>1198</v>
      </c>
      <c r="K1034" s="66" t="s">
        <v>1182</v>
      </c>
    </row>
    <row r="1035" spans="1:11" ht="17.25">
      <c r="A1035" s="65">
        <v>4</v>
      </c>
      <c r="B1035" s="69">
        <v>20271</v>
      </c>
      <c r="C1035" s="66" t="s">
        <v>103</v>
      </c>
      <c r="D1035" s="66" t="s">
        <v>1211</v>
      </c>
      <c r="E1035" s="70"/>
      <c r="F1035" s="66"/>
      <c r="G1035" s="70">
        <v>2500</v>
      </c>
      <c r="H1035" s="66">
        <v>2555</v>
      </c>
      <c r="I1035" s="66" t="s">
        <v>136</v>
      </c>
      <c r="J1035" s="66" t="s">
        <v>1198</v>
      </c>
      <c r="K1035" s="66" t="s">
        <v>1182</v>
      </c>
    </row>
    <row r="1036" spans="1:11" ht="17.25">
      <c r="A1036" s="65">
        <v>10</v>
      </c>
      <c r="B1036" s="69">
        <v>20302</v>
      </c>
      <c r="C1036" s="66" t="s">
        <v>103</v>
      </c>
      <c r="D1036" s="66" t="s">
        <v>1212</v>
      </c>
      <c r="E1036" s="70"/>
      <c r="F1036" s="66"/>
      <c r="G1036" s="70">
        <v>3400</v>
      </c>
      <c r="H1036" s="66">
        <v>2555</v>
      </c>
      <c r="I1036" s="66" t="s">
        <v>136</v>
      </c>
      <c r="J1036" s="66" t="s">
        <v>1198</v>
      </c>
      <c r="K1036" s="66" t="s">
        <v>1182</v>
      </c>
    </row>
    <row r="1037" spans="1:11" ht="17.25">
      <c r="A1037" s="65">
        <v>10</v>
      </c>
      <c r="B1037" s="69">
        <v>20302</v>
      </c>
      <c r="C1037" s="66" t="s">
        <v>103</v>
      </c>
      <c r="D1037" s="66" t="s">
        <v>1213</v>
      </c>
      <c r="E1037" s="70"/>
      <c r="F1037" s="66"/>
      <c r="G1037" s="70">
        <v>2500</v>
      </c>
      <c r="H1037" s="66">
        <v>2555</v>
      </c>
      <c r="I1037" s="66" t="s">
        <v>136</v>
      </c>
      <c r="J1037" s="66" t="s">
        <v>1198</v>
      </c>
      <c r="K1037" s="66" t="s">
        <v>1182</v>
      </c>
    </row>
    <row r="1038" spans="1:11" ht="17.25">
      <c r="A1038" s="65">
        <v>6</v>
      </c>
      <c r="B1038" s="69">
        <v>20333</v>
      </c>
      <c r="C1038" s="66" t="s">
        <v>103</v>
      </c>
      <c r="D1038" s="66" t="s">
        <v>1214</v>
      </c>
      <c r="E1038" s="70"/>
      <c r="F1038" s="66"/>
      <c r="G1038" s="70">
        <v>3400</v>
      </c>
      <c r="H1038" s="66">
        <v>2555</v>
      </c>
      <c r="I1038" s="66" t="s">
        <v>136</v>
      </c>
      <c r="J1038" s="66" t="s">
        <v>1198</v>
      </c>
      <c r="K1038" s="66" t="s">
        <v>1182</v>
      </c>
    </row>
    <row r="1039" spans="1:11" ht="17.25">
      <c r="A1039" s="65">
        <v>6</v>
      </c>
      <c r="B1039" s="69">
        <v>20333</v>
      </c>
      <c r="C1039" s="66" t="s">
        <v>103</v>
      </c>
      <c r="D1039" s="66" t="s">
        <v>1215</v>
      </c>
      <c r="E1039" s="70"/>
      <c r="F1039" s="66"/>
      <c r="G1039" s="70">
        <v>2500</v>
      </c>
      <c r="H1039" s="66">
        <v>2555</v>
      </c>
      <c r="I1039" s="66" t="s">
        <v>136</v>
      </c>
      <c r="J1039" s="66" t="s">
        <v>1198</v>
      </c>
      <c r="K1039" s="66" t="s">
        <v>1182</v>
      </c>
    </row>
    <row r="1040" spans="1:11" ht="17.25">
      <c r="A1040" s="65">
        <v>7</v>
      </c>
      <c r="B1040" s="69">
        <v>19998</v>
      </c>
      <c r="C1040" s="66" t="s">
        <v>156</v>
      </c>
      <c r="D1040" s="66" t="s">
        <v>1216</v>
      </c>
      <c r="E1040" s="70"/>
      <c r="F1040" s="70"/>
      <c r="G1040" s="70">
        <v>4780</v>
      </c>
      <c r="H1040" s="66">
        <v>2555</v>
      </c>
      <c r="I1040" s="66" t="s">
        <v>154</v>
      </c>
      <c r="J1040" s="66" t="s">
        <v>155</v>
      </c>
      <c r="K1040" s="66" t="s">
        <v>1182</v>
      </c>
    </row>
    <row r="1041" spans="1:11" ht="17.25">
      <c r="A1041" s="65">
        <v>7</v>
      </c>
      <c r="B1041" s="69">
        <v>19998</v>
      </c>
      <c r="C1041" s="72" t="s">
        <v>178</v>
      </c>
      <c r="D1041" s="66" t="s">
        <v>1217</v>
      </c>
      <c r="E1041" s="70"/>
      <c r="F1041" s="70"/>
      <c r="G1041" s="70">
        <v>9000</v>
      </c>
      <c r="H1041" s="66">
        <v>2555</v>
      </c>
      <c r="I1041" s="66" t="s">
        <v>154</v>
      </c>
      <c r="J1041" s="66" t="s">
        <v>155</v>
      </c>
      <c r="K1041" s="66" t="s">
        <v>1182</v>
      </c>
    </row>
    <row r="1042" spans="1:11" ht="17.25">
      <c r="A1042" s="65">
        <v>14</v>
      </c>
      <c r="B1042" s="69">
        <v>19998</v>
      </c>
      <c r="C1042" s="66" t="s">
        <v>160</v>
      </c>
      <c r="D1042" s="66" t="s">
        <v>1218</v>
      </c>
      <c r="E1042" s="70"/>
      <c r="F1042" s="70"/>
      <c r="G1042" s="70">
        <v>3000</v>
      </c>
      <c r="H1042" s="66">
        <v>2555</v>
      </c>
      <c r="I1042" s="66" t="s">
        <v>154</v>
      </c>
      <c r="J1042" s="66" t="s">
        <v>155</v>
      </c>
      <c r="K1042" s="66" t="s">
        <v>1182</v>
      </c>
    </row>
    <row r="1043" spans="1:11" ht="17.25">
      <c r="A1043" s="65">
        <v>26</v>
      </c>
      <c r="B1043" s="69">
        <v>19998</v>
      </c>
      <c r="C1043" s="70" t="s">
        <v>158</v>
      </c>
      <c r="D1043" s="66" t="s">
        <v>1219</v>
      </c>
      <c r="E1043" s="70"/>
      <c r="F1043" s="70"/>
      <c r="G1043" s="70">
        <v>400</v>
      </c>
      <c r="H1043" s="66">
        <v>2555</v>
      </c>
      <c r="I1043" s="66" t="s">
        <v>154</v>
      </c>
      <c r="J1043" s="66" t="s">
        <v>155</v>
      </c>
      <c r="K1043" s="66" t="s">
        <v>1182</v>
      </c>
    </row>
    <row r="1044" spans="1:11" ht="17.25">
      <c r="A1044" s="65">
        <v>26</v>
      </c>
      <c r="B1044" s="69">
        <v>19998</v>
      </c>
      <c r="C1044" s="70" t="s">
        <v>158</v>
      </c>
      <c r="D1044" s="66" t="s">
        <v>1220</v>
      </c>
      <c r="E1044" s="70"/>
      <c r="F1044" s="70"/>
      <c r="G1044" s="70">
        <v>960</v>
      </c>
      <c r="H1044" s="66">
        <v>2555</v>
      </c>
      <c r="I1044" s="66" t="s">
        <v>154</v>
      </c>
      <c r="J1044" s="66" t="s">
        <v>155</v>
      </c>
      <c r="K1044" s="66" t="s">
        <v>1182</v>
      </c>
    </row>
    <row r="1045" spans="1:11" ht="17.25">
      <c r="A1045" s="65">
        <v>26</v>
      </c>
      <c r="B1045" s="69">
        <v>19998</v>
      </c>
      <c r="C1045" s="70" t="s">
        <v>158</v>
      </c>
      <c r="D1045" s="66" t="s">
        <v>1221</v>
      </c>
      <c r="E1045" s="70"/>
      <c r="F1045" s="70"/>
      <c r="G1045" s="70">
        <v>6000</v>
      </c>
      <c r="H1045" s="66">
        <v>2555</v>
      </c>
      <c r="I1045" s="66" t="s">
        <v>154</v>
      </c>
      <c r="J1045" s="66" t="s">
        <v>155</v>
      </c>
      <c r="K1045" s="66" t="s">
        <v>1182</v>
      </c>
    </row>
    <row r="1046" spans="1:11" ht="17.25">
      <c r="A1046" s="65">
        <v>26</v>
      </c>
      <c r="B1046" s="69">
        <v>19998</v>
      </c>
      <c r="C1046" s="70" t="s">
        <v>158</v>
      </c>
      <c r="D1046" s="66" t="s">
        <v>1222</v>
      </c>
      <c r="E1046" s="70"/>
      <c r="F1046" s="70"/>
      <c r="G1046" s="70">
        <v>2150</v>
      </c>
      <c r="H1046" s="66">
        <v>2555</v>
      </c>
      <c r="I1046" s="66" t="s">
        <v>154</v>
      </c>
      <c r="J1046" s="66" t="s">
        <v>155</v>
      </c>
      <c r="K1046" s="66" t="s">
        <v>1182</v>
      </c>
    </row>
    <row r="1047" spans="1:11" ht="17.25">
      <c r="A1047" s="65">
        <v>26</v>
      </c>
      <c r="B1047" s="69">
        <v>19998</v>
      </c>
      <c r="C1047" s="66" t="s">
        <v>164</v>
      </c>
      <c r="D1047" s="66" t="s">
        <v>1223</v>
      </c>
      <c r="E1047" s="70"/>
      <c r="F1047" s="70"/>
      <c r="G1047" s="70">
        <v>8500</v>
      </c>
      <c r="H1047" s="66">
        <v>2555</v>
      </c>
      <c r="I1047" s="66" t="s">
        <v>154</v>
      </c>
      <c r="J1047" s="66" t="s">
        <v>155</v>
      </c>
      <c r="K1047" s="66" t="s">
        <v>1182</v>
      </c>
    </row>
    <row r="1048" spans="1:11" ht="17.25">
      <c r="A1048" s="65">
        <v>26</v>
      </c>
      <c r="B1048" s="69">
        <v>19998</v>
      </c>
      <c r="C1048" s="70" t="s">
        <v>168</v>
      </c>
      <c r="D1048" s="66" t="s">
        <v>1224</v>
      </c>
      <c r="E1048" s="70"/>
      <c r="F1048" s="70"/>
      <c r="G1048" s="70">
        <v>15000</v>
      </c>
      <c r="H1048" s="66">
        <v>2555</v>
      </c>
      <c r="I1048" s="66" t="s">
        <v>154</v>
      </c>
      <c r="J1048" s="66" t="s">
        <v>155</v>
      </c>
      <c r="K1048" s="66" t="s">
        <v>1182</v>
      </c>
    </row>
    <row r="1049" spans="1:11" ht="17.25">
      <c r="A1049" s="65">
        <v>27</v>
      </c>
      <c r="B1049" s="69">
        <v>19998</v>
      </c>
      <c r="C1049" s="66" t="s">
        <v>160</v>
      </c>
      <c r="D1049" s="66" t="s">
        <v>1225</v>
      </c>
      <c r="E1049" s="70"/>
      <c r="F1049" s="70"/>
      <c r="G1049" s="70">
        <v>198</v>
      </c>
      <c r="H1049" s="66">
        <v>2555</v>
      </c>
      <c r="I1049" s="66" t="s">
        <v>154</v>
      </c>
      <c r="J1049" s="66" t="s">
        <v>155</v>
      </c>
      <c r="K1049" s="66" t="s">
        <v>1182</v>
      </c>
    </row>
    <row r="1050" spans="1:11" ht="17.25">
      <c r="A1050" s="65">
        <v>27</v>
      </c>
      <c r="B1050" s="69">
        <v>19998</v>
      </c>
      <c r="C1050" s="66" t="s">
        <v>160</v>
      </c>
      <c r="D1050" s="66" t="s">
        <v>1226</v>
      </c>
      <c r="E1050" s="70"/>
      <c r="F1050" s="70"/>
      <c r="G1050" s="70">
        <v>230</v>
      </c>
      <c r="H1050" s="66">
        <v>2555</v>
      </c>
      <c r="I1050" s="66" t="s">
        <v>154</v>
      </c>
      <c r="J1050" s="66" t="s">
        <v>155</v>
      </c>
      <c r="K1050" s="66" t="s">
        <v>1182</v>
      </c>
    </row>
    <row r="1051" spans="1:11" ht="17.25">
      <c r="A1051" s="65">
        <v>26</v>
      </c>
      <c r="B1051" s="69">
        <v>19998</v>
      </c>
      <c r="C1051" s="66" t="s">
        <v>164</v>
      </c>
      <c r="D1051" s="66" t="s">
        <v>1227</v>
      </c>
      <c r="E1051" s="70"/>
      <c r="F1051" s="70"/>
      <c r="G1051" s="70">
        <v>19500</v>
      </c>
      <c r="H1051" s="66">
        <v>2555</v>
      </c>
      <c r="I1051" s="66" t="s">
        <v>154</v>
      </c>
      <c r="J1051" s="66" t="s">
        <v>155</v>
      </c>
      <c r="K1051" s="66" t="s">
        <v>1182</v>
      </c>
    </row>
    <row r="1052" spans="1:11" ht="17.25">
      <c r="A1052" s="65">
        <v>4</v>
      </c>
      <c r="B1052" s="69">
        <v>20029</v>
      </c>
      <c r="C1052" s="72" t="s">
        <v>152</v>
      </c>
      <c r="D1052" s="66" t="s">
        <v>1228</v>
      </c>
      <c r="E1052" s="70"/>
      <c r="F1052" s="70"/>
      <c r="G1052" s="70">
        <v>14000</v>
      </c>
      <c r="H1052" s="66">
        <v>2555</v>
      </c>
      <c r="I1052" s="66" t="s">
        <v>154</v>
      </c>
      <c r="J1052" s="66" t="s">
        <v>155</v>
      </c>
      <c r="K1052" s="66" t="s">
        <v>1182</v>
      </c>
    </row>
    <row r="1053" spans="1:11" ht="17.25">
      <c r="A1053" s="65">
        <v>4</v>
      </c>
      <c r="B1053" s="69">
        <v>20029</v>
      </c>
      <c r="C1053" s="72" t="s">
        <v>152</v>
      </c>
      <c r="D1053" s="66" t="s">
        <v>1229</v>
      </c>
      <c r="E1053" s="70"/>
      <c r="F1053" s="70"/>
      <c r="G1053" s="70">
        <v>14000</v>
      </c>
      <c r="H1053" s="66">
        <v>2555</v>
      </c>
      <c r="I1053" s="66" t="s">
        <v>154</v>
      </c>
      <c r="J1053" s="66" t="s">
        <v>155</v>
      </c>
      <c r="K1053" s="66" t="s">
        <v>1182</v>
      </c>
    </row>
    <row r="1054" spans="1:11" ht="17.25">
      <c r="A1054" s="65">
        <v>4</v>
      </c>
      <c r="B1054" s="69">
        <v>20029</v>
      </c>
      <c r="C1054" s="66" t="s">
        <v>156</v>
      </c>
      <c r="D1054" s="66" t="s">
        <v>1230</v>
      </c>
      <c r="E1054" s="70"/>
      <c r="F1054" s="70"/>
      <c r="G1054" s="70">
        <v>246</v>
      </c>
      <c r="H1054" s="66">
        <v>2555</v>
      </c>
      <c r="I1054" s="66" t="s">
        <v>154</v>
      </c>
      <c r="J1054" s="66" t="s">
        <v>155</v>
      </c>
      <c r="K1054" s="66" t="s">
        <v>1182</v>
      </c>
    </row>
    <row r="1055" spans="1:11" ht="17.25">
      <c r="A1055" s="65">
        <v>4</v>
      </c>
      <c r="B1055" s="69">
        <v>20029</v>
      </c>
      <c r="C1055" s="66" t="s">
        <v>156</v>
      </c>
      <c r="D1055" s="66" t="s">
        <v>1231</v>
      </c>
      <c r="E1055" s="70"/>
      <c r="F1055" s="70"/>
      <c r="G1055" s="70">
        <v>5551</v>
      </c>
      <c r="H1055" s="66">
        <v>2555</v>
      </c>
      <c r="I1055" s="66" t="s">
        <v>154</v>
      </c>
      <c r="J1055" s="66" t="s">
        <v>155</v>
      </c>
      <c r="K1055" s="66" t="s">
        <v>1182</v>
      </c>
    </row>
    <row r="1056" spans="1:11" ht="17.25">
      <c r="A1056" s="65">
        <v>4</v>
      </c>
      <c r="B1056" s="69">
        <v>20029</v>
      </c>
      <c r="C1056" s="66" t="s">
        <v>160</v>
      </c>
      <c r="D1056" s="66" t="s">
        <v>1232</v>
      </c>
      <c r="E1056" s="70"/>
      <c r="F1056" s="70"/>
      <c r="G1056" s="70">
        <v>500</v>
      </c>
      <c r="H1056" s="66">
        <v>2555</v>
      </c>
      <c r="I1056" s="66" t="s">
        <v>154</v>
      </c>
      <c r="J1056" s="66" t="s">
        <v>155</v>
      </c>
      <c r="K1056" s="66" t="s">
        <v>1182</v>
      </c>
    </row>
    <row r="1057" spans="1:11" ht="17.25">
      <c r="A1057" s="65">
        <v>4</v>
      </c>
      <c r="B1057" s="69">
        <v>20029</v>
      </c>
      <c r="C1057" s="70" t="s">
        <v>168</v>
      </c>
      <c r="D1057" s="66" t="s">
        <v>1233</v>
      </c>
      <c r="E1057" s="70"/>
      <c r="F1057" s="70"/>
      <c r="G1057" s="70">
        <v>600</v>
      </c>
      <c r="H1057" s="66">
        <v>2555</v>
      </c>
      <c r="I1057" s="66" t="s">
        <v>154</v>
      </c>
      <c r="J1057" s="66" t="s">
        <v>155</v>
      </c>
      <c r="K1057" s="66" t="s">
        <v>1182</v>
      </c>
    </row>
    <row r="1058" spans="1:11" ht="17.25">
      <c r="A1058" s="65">
        <v>11</v>
      </c>
      <c r="B1058" s="69">
        <v>20029</v>
      </c>
      <c r="C1058" s="66" t="s">
        <v>164</v>
      </c>
      <c r="D1058" s="66" t="s">
        <v>1234</v>
      </c>
      <c r="E1058" s="70"/>
      <c r="F1058" s="70"/>
      <c r="G1058" s="70">
        <v>11500</v>
      </c>
      <c r="H1058" s="66">
        <v>2555</v>
      </c>
      <c r="I1058" s="66" t="s">
        <v>154</v>
      </c>
      <c r="J1058" s="66" t="s">
        <v>155</v>
      </c>
      <c r="K1058" s="66" t="s">
        <v>1182</v>
      </c>
    </row>
    <row r="1059" spans="1:11" ht="17.25">
      <c r="A1059" s="65">
        <v>11</v>
      </c>
      <c r="B1059" s="69">
        <v>20029</v>
      </c>
      <c r="C1059" s="70" t="s">
        <v>168</v>
      </c>
      <c r="D1059" s="66" t="s">
        <v>1235</v>
      </c>
      <c r="E1059" s="70"/>
      <c r="F1059" s="70"/>
      <c r="G1059" s="70">
        <v>600</v>
      </c>
      <c r="H1059" s="66">
        <v>2555</v>
      </c>
      <c r="I1059" s="66" t="s">
        <v>154</v>
      </c>
      <c r="J1059" s="66" t="s">
        <v>155</v>
      </c>
      <c r="K1059" s="66" t="s">
        <v>1182</v>
      </c>
    </row>
    <row r="1060" spans="1:11" ht="17.25">
      <c r="A1060" s="65">
        <v>11</v>
      </c>
      <c r="B1060" s="69">
        <v>20029</v>
      </c>
      <c r="C1060" s="66" t="s">
        <v>160</v>
      </c>
      <c r="D1060" s="66" t="s">
        <v>1236</v>
      </c>
      <c r="E1060" s="70"/>
      <c r="F1060" s="70"/>
      <c r="G1060" s="70">
        <v>1650</v>
      </c>
      <c r="H1060" s="66">
        <v>2555</v>
      </c>
      <c r="I1060" s="66" t="s">
        <v>154</v>
      </c>
      <c r="J1060" s="66" t="s">
        <v>155</v>
      </c>
      <c r="K1060" s="66" t="s">
        <v>1182</v>
      </c>
    </row>
    <row r="1061" spans="1:11" ht="17.25">
      <c r="A1061" s="65">
        <v>17</v>
      </c>
      <c r="B1061" s="69">
        <v>20029</v>
      </c>
      <c r="C1061" s="70" t="s">
        <v>168</v>
      </c>
      <c r="D1061" s="66" t="s">
        <v>1237</v>
      </c>
      <c r="E1061" s="70"/>
      <c r="F1061" s="70"/>
      <c r="G1061" s="70">
        <v>600</v>
      </c>
      <c r="H1061" s="66">
        <v>2555</v>
      </c>
      <c r="I1061" s="66" t="s">
        <v>154</v>
      </c>
      <c r="J1061" s="66" t="s">
        <v>155</v>
      </c>
      <c r="K1061" s="66" t="s">
        <v>1182</v>
      </c>
    </row>
    <row r="1062" spans="1:11" ht="17.25">
      <c r="A1062" s="65">
        <v>21</v>
      </c>
      <c r="B1062" s="69">
        <v>20029</v>
      </c>
      <c r="C1062" s="70" t="s">
        <v>168</v>
      </c>
      <c r="D1062" s="66" t="s">
        <v>1238</v>
      </c>
      <c r="E1062" s="70"/>
      <c r="F1062" s="70"/>
      <c r="G1062" s="70">
        <v>10000</v>
      </c>
      <c r="H1062" s="66">
        <v>2555</v>
      </c>
      <c r="I1062" s="66" t="s">
        <v>154</v>
      </c>
      <c r="J1062" s="66" t="s">
        <v>155</v>
      </c>
      <c r="K1062" s="66" t="s">
        <v>1182</v>
      </c>
    </row>
    <row r="1063" spans="1:11" ht="17.25">
      <c r="A1063" s="65">
        <v>28</v>
      </c>
      <c r="B1063" s="69">
        <v>20029</v>
      </c>
      <c r="C1063" s="66" t="s">
        <v>160</v>
      </c>
      <c r="D1063" s="66" t="s">
        <v>1239</v>
      </c>
      <c r="E1063" s="70"/>
      <c r="F1063" s="70"/>
      <c r="G1063" s="70">
        <v>948</v>
      </c>
      <c r="H1063" s="66">
        <v>2555</v>
      </c>
      <c r="I1063" s="66" t="s">
        <v>154</v>
      </c>
      <c r="J1063" s="66" t="s">
        <v>155</v>
      </c>
      <c r="K1063" s="66" t="s">
        <v>1182</v>
      </c>
    </row>
    <row r="1064" spans="1:11" ht="17.25">
      <c r="A1064" s="65">
        <v>30</v>
      </c>
      <c r="B1064" s="69">
        <v>20029</v>
      </c>
      <c r="C1064" s="66" t="s">
        <v>164</v>
      </c>
      <c r="D1064" s="66" t="s">
        <v>1240</v>
      </c>
      <c r="E1064" s="70"/>
      <c r="F1064" s="70"/>
      <c r="G1064" s="70">
        <v>24500</v>
      </c>
      <c r="H1064" s="66">
        <v>2555</v>
      </c>
      <c r="I1064" s="66" t="s">
        <v>154</v>
      </c>
      <c r="J1064" s="66" t="s">
        <v>155</v>
      </c>
      <c r="K1064" s="66" t="s">
        <v>1182</v>
      </c>
    </row>
    <row r="1065" spans="1:11" ht="17.25">
      <c r="A1065" s="65">
        <v>8</v>
      </c>
      <c r="B1065" s="69">
        <v>20059</v>
      </c>
      <c r="C1065" s="72" t="s">
        <v>152</v>
      </c>
      <c r="D1065" s="66" t="s">
        <v>1241</v>
      </c>
      <c r="E1065" s="70"/>
      <c r="F1065" s="70"/>
      <c r="G1065" s="70">
        <v>14000</v>
      </c>
      <c r="H1065" s="66">
        <v>2555</v>
      </c>
      <c r="I1065" s="66" t="s">
        <v>154</v>
      </c>
      <c r="J1065" s="66" t="s">
        <v>155</v>
      </c>
      <c r="K1065" s="66" t="s">
        <v>1182</v>
      </c>
    </row>
    <row r="1066" spans="1:11" ht="17.25">
      <c r="A1066" s="65">
        <v>8</v>
      </c>
      <c r="B1066" s="69">
        <v>20059</v>
      </c>
      <c r="C1066" s="66" t="s">
        <v>156</v>
      </c>
      <c r="D1066" s="66" t="s">
        <v>1242</v>
      </c>
      <c r="E1066" s="70"/>
      <c r="F1066" s="70"/>
      <c r="G1066" s="70">
        <v>5551</v>
      </c>
      <c r="H1066" s="66">
        <v>2555</v>
      </c>
      <c r="I1066" s="66" t="s">
        <v>154</v>
      </c>
      <c r="J1066" s="66" t="s">
        <v>155</v>
      </c>
      <c r="K1066" s="66" t="s">
        <v>1182</v>
      </c>
    </row>
    <row r="1067" spans="1:11" ht="17.25">
      <c r="A1067" s="65">
        <v>15</v>
      </c>
      <c r="B1067" s="69">
        <v>20059</v>
      </c>
      <c r="C1067" s="70" t="s">
        <v>168</v>
      </c>
      <c r="D1067" s="66" t="s">
        <v>1243</v>
      </c>
      <c r="E1067" s="70"/>
      <c r="F1067" s="70"/>
      <c r="G1067" s="70">
        <v>600</v>
      </c>
      <c r="H1067" s="66">
        <v>2555</v>
      </c>
      <c r="I1067" s="66" t="s">
        <v>154</v>
      </c>
      <c r="J1067" s="66" t="s">
        <v>155</v>
      </c>
      <c r="K1067" s="66" t="s">
        <v>1182</v>
      </c>
    </row>
    <row r="1068" spans="1:11" ht="17.25">
      <c r="A1068" s="65">
        <v>20</v>
      </c>
      <c r="B1068" s="69">
        <v>20059</v>
      </c>
      <c r="C1068" s="66" t="s">
        <v>164</v>
      </c>
      <c r="D1068" s="66" t="s">
        <v>1244</v>
      </c>
      <c r="E1068" s="70"/>
      <c r="F1068" s="70"/>
      <c r="G1068" s="70">
        <v>8500</v>
      </c>
      <c r="H1068" s="66">
        <v>2555</v>
      </c>
      <c r="I1068" s="66" t="s">
        <v>154</v>
      </c>
      <c r="J1068" s="66" t="s">
        <v>155</v>
      </c>
      <c r="K1068" s="66" t="s">
        <v>1182</v>
      </c>
    </row>
    <row r="1069" spans="1:11" ht="17.25">
      <c r="A1069" s="65">
        <v>20</v>
      </c>
      <c r="B1069" s="69">
        <v>20059</v>
      </c>
      <c r="C1069" s="66" t="s">
        <v>160</v>
      </c>
      <c r="D1069" s="66" t="s">
        <v>1245</v>
      </c>
      <c r="E1069" s="70"/>
      <c r="F1069" s="70"/>
      <c r="G1069" s="70">
        <v>400</v>
      </c>
      <c r="H1069" s="66">
        <v>2555</v>
      </c>
      <c r="I1069" s="66" t="s">
        <v>154</v>
      </c>
      <c r="J1069" s="66" t="s">
        <v>155</v>
      </c>
      <c r="K1069" s="66" t="s">
        <v>1182</v>
      </c>
    </row>
    <row r="1070" spans="1:11" ht="17.25">
      <c r="A1070" s="65">
        <v>23</v>
      </c>
      <c r="B1070" s="69">
        <v>20059</v>
      </c>
      <c r="C1070" s="66" t="s">
        <v>174</v>
      </c>
      <c r="D1070" s="66" t="s">
        <v>1246</v>
      </c>
      <c r="E1070" s="70"/>
      <c r="F1070" s="70"/>
      <c r="G1070" s="70">
        <v>10000</v>
      </c>
      <c r="H1070" s="66">
        <v>2555</v>
      </c>
      <c r="I1070" s="66" t="s">
        <v>154</v>
      </c>
      <c r="J1070" s="66" t="s">
        <v>155</v>
      </c>
      <c r="K1070" s="66" t="s">
        <v>1182</v>
      </c>
    </row>
    <row r="1071" spans="1:11" ht="17.25">
      <c r="A1071" s="65">
        <v>28</v>
      </c>
      <c r="B1071" s="69">
        <v>20059</v>
      </c>
      <c r="C1071" s="70" t="s">
        <v>168</v>
      </c>
      <c r="D1071" s="66" t="s">
        <v>1247</v>
      </c>
      <c r="E1071" s="70"/>
      <c r="F1071" s="70"/>
      <c r="G1071" s="70">
        <v>1200</v>
      </c>
      <c r="H1071" s="66">
        <v>2555</v>
      </c>
      <c r="I1071" s="66" t="s">
        <v>154</v>
      </c>
      <c r="J1071" s="66" t="s">
        <v>155</v>
      </c>
      <c r="K1071" s="66" t="s">
        <v>1182</v>
      </c>
    </row>
    <row r="1072" spans="1:11" ht="17.25">
      <c r="A1072" s="65">
        <v>28</v>
      </c>
      <c r="B1072" s="69">
        <v>20059</v>
      </c>
      <c r="C1072" s="66" t="s">
        <v>160</v>
      </c>
      <c r="D1072" s="66" t="s">
        <v>1248</v>
      </c>
      <c r="E1072" s="70"/>
      <c r="F1072" s="70"/>
      <c r="G1072" s="70">
        <v>420</v>
      </c>
      <c r="H1072" s="66">
        <v>2555</v>
      </c>
      <c r="I1072" s="66" t="s">
        <v>154</v>
      </c>
      <c r="J1072" s="66" t="s">
        <v>155</v>
      </c>
      <c r="K1072" s="66" t="s">
        <v>1182</v>
      </c>
    </row>
    <row r="1073" spans="1:11" ht="17.25">
      <c r="A1073" s="65">
        <v>28</v>
      </c>
      <c r="B1073" s="69">
        <v>20059</v>
      </c>
      <c r="C1073" s="66" t="s">
        <v>160</v>
      </c>
      <c r="D1073" s="66" t="s">
        <v>1249</v>
      </c>
      <c r="E1073" s="70"/>
      <c r="F1073" s="70"/>
      <c r="G1073" s="70">
        <v>480</v>
      </c>
      <c r="H1073" s="66">
        <v>2555</v>
      </c>
      <c r="I1073" s="66" t="s">
        <v>154</v>
      </c>
      <c r="J1073" s="66" t="s">
        <v>155</v>
      </c>
      <c r="K1073" s="66" t="s">
        <v>1182</v>
      </c>
    </row>
    <row r="1074" spans="1:11" ht="17.25">
      <c r="A1074" s="65">
        <v>28</v>
      </c>
      <c r="B1074" s="69">
        <v>20059</v>
      </c>
      <c r="C1074" s="70" t="s">
        <v>168</v>
      </c>
      <c r="D1074" s="66" t="s">
        <v>1250</v>
      </c>
      <c r="E1074" s="70"/>
      <c r="F1074" s="70"/>
      <c r="G1074" s="70">
        <v>1000</v>
      </c>
      <c r="H1074" s="66">
        <v>2555</v>
      </c>
      <c r="I1074" s="66" t="s">
        <v>154</v>
      </c>
      <c r="J1074" s="66" t="s">
        <v>155</v>
      </c>
      <c r="K1074" s="66" t="s">
        <v>1182</v>
      </c>
    </row>
    <row r="1075" spans="1:11" ht="17.25">
      <c r="A1075" s="65">
        <v>28</v>
      </c>
      <c r="B1075" s="69">
        <v>20059</v>
      </c>
      <c r="C1075" s="66" t="s">
        <v>164</v>
      </c>
      <c r="D1075" s="66" t="s">
        <v>1251</v>
      </c>
      <c r="E1075" s="70"/>
      <c r="F1075" s="70"/>
      <c r="G1075" s="70">
        <v>25500</v>
      </c>
      <c r="H1075" s="66">
        <v>2555</v>
      </c>
      <c r="I1075" s="66" t="s">
        <v>154</v>
      </c>
      <c r="J1075" s="66" t="s">
        <v>155</v>
      </c>
      <c r="K1075" s="66" t="s">
        <v>1182</v>
      </c>
    </row>
    <row r="1076" spans="1:11" ht="17.25">
      <c r="A1076" s="65">
        <v>6</v>
      </c>
      <c r="B1076" s="69">
        <v>20090</v>
      </c>
      <c r="C1076" s="70" t="s">
        <v>168</v>
      </c>
      <c r="D1076" s="66" t="s">
        <v>1252</v>
      </c>
      <c r="E1076" s="70"/>
      <c r="F1076" s="70"/>
      <c r="G1076" s="70">
        <v>600</v>
      </c>
      <c r="H1076" s="66">
        <v>2555</v>
      </c>
      <c r="I1076" s="66" t="s">
        <v>154</v>
      </c>
      <c r="J1076" s="66" t="s">
        <v>155</v>
      </c>
      <c r="K1076" s="66" t="s">
        <v>1182</v>
      </c>
    </row>
    <row r="1077" spans="1:11" ht="17.25">
      <c r="A1077" s="65">
        <v>6</v>
      </c>
      <c r="B1077" s="69">
        <v>20090</v>
      </c>
      <c r="C1077" s="66" t="s">
        <v>160</v>
      </c>
      <c r="D1077" s="66" t="s">
        <v>1253</v>
      </c>
      <c r="E1077" s="70"/>
      <c r="F1077" s="70"/>
      <c r="G1077" s="70">
        <v>180</v>
      </c>
      <c r="H1077" s="66">
        <v>2555</v>
      </c>
      <c r="I1077" s="66" t="s">
        <v>154</v>
      </c>
      <c r="J1077" s="66" t="s">
        <v>155</v>
      </c>
      <c r="K1077" s="66" t="s">
        <v>1182</v>
      </c>
    </row>
    <row r="1078" spans="1:11" ht="17.25">
      <c r="A1078" s="65">
        <v>6</v>
      </c>
      <c r="B1078" s="69">
        <v>20090</v>
      </c>
      <c r="C1078" s="72" t="s">
        <v>178</v>
      </c>
      <c r="D1078" s="66" t="s">
        <v>1254</v>
      </c>
      <c r="E1078" s="70"/>
      <c r="F1078" s="70"/>
      <c r="G1078" s="70">
        <v>-9000</v>
      </c>
      <c r="H1078" s="66">
        <v>2555</v>
      </c>
      <c r="I1078" s="66" t="s">
        <v>154</v>
      </c>
      <c r="J1078" s="66" t="s">
        <v>155</v>
      </c>
      <c r="K1078" s="66" t="s">
        <v>1182</v>
      </c>
    </row>
    <row r="1079" spans="1:11" ht="17.25">
      <c r="A1079" s="65">
        <v>6</v>
      </c>
      <c r="B1079" s="69">
        <v>20090</v>
      </c>
      <c r="C1079" s="72" t="s">
        <v>178</v>
      </c>
      <c r="D1079" s="66" t="s">
        <v>1255</v>
      </c>
      <c r="E1079" s="70"/>
      <c r="F1079" s="70"/>
      <c r="G1079" s="70">
        <v>27000</v>
      </c>
      <c r="H1079" s="66">
        <v>2555</v>
      </c>
      <c r="I1079" s="66" t="s">
        <v>154</v>
      </c>
      <c r="J1079" s="66" t="s">
        <v>155</v>
      </c>
      <c r="K1079" s="66" t="s">
        <v>1182</v>
      </c>
    </row>
    <row r="1080" spans="1:11" ht="17.25">
      <c r="A1080" s="65">
        <v>6</v>
      </c>
      <c r="B1080" s="69">
        <v>20090</v>
      </c>
      <c r="C1080" s="72" t="s">
        <v>152</v>
      </c>
      <c r="D1080" s="66" t="s">
        <v>1256</v>
      </c>
      <c r="E1080" s="70"/>
      <c r="F1080" s="70"/>
      <c r="G1080" s="70">
        <v>14000</v>
      </c>
      <c r="H1080" s="66">
        <v>2555</v>
      </c>
      <c r="I1080" s="66" t="s">
        <v>154</v>
      </c>
      <c r="J1080" s="66" t="s">
        <v>155</v>
      </c>
      <c r="K1080" s="66" t="s">
        <v>1182</v>
      </c>
    </row>
    <row r="1081" spans="1:11" ht="17.25">
      <c r="A1081" s="65">
        <v>16</v>
      </c>
      <c r="B1081" s="69">
        <v>20090</v>
      </c>
      <c r="C1081" s="66" t="s">
        <v>156</v>
      </c>
      <c r="D1081" s="66" t="s">
        <v>1257</v>
      </c>
      <c r="E1081" s="70"/>
      <c r="F1081" s="70"/>
      <c r="G1081" s="70">
        <v>3615</v>
      </c>
      <c r="H1081" s="66">
        <v>2555</v>
      </c>
      <c r="I1081" s="66" t="s">
        <v>154</v>
      </c>
      <c r="J1081" s="66" t="s">
        <v>155</v>
      </c>
      <c r="K1081" s="66" t="s">
        <v>1182</v>
      </c>
    </row>
    <row r="1082" spans="1:11" ht="17.25">
      <c r="A1082" s="65">
        <v>17</v>
      </c>
      <c r="B1082" s="69">
        <v>20090</v>
      </c>
      <c r="C1082" s="66" t="s">
        <v>160</v>
      </c>
      <c r="D1082" s="66" t="s">
        <v>1258</v>
      </c>
      <c r="E1082" s="70"/>
      <c r="F1082" s="70"/>
      <c r="G1082" s="70">
        <v>490</v>
      </c>
      <c r="H1082" s="66">
        <v>2555</v>
      </c>
      <c r="I1082" s="66" t="s">
        <v>154</v>
      </c>
      <c r="J1082" s="66" t="s">
        <v>155</v>
      </c>
      <c r="K1082" s="66" t="s">
        <v>1182</v>
      </c>
    </row>
    <row r="1083" spans="1:11" ht="17.25">
      <c r="A1083" s="65">
        <v>17</v>
      </c>
      <c r="B1083" s="69">
        <v>20090</v>
      </c>
      <c r="C1083" s="66" t="s">
        <v>160</v>
      </c>
      <c r="D1083" s="66" t="s">
        <v>1259</v>
      </c>
      <c r="E1083" s="70"/>
      <c r="F1083" s="70"/>
      <c r="G1083" s="70">
        <v>444</v>
      </c>
      <c r="H1083" s="66">
        <v>2555</v>
      </c>
      <c r="I1083" s="66" t="s">
        <v>154</v>
      </c>
      <c r="J1083" s="66" t="s">
        <v>155</v>
      </c>
      <c r="K1083" s="66" t="s">
        <v>1182</v>
      </c>
    </row>
    <row r="1084" spans="1:11" ht="17.25">
      <c r="A1084" s="65">
        <v>17</v>
      </c>
      <c r="B1084" s="69">
        <v>20090</v>
      </c>
      <c r="C1084" s="66" t="s">
        <v>160</v>
      </c>
      <c r="D1084" s="66" t="s">
        <v>1260</v>
      </c>
      <c r="E1084" s="70"/>
      <c r="F1084" s="70"/>
      <c r="G1084" s="70">
        <v>8500</v>
      </c>
      <c r="H1084" s="66">
        <v>2555</v>
      </c>
      <c r="I1084" s="66" t="s">
        <v>154</v>
      </c>
      <c r="J1084" s="66" t="s">
        <v>155</v>
      </c>
      <c r="K1084" s="66" t="s">
        <v>1182</v>
      </c>
    </row>
    <row r="1085" spans="1:11" ht="17.25">
      <c r="A1085" s="65">
        <v>17</v>
      </c>
      <c r="B1085" s="69">
        <v>20090</v>
      </c>
      <c r="C1085" s="66" t="s">
        <v>164</v>
      </c>
      <c r="D1085" s="66" t="s">
        <v>1261</v>
      </c>
      <c r="E1085" s="70"/>
      <c r="F1085" s="70"/>
      <c r="G1085" s="70">
        <v>10000</v>
      </c>
      <c r="H1085" s="66">
        <v>2555</v>
      </c>
      <c r="I1085" s="66" t="s">
        <v>154</v>
      </c>
      <c r="J1085" s="66" t="s">
        <v>155</v>
      </c>
      <c r="K1085" s="66" t="s">
        <v>1182</v>
      </c>
    </row>
    <row r="1086" spans="1:11" ht="17.25">
      <c r="A1086" s="65">
        <v>17</v>
      </c>
      <c r="B1086" s="69">
        <v>20090</v>
      </c>
      <c r="C1086" s="66" t="s">
        <v>160</v>
      </c>
      <c r="D1086" s="66" t="s">
        <v>1262</v>
      </c>
      <c r="E1086" s="70"/>
      <c r="F1086" s="70"/>
      <c r="G1086" s="70">
        <v>280</v>
      </c>
      <c r="H1086" s="66">
        <v>2555</v>
      </c>
      <c r="I1086" s="66" t="s">
        <v>154</v>
      </c>
      <c r="J1086" s="66" t="s">
        <v>155</v>
      </c>
      <c r="K1086" s="66" t="s">
        <v>1182</v>
      </c>
    </row>
    <row r="1087" spans="1:11" ht="17.25">
      <c r="A1087" s="65">
        <v>17</v>
      </c>
      <c r="B1087" s="69">
        <v>20090</v>
      </c>
      <c r="C1087" s="70" t="s">
        <v>158</v>
      </c>
      <c r="D1087" s="66" t="s">
        <v>1263</v>
      </c>
      <c r="E1087" s="70"/>
      <c r="F1087" s="70"/>
      <c r="G1087" s="70">
        <v>600</v>
      </c>
      <c r="H1087" s="66">
        <v>2555</v>
      </c>
      <c r="I1087" s="66" t="s">
        <v>154</v>
      </c>
      <c r="J1087" s="66" t="s">
        <v>155</v>
      </c>
      <c r="K1087" s="66" t="s">
        <v>1182</v>
      </c>
    </row>
    <row r="1088" spans="1:11" ht="17.25">
      <c r="A1088" s="65">
        <v>17</v>
      </c>
      <c r="B1088" s="69">
        <v>20090</v>
      </c>
      <c r="C1088" s="66" t="s">
        <v>160</v>
      </c>
      <c r="D1088" s="66" t="s">
        <v>1264</v>
      </c>
      <c r="E1088" s="70"/>
      <c r="F1088" s="70"/>
      <c r="G1088" s="70">
        <v>450</v>
      </c>
      <c r="H1088" s="66">
        <v>2555</v>
      </c>
      <c r="I1088" s="66" t="s">
        <v>154</v>
      </c>
      <c r="J1088" s="66" t="s">
        <v>155</v>
      </c>
      <c r="K1088" s="66" t="s">
        <v>1182</v>
      </c>
    </row>
    <row r="1089" spans="1:11" ht="17.25">
      <c r="A1089" s="65">
        <v>23</v>
      </c>
      <c r="B1089" s="69">
        <v>20090</v>
      </c>
      <c r="C1089" s="66" t="s">
        <v>160</v>
      </c>
      <c r="D1089" s="66" t="s">
        <v>1265</v>
      </c>
      <c r="E1089" s="70"/>
      <c r="F1089" s="70"/>
      <c r="G1089" s="70">
        <v>8500</v>
      </c>
      <c r="H1089" s="66">
        <v>2555</v>
      </c>
      <c r="I1089" s="66" t="s">
        <v>154</v>
      </c>
      <c r="J1089" s="66" t="s">
        <v>155</v>
      </c>
      <c r="K1089" s="66" t="s">
        <v>1182</v>
      </c>
    </row>
    <row r="1090" spans="1:11" ht="17.25">
      <c r="A1090" s="65">
        <v>24</v>
      </c>
      <c r="B1090" s="69">
        <v>20090</v>
      </c>
      <c r="C1090" s="66" t="s">
        <v>160</v>
      </c>
      <c r="D1090" s="66" t="s">
        <v>1266</v>
      </c>
      <c r="E1090" s="70"/>
      <c r="F1090" s="70"/>
      <c r="G1090" s="70">
        <v>1232</v>
      </c>
      <c r="H1090" s="66">
        <v>2555</v>
      </c>
      <c r="I1090" s="66" t="s">
        <v>154</v>
      </c>
      <c r="J1090" s="66" t="s">
        <v>155</v>
      </c>
      <c r="K1090" s="66" t="s">
        <v>1182</v>
      </c>
    </row>
    <row r="1091" spans="1:11" ht="17.25">
      <c r="A1091" s="65">
        <v>24</v>
      </c>
      <c r="B1091" s="69">
        <v>20090</v>
      </c>
      <c r="C1091" s="66" t="s">
        <v>160</v>
      </c>
      <c r="D1091" s="66" t="s">
        <v>1267</v>
      </c>
      <c r="E1091" s="70"/>
      <c r="F1091" s="70"/>
      <c r="G1091" s="70">
        <v>520</v>
      </c>
      <c r="H1091" s="66">
        <v>2555</v>
      </c>
      <c r="I1091" s="66" t="s">
        <v>154</v>
      </c>
      <c r="J1091" s="66" t="s">
        <v>155</v>
      </c>
      <c r="K1091" s="66" t="s">
        <v>1182</v>
      </c>
    </row>
    <row r="1092" spans="1:11" ht="17.25">
      <c r="A1092" s="65">
        <v>31</v>
      </c>
      <c r="B1092" s="69">
        <v>20090</v>
      </c>
      <c r="C1092" s="66" t="s">
        <v>160</v>
      </c>
      <c r="D1092" s="66" t="s">
        <v>1268</v>
      </c>
      <c r="E1092" s="70"/>
      <c r="F1092" s="70"/>
      <c r="G1092" s="70">
        <v>600</v>
      </c>
      <c r="H1092" s="66">
        <v>2555</v>
      </c>
      <c r="I1092" s="66" t="s">
        <v>154</v>
      </c>
      <c r="J1092" s="66" t="s">
        <v>155</v>
      </c>
      <c r="K1092" s="66" t="s">
        <v>1182</v>
      </c>
    </row>
    <row r="1093" spans="1:11" ht="17.25">
      <c r="A1093" s="65">
        <v>31</v>
      </c>
      <c r="B1093" s="69">
        <v>20090</v>
      </c>
      <c r="C1093" s="70" t="s">
        <v>168</v>
      </c>
      <c r="D1093" s="66" t="s">
        <v>1269</v>
      </c>
      <c r="E1093" s="70"/>
      <c r="F1093" s="70"/>
      <c r="G1093" s="70">
        <v>1500</v>
      </c>
      <c r="H1093" s="66">
        <v>2555</v>
      </c>
      <c r="I1093" s="66" t="s">
        <v>154</v>
      </c>
      <c r="J1093" s="66" t="s">
        <v>155</v>
      </c>
      <c r="K1093" s="66" t="s">
        <v>1182</v>
      </c>
    </row>
    <row r="1094" spans="1:11" ht="17.25">
      <c r="A1094" s="65">
        <v>1</v>
      </c>
      <c r="B1094" s="69">
        <v>20121</v>
      </c>
      <c r="C1094" s="70" t="s">
        <v>168</v>
      </c>
      <c r="D1094" s="66" t="s">
        <v>1270</v>
      </c>
      <c r="E1094" s="70"/>
      <c r="F1094" s="70"/>
      <c r="G1094" s="70">
        <v>2500</v>
      </c>
      <c r="H1094" s="66">
        <v>2555</v>
      </c>
      <c r="I1094" s="66" t="s">
        <v>154</v>
      </c>
      <c r="J1094" s="66" t="s">
        <v>155</v>
      </c>
      <c r="K1094" s="66" t="s">
        <v>1182</v>
      </c>
    </row>
    <row r="1095" spans="1:11" ht="17.25">
      <c r="A1095" s="65">
        <v>6</v>
      </c>
      <c r="B1095" s="69">
        <v>20121</v>
      </c>
      <c r="C1095" s="66" t="s">
        <v>160</v>
      </c>
      <c r="D1095" s="66" t="s">
        <v>1271</v>
      </c>
      <c r="E1095" s="70"/>
      <c r="F1095" s="70"/>
      <c r="G1095" s="70">
        <v>560</v>
      </c>
      <c r="H1095" s="66">
        <v>2555</v>
      </c>
      <c r="I1095" s="66" t="s">
        <v>154</v>
      </c>
      <c r="J1095" s="66" t="s">
        <v>155</v>
      </c>
      <c r="K1095" s="66" t="s">
        <v>1182</v>
      </c>
    </row>
    <row r="1096" spans="1:11" ht="17.25">
      <c r="A1096" s="65">
        <v>10</v>
      </c>
      <c r="B1096" s="69">
        <v>20121</v>
      </c>
      <c r="C1096" s="66" t="s">
        <v>160</v>
      </c>
      <c r="D1096" s="66" t="s">
        <v>1272</v>
      </c>
      <c r="E1096" s="70"/>
      <c r="F1096" s="70"/>
      <c r="G1096" s="70">
        <v>560</v>
      </c>
      <c r="H1096" s="66">
        <v>2555</v>
      </c>
      <c r="I1096" s="66" t="s">
        <v>154</v>
      </c>
      <c r="J1096" s="66" t="s">
        <v>155</v>
      </c>
      <c r="K1096" s="66" t="s">
        <v>1182</v>
      </c>
    </row>
    <row r="1097" spans="1:11" ht="17.25">
      <c r="A1097" s="65">
        <v>10</v>
      </c>
      <c r="B1097" s="69">
        <v>20121</v>
      </c>
      <c r="C1097" s="72" t="s">
        <v>152</v>
      </c>
      <c r="D1097" s="66" t="s">
        <v>1273</v>
      </c>
      <c r="E1097" s="70"/>
      <c r="F1097" s="70"/>
      <c r="G1097" s="70">
        <v>14000</v>
      </c>
      <c r="H1097" s="66">
        <v>2555</v>
      </c>
      <c r="I1097" s="66" t="s">
        <v>154</v>
      </c>
      <c r="J1097" s="66" t="s">
        <v>155</v>
      </c>
      <c r="K1097" s="66" t="s">
        <v>1182</v>
      </c>
    </row>
    <row r="1098" spans="1:11" ht="17.25">
      <c r="A1098" s="65">
        <v>10</v>
      </c>
      <c r="B1098" s="69">
        <v>20121</v>
      </c>
      <c r="C1098" s="72" t="s">
        <v>178</v>
      </c>
      <c r="D1098" s="66" t="s">
        <v>1274</v>
      </c>
      <c r="E1098" s="70"/>
      <c r="F1098" s="70"/>
      <c r="G1098" s="70">
        <v>9000</v>
      </c>
      <c r="H1098" s="66">
        <v>2555</v>
      </c>
      <c r="I1098" s="66" t="s">
        <v>154</v>
      </c>
      <c r="J1098" s="66" t="s">
        <v>155</v>
      </c>
      <c r="K1098" s="66" t="s">
        <v>1182</v>
      </c>
    </row>
    <row r="1099" spans="1:11" ht="17.25">
      <c r="A1099" s="65">
        <v>10</v>
      </c>
      <c r="B1099" s="69">
        <v>20121</v>
      </c>
      <c r="C1099" s="66" t="s">
        <v>156</v>
      </c>
      <c r="D1099" s="66" t="s">
        <v>1275</v>
      </c>
      <c r="E1099" s="70"/>
      <c r="F1099" s="70"/>
      <c r="G1099" s="70">
        <v>3493</v>
      </c>
      <c r="H1099" s="66">
        <v>2555</v>
      </c>
      <c r="I1099" s="66" t="s">
        <v>154</v>
      </c>
      <c r="J1099" s="66" t="s">
        <v>155</v>
      </c>
      <c r="K1099" s="66" t="s">
        <v>1182</v>
      </c>
    </row>
    <row r="1100" spans="1:11" ht="17.25">
      <c r="A1100" s="65">
        <v>10</v>
      </c>
      <c r="B1100" s="69">
        <v>20121</v>
      </c>
      <c r="C1100" s="66" t="s">
        <v>160</v>
      </c>
      <c r="D1100" s="66" t="s">
        <v>1276</v>
      </c>
      <c r="E1100" s="70"/>
      <c r="F1100" s="70"/>
      <c r="G1100" s="70">
        <v>120</v>
      </c>
      <c r="H1100" s="66">
        <v>2555</v>
      </c>
      <c r="I1100" s="66" t="s">
        <v>154</v>
      </c>
      <c r="J1100" s="66" t="s">
        <v>155</v>
      </c>
      <c r="K1100" s="66" t="s">
        <v>1182</v>
      </c>
    </row>
    <row r="1101" spans="1:11" ht="17.25">
      <c r="A1101" s="65">
        <v>10</v>
      </c>
      <c r="B1101" s="69">
        <v>20121</v>
      </c>
      <c r="C1101" s="66" t="s">
        <v>160</v>
      </c>
      <c r="D1101" s="66" t="s">
        <v>1277</v>
      </c>
      <c r="E1101" s="70"/>
      <c r="F1101" s="70"/>
      <c r="G1101" s="70">
        <v>560</v>
      </c>
      <c r="H1101" s="66">
        <v>2555</v>
      </c>
      <c r="I1101" s="66" t="s">
        <v>154</v>
      </c>
      <c r="J1101" s="66" t="s">
        <v>155</v>
      </c>
      <c r="K1101" s="66" t="s">
        <v>1182</v>
      </c>
    </row>
    <row r="1102" spans="1:11" ht="17.25">
      <c r="A1102" s="65">
        <v>10</v>
      </c>
      <c r="B1102" s="69">
        <v>20121</v>
      </c>
      <c r="C1102" s="66" t="s">
        <v>186</v>
      </c>
      <c r="D1102" s="66" t="s">
        <v>1278</v>
      </c>
      <c r="E1102" s="70"/>
      <c r="F1102" s="70"/>
      <c r="G1102" s="70">
        <v>300</v>
      </c>
      <c r="H1102" s="66">
        <v>2555</v>
      </c>
      <c r="I1102" s="66" t="s">
        <v>154</v>
      </c>
      <c r="J1102" s="66" t="s">
        <v>155</v>
      </c>
      <c r="K1102" s="66" t="s">
        <v>1182</v>
      </c>
    </row>
    <row r="1103" spans="1:11" ht="17.25">
      <c r="A1103" s="65">
        <v>10</v>
      </c>
      <c r="B1103" s="69">
        <v>20121</v>
      </c>
      <c r="C1103" s="66" t="s">
        <v>160</v>
      </c>
      <c r="D1103" s="66" t="s">
        <v>1279</v>
      </c>
      <c r="E1103" s="70"/>
      <c r="F1103" s="70"/>
      <c r="G1103" s="70">
        <v>580</v>
      </c>
      <c r="H1103" s="66">
        <v>2555</v>
      </c>
      <c r="I1103" s="66" t="s">
        <v>154</v>
      </c>
      <c r="J1103" s="66" t="s">
        <v>155</v>
      </c>
      <c r="K1103" s="66" t="s">
        <v>1182</v>
      </c>
    </row>
    <row r="1104" spans="1:11" ht="17.25">
      <c r="A1104" s="65">
        <v>20</v>
      </c>
      <c r="B1104" s="69">
        <v>20121</v>
      </c>
      <c r="C1104" s="66" t="s">
        <v>164</v>
      </c>
      <c r="D1104" s="66" t="s">
        <v>1280</v>
      </c>
      <c r="E1104" s="70"/>
      <c r="F1104" s="70"/>
      <c r="G1104" s="70">
        <v>10000</v>
      </c>
      <c r="H1104" s="66">
        <v>2555</v>
      </c>
      <c r="I1104" s="66" t="s">
        <v>154</v>
      </c>
      <c r="J1104" s="66" t="s">
        <v>155</v>
      </c>
      <c r="K1104" s="66" t="s">
        <v>1182</v>
      </c>
    </row>
    <row r="1105" spans="1:11" ht="17.25">
      <c r="A1105" s="65">
        <v>20</v>
      </c>
      <c r="B1105" s="69">
        <v>20121</v>
      </c>
      <c r="C1105" s="66" t="s">
        <v>160</v>
      </c>
      <c r="D1105" s="66" t="s">
        <v>1281</v>
      </c>
      <c r="E1105" s="70"/>
      <c r="F1105" s="70"/>
      <c r="G1105" s="70">
        <v>10300</v>
      </c>
      <c r="H1105" s="66">
        <v>2555</v>
      </c>
      <c r="I1105" s="66" t="s">
        <v>154</v>
      </c>
      <c r="J1105" s="66" t="s">
        <v>155</v>
      </c>
      <c r="K1105" s="66" t="s">
        <v>1182</v>
      </c>
    </row>
    <row r="1106" spans="1:11" ht="17.25">
      <c r="A1106" s="65">
        <v>2</v>
      </c>
      <c r="B1106" s="69">
        <v>20149</v>
      </c>
      <c r="C1106" s="70" t="s">
        <v>158</v>
      </c>
      <c r="D1106" s="66" t="s">
        <v>1282</v>
      </c>
      <c r="E1106" s="70"/>
      <c r="F1106" s="70"/>
      <c r="G1106" s="70">
        <v>2520</v>
      </c>
      <c r="H1106" s="66">
        <v>2555</v>
      </c>
      <c r="I1106" s="66" t="s">
        <v>154</v>
      </c>
      <c r="J1106" s="66" t="s">
        <v>155</v>
      </c>
      <c r="K1106" s="66" t="s">
        <v>1182</v>
      </c>
    </row>
    <row r="1107" spans="1:11" ht="17.25">
      <c r="A1107" s="65">
        <v>6</v>
      </c>
      <c r="B1107" s="69">
        <v>20149</v>
      </c>
      <c r="C1107" s="66" t="s">
        <v>160</v>
      </c>
      <c r="D1107" s="66" t="s">
        <v>1283</v>
      </c>
      <c r="E1107" s="70"/>
      <c r="F1107" s="70"/>
      <c r="G1107" s="70">
        <v>387</v>
      </c>
      <c r="H1107" s="66">
        <v>2555</v>
      </c>
      <c r="I1107" s="66" t="s">
        <v>154</v>
      </c>
      <c r="J1107" s="66" t="s">
        <v>155</v>
      </c>
      <c r="K1107" s="66" t="s">
        <v>1182</v>
      </c>
    </row>
    <row r="1108" spans="1:11" ht="17.25">
      <c r="A1108" s="65">
        <v>6</v>
      </c>
      <c r="B1108" s="69">
        <v>20149</v>
      </c>
      <c r="C1108" s="66" t="s">
        <v>186</v>
      </c>
      <c r="D1108" s="66" t="s">
        <v>1284</v>
      </c>
      <c r="E1108" s="70"/>
      <c r="F1108" s="70"/>
      <c r="G1108" s="70">
        <v>300</v>
      </c>
      <c r="H1108" s="66">
        <v>2555</v>
      </c>
      <c r="I1108" s="66" t="s">
        <v>154</v>
      </c>
      <c r="J1108" s="66" t="s">
        <v>155</v>
      </c>
      <c r="K1108" s="66" t="s">
        <v>1182</v>
      </c>
    </row>
    <row r="1109" spans="1:11" ht="17.25">
      <c r="A1109" s="65">
        <v>6</v>
      </c>
      <c r="B1109" s="69">
        <v>20149</v>
      </c>
      <c r="C1109" s="66" t="s">
        <v>160</v>
      </c>
      <c r="D1109" s="66" t="s">
        <v>1285</v>
      </c>
      <c r="E1109" s="70"/>
      <c r="F1109" s="70"/>
      <c r="G1109" s="70">
        <v>400</v>
      </c>
      <c r="H1109" s="66">
        <v>2555</v>
      </c>
      <c r="I1109" s="66" t="s">
        <v>154</v>
      </c>
      <c r="J1109" s="66" t="s">
        <v>155</v>
      </c>
      <c r="K1109" s="66" t="s">
        <v>1182</v>
      </c>
    </row>
    <row r="1110" spans="1:11" ht="17.25">
      <c r="A1110" s="65">
        <v>6</v>
      </c>
      <c r="B1110" s="69">
        <v>20149</v>
      </c>
      <c r="C1110" s="66" t="s">
        <v>160</v>
      </c>
      <c r="D1110" s="66" t="s">
        <v>1286</v>
      </c>
      <c r="E1110" s="70"/>
      <c r="F1110" s="70"/>
      <c r="G1110" s="70">
        <v>2000</v>
      </c>
      <c r="H1110" s="66">
        <v>2555</v>
      </c>
      <c r="I1110" s="66" t="s">
        <v>154</v>
      </c>
      <c r="J1110" s="66" t="s">
        <v>155</v>
      </c>
      <c r="K1110" s="66" t="s">
        <v>1182</v>
      </c>
    </row>
    <row r="1111" spans="1:11" ht="17.25">
      <c r="A1111" s="65">
        <v>8</v>
      </c>
      <c r="B1111" s="69">
        <v>20149</v>
      </c>
      <c r="C1111" s="70" t="s">
        <v>168</v>
      </c>
      <c r="D1111" s="66" t="s">
        <v>1287</v>
      </c>
      <c r="E1111" s="70"/>
      <c r="F1111" s="70"/>
      <c r="G1111" s="70">
        <v>6000</v>
      </c>
      <c r="H1111" s="66">
        <v>2555</v>
      </c>
      <c r="I1111" s="66" t="s">
        <v>154</v>
      </c>
      <c r="J1111" s="66" t="s">
        <v>155</v>
      </c>
      <c r="K1111" s="66" t="s">
        <v>1182</v>
      </c>
    </row>
    <row r="1112" spans="1:11" ht="17.25">
      <c r="A1112" s="65">
        <v>8</v>
      </c>
      <c r="B1112" s="69">
        <v>20149</v>
      </c>
      <c r="C1112" s="66" t="s">
        <v>160</v>
      </c>
      <c r="D1112" s="66" t="s">
        <v>1288</v>
      </c>
      <c r="E1112" s="70"/>
      <c r="F1112" s="70"/>
      <c r="G1112" s="70">
        <v>630</v>
      </c>
      <c r="H1112" s="66">
        <v>2555</v>
      </c>
      <c r="I1112" s="66" t="s">
        <v>154</v>
      </c>
      <c r="J1112" s="66" t="s">
        <v>155</v>
      </c>
      <c r="K1112" s="66" t="s">
        <v>1182</v>
      </c>
    </row>
    <row r="1113" spans="1:11" ht="17.25">
      <c r="A1113" s="65">
        <v>8</v>
      </c>
      <c r="B1113" s="69">
        <v>20149</v>
      </c>
      <c r="C1113" s="66" t="s">
        <v>160</v>
      </c>
      <c r="D1113" s="66" t="s">
        <v>1289</v>
      </c>
      <c r="E1113" s="70"/>
      <c r="F1113" s="70"/>
      <c r="G1113" s="70">
        <v>960</v>
      </c>
      <c r="H1113" s="66">
        <v>2555</v>
      </c>
      <c r="I1113" s="66" t="s">
        <v>154</v>
      </c>
      <c r="J1113" s="66" t="s">
        <v>155</v>
      </c>
      <c r="K1113" s="66" t="s">
        <v>1182</v>
      </c>
    </row>
    <row r="1114" spans="1:11" ht="17.25">
      <c r="A1114" s="65">
        <v>8</v>
      </c>
      <c r="B1114" s="69">
        <v>20149</v>
      </c>
      <c r="C1114" s="66" t="s">
        <v>164</v>
      </c>
      <c r="D1114" s="66" t="s">
        <v>1290</v>
      </c>
      <c r="E1114" s="70"/>
      <c r="F1114" s="70"/>
      <c r="G1114" s="70">
        <v>8500</v>
      </c>
      <c r="H1114" s="66">
        <v>2555</v>
      </c>
      <c r="I1114" s="66" t="s">
        <v>154</v>
      </c>
      <c r="J1114" s="66" t="s">
        <v>155</v>
      </c>
      <c r="K1114" s="66" t="s">
        <v>1182</v>
      </c>
    </row>
    <row r="1115" spans="1:11" ht="17.25">
      <c r="A1115" s="65">
        <v>12</v>
      </c>
      <c r="B1115" s="69">
        <v>20149</v>
      </c>
      <c r="C1115" s="72" t="s">
        <v>152</v>
      </c>
      <c r="D1115" s="66" t="s">
        <v>1291</v>
      </c>
      <c r="E1115" s="70"/>
      <c r="F1115" s="70"/>
      <c r="G1115" s="70">
        <v>12644</v>
      </c>
      <c r="H1115" s="66">
        <v>2555</v>
      </c>
      <c r="I1115" s="66" t="s">
        <v>154</v>
      </c>
      <c r="J1115" s="66" t="s">
        <v>155</v>
      </c>
      <c r="K1115" s="66" t="s">
        <v>1182</v>
      </c>
    </row>
    <row r="1116" spans="1:11" ht="17.25">
      <c r="A1116" s="65">
        <v>12</v>
      </c>
      <c r="B1116" s="69">
        <v>20149</v>
      </c>
      <c r="C1116" s="66" t="s">
        <v>156</v>
      </c>
      <c r="D1116" s="66" t="s">
        <v>1292</v>
      </c>
      <c r="E1116" s="70"/>
      <c r="F1116" s="70"/>
      <c r="G1116" s="70">
        <v>3330</v>
      </c>
      <c r="H1116" s="66">
        <v>2555</v>
      </c>
      <c r="I1116" s="66" t="s">
        <v>154</v>
      </c>
      <c r="J1116" s="66" t="s">
        <v>155</v>
      </c>
      <c r="K1116" s="66" t="s">
        <v>1182</v>
      </c>
    </row>
    <row r="1117" spans="1:11" ht="17.25">
      <c r="A1117" s="65">
        <v>12</v>
      </c>
      <c r="B1117" s="69">
        <v>20149</v>
      </c>
      <c r="C1117" s="72" t="s">
        <v>178</v>
      </c>
      <c r="D1117" s="66" t="s">
        <v>1293</v>
      </c>
      <c r="E1117" s="70"/>
      <c r="F1117" s="70"/>
      <c r="G1117" s="70">
        <v>9000</v>
      </c>
      <c r="H1117" s="66">
        <v>2555</v>
      </c>
      <c r="I1117" s="66" t="s">
        <v>154</v>
      </c>
      <c r="J1117" s="66" t="s">
        <v>155</v>
      </c>
      <c r="K1117" s="66" t="s">
        <v>1182</v>
      </c>
    </row>
    <row r="1118" spans="1:11" ht="17.25">
      <c r="A1118" s="65">
        <v>21</v>
      </c>
      <c r="B1118" s="69">
        <v>20149</v>
      </c>
      <c r="C1118" s="66" t="s">
        <v>164</v>
      </c>
      <c r="D1118" s="66" t="s">
        <v>1294</v>
      </c>
      <c r="E1118" s="70"/>
      <c r="F1118" s="70"/>
      <c r="G1118" s="70">
        <v>22000</v>
      </c>
      <c r="H1118" s="66">
        <v>2555</v>
      </c>
      <c r="I1118" s="66" t="s">
        <v>154</v>
      </c>
      <c r="J1118" s="66" t="s">
        <v>155</v>
      </c>
      <c r="K1118" s="66" t="s">
        <v>1182</v>
      </c>
    </row>
    <row r="1119" spans="1:11" ht="17.25">
      <c r="A1119" s="65">
        <v>21</v>
      </c>
      <c r="B1119" s="69">
        <v>20149</v>
      </c>
      <c r="C1119" s="66" t="s">
        <v>160</v>
      </c>
      <c r="D1119" s="66" t="s">
        <v>1295</v>
      </c>
      <c r="E1119" s="70"/>
      <c r="F1119" s="70"/>
      <c r="G1119" s="70">
        <v>5000</v>
      </c>
      <c r="H1119" s="66">
        <v>2555</v>
      </c>
      <c r="I1119" s="66" t="s">
        <v>154</v>
      </c>
      <c r="J1119" s="66" t="s">
        <v>155</v>
      </c>
      <c r="K1119" s="66" t="s">
        <v>1182</v>
      </c>
    </row>
    <row r="1120" spans="1:11" ht="17.25">
      <c r="A1120" s="65">
        <v>21</v>
      </c>
      <c r="B1120" s="69">
        <v>20149</v>
      </c>
      <c r="C1120" s="66" t="s">
        <v>160</v>
      </c>
      <c r="D1120" s="66" t="s">
        <v>1296</v>
      </c>
      <c r="E1120" s="70"/>
      <c r="F1120" s="70"/>
      <c r="G1120" s="70">
        <v>2810</v>
      </c>
      <c r="H1120" s="66">
        <v>2555</v>
      </c>
      <c r="I1120" s="66" t="s">
        <v>154</v>
      </c>
      <c r="J1120" s="66" t="s">
        <v>155</v>
      </c>
      <c r="K1120" s="66" t="s">
        <v>1182</v>
      </c>
    </row>
    <row r="1121" spans="1:11" ht="17.25">
      <c r="A1121" s="65">
        <v>21</v>
      </c>
      <c r="B1121" s="69">
        <v>20149</v>
      </c>
      <c r="C1121" s="66" t="s">
        <v>160</v>
      </c>
      <c r="D1121" s="66" t="s">
        <v>1297</v>
      </c>
      <c r="E1121" s="70"/>
      <c r="F1121" s="70"/>
      <c r="G1121" s="70">
        <v>990</v>
      </c>
      <c r="H1121" s="66">
        <v>2555</v>
      </c>
      <c r="I1121" s="66" t="s">
        <v>154</v>
      </c>
      <c r="J1121" s="66" t="s">
        <v>155</v>
      </c>
      <c r="K1121" s="66" t="s">
        <v>1182</v>
      </c>
    </row>
    <row r="1122" spans="1:11" ht="17.25">
      <c r="A1122" s="65">
        <v>21</v>
      </c>
      <c r="B1122" s="69">
        <v>20149</v>
      </c>
      <c r="C1122" s="70" t="s">
        <v>168</v>
      </c>
      <c r="D1122" s="66" t="s">
        <v>1298</v>
      </c>
      <c r="E1122" s="70"/>
      <c r="F1122" s="70"/>
      <c r="G1122" s="70">
        <v>3000</v>
      </c>
      <c r="H1122" s="66">
        <v>2555</v>
      </c>
      <c r="I1122" s="66" t="s">
        <v>154</v>
      </c>
      <c r="J1122" s="66" t="s">
        <v>155</v>
      </c>
      <c r="K1122" s="66" t="s">
        <v>1182</v>
      </c>
    </row>
    <row r="1123" spans="1:11" ht="17.25">
      <c r="A1123" s="65">
        <v>21</v>
      </c>
      <c r="B1123" s="69">
        <v>20149</v>
      </c>
      <c r="C1123" s="66" t="s">
        <v>160</v>
      </c>
      <c r="D1123" s="66" t="s">
        <v>1299</v>
      </c>
      <c r="E1123" s="70"/>
      <c r="F1123" s="70"/>
      <c r="G1123" s="70">
        <v>1320</v>
      </c>
      <c r="H1123" s="66">
        <v>2555</v>
      </c>
      <c r="I1123" s="66" t="s">
        <v>154</v>
      </c>
      <c r="J1123" s="66" t="s">
        <v>155</v>
      </c>
      <c r="K1123" s="66" t="s">
        <v>1182</v>
      </c>
    </row>
    <row r="1124" spans="1:11" ht="17.25">
      <c r="A1124" s="65">
        <v>21</v>
      </c>
      <c r="B1124" s="69">
        <v>20149</v>
      </c>
      <c r="C1124" s="70" t="s">
        <v>168</v>
      </c>
      <c r="D1124" s="66" t="s">
        <v>1300</v>
      </c>
      <c r="E1124" s="70"/>
      <c r="F1124" s="70"/>
      <c r="G1124" s="70">
        <v>1000</v>
      </c>
      <c r="H1124" s="66">
        <v>2555</v>
      </c>
      <c r="I1124" s="66" t="s">
        <v>154</v>
      </c>
      <c r="J1124" s="66" t="s">
        <v>155</v>
      </c>
      <c r="K1124" s="66" t="s">
        <v>1182</v>
      </c>
    </row>
    <row r="1125" spans="1:11" ht="17.25">
      <c r="A1125" s="65">
        <v>21</v>
      </c>
      <c r="B1125" s="69">
        <v>20149</v>
      </c>
      <c r="C1125" s="66" t="s">
        <v>174</v>
      </c>
      <c r="D1125" s="66" t="s">
        <v>1301</v>
      </c>
      <c r="E1125" s="70"/>
      <c r="F1125" s="70"/>
      <c r="G1125" s="70">
        <f>660+8908</f>
        <v>9568</v>
      </c>
      <c r="H1125" s="66">
        <v>2555</v>
      </c>
      <c r="I1125" s="66" t="s">
        <v>154</v>
      </c>
      <c r="J1125" s="66" t="s">
        <v>155</v>
      </c>
      <c r="K1125" s="66" t="s">
        <v>1182</v>
      </c>
    </row>
    <row r="1126" spans="1:11" ht="17.25">
      <c r="A1126" s="65">
        <v>28</v>
      </c>
      <c r="B1126" s="69">
        <v>20149</v>
      </c>
      <c r="C1126" s="66" t="s">
        <v>160</v>
      </c>
      <c r="D1126" s="66" t="s">
        <v>1302</v>
      </c>
      <c r="E1126" s="70"/>
      <c r="F1126" s="70"/>
      <c r="G1126" s="70">
        <v>1625</v>
      </c>
      <c r="H1126" s="66">
        <v>2555</v>
      </c>
      <c r="I1126" s="66" t="s">
        <v>154</v>
      </c>
      <c r="J1126" s="66" t="s">
        <v>155</v>
      </c>
      <c r="K1126" s="66" t="s">
        <v>1182</v>
      </c>
    </row>
    <row r="1127" spans="1:11" ht="17.25">
      <c r="A1127" s="65">
        <v>28</v>
      </c>
      <c r="B1127" s="69">
        <v>20149</v>
      </c>
      <c r="C1127" s="66" t="s">
        <v>160</v>
      </c>
      <c r="D1127" s="66" t="s">
        <v>1303</v>
      </c>
      <c r="E1127" s="70"/>
      <c r="F1127" s="70"/>
      <c r="G1127" s="70">
        <v>390</v>
      </c>
      <c r="H1127" s="66">
        <v>2555</v>
      </c>
      <c r="I1127" s="66" t="s">
        <v>154</v>
      </c>
      <c r="J1127" s="66" t="s">
        <v>155</v>
      </c>
      <c r="K1127" s="66" t="s">
        <v>1182</v>
      </c>
    </row>
    <row r="1128" spans="1:11" ht="17.25">
      <c r="A1128" s="65">
        <v>5</v>
      </c>
      <c r="B1128" s="69">
        <v>20180</v>
      </c>
      <c r="C1128" s="66" t="s">
        <v>160</v>
      </c>
      <c r="D1128" s="66" t="s">
        <v>1304</v>
      </c>
      <c r="E1128" s="70"/>
      <c r="F1128" s="70"/>
      <c r="G1128" s="70">
        <v>2702</v>
      </c>
      <c r="H1128" s="66">
        <v>2555</v>
      </c>
      <c r="I1128" s="66" t="s">
        <v>154</v>
      </c>
      <c r="J1128" s="66" t="s">
        <v>155</v>
      </c>
      <c r="K1128" s="66" t="s">
        <v>1182</v>
      </c>
    </row>
    <row r="1129" spans="1:11" ht="17.25">
      <c r="A1129" s="65">
        <v>10</v>
      </c>
      <c r="B1129" s="69">
        <v>20180</v>
      </c>
      <c r="C1129" s="72" t="s">
        <v>178</v>
      </c>
      <c r="D1129" s="66" t="s">
        <v>1305</v>
      </c>
      <c r="E1129" s="70"/>
      <c r="F1129" s="70"/>
      <c r="G1129" s="70">
        <v>9000</v>
      </c>
      <c r="H1129" s="66">
        <v>2555</v>
      </c>
      <c r="I1129" s="66" t="s">
        <v>154</v>
      </c>
      <c r="J1129" s="66" t="s">
        <v>155</v>
      </c>
      <c r="K1129" s="66" t="s">
        <v>1182</v>
      </c>
    </row>
    <row r="1130" spans="1:11" ht="17.25">
      <c r="A1130" s="65">
        <v>10</v>
      </c>
      <c r="B1130" s="69">
        <v>20180</v>
      </c>
      <c r="C1130" s="66" t="s">
        <v>156</v>
      </c>
      <c r="D1130" s="66" t="s">
        <v>1306</v>
      </c>
      <c r="E1130" s="70"/>
      <c r="F1130" s="70"/>
      <c r="G1130" s="70">
        <v>4320</v>
      </c>
      <c r="H1130" s="66">
        <v>2555</v>
      </c>
      <c r="I1130" s="66" t="s">
        <v>154</v>
      </c>
      <c r="J1130" s="66" t="s">
        <v>155</v>
      </c>
      <c r="K1130" s="66" t="s">
        <v>1182</v>
      </c>
    </row>
    <row r="1131" spans="1:11" ht="17.25">
      <c r="A1131" s="65">
        <v>10</v>
      </c>
      <c r="B1131" s="69">
        <v>20180</v>
      </c>
      <c r="C1131" s="66" t="s">
        <v>156</v>
      </c>
      <c r="D1131" s="66" t="s">
        <v>1307</v>
      </c>
      <c r="E1131" s="70"/>
      <c r="F1131" s="70"/>
      <c r="G1131" s="70">
        <v>3165</v>
      </c>
      <c r="H1131" s="66">
        <v>2555</v>
      </c>
      <c r="I1131" s="66" t="s">
        <v>154</v>
      </c>
      <c r="J1131" s="66" t="s">
        <v>155</v>
      </c>
      <c r="K1131" s="66" t="s">
        <v>1182</v>
      </c>
    </row>
    <row r="1132" spans="1:11" ht="17.25">
      <c r="A1132" s="65">
        <v>12</v>
      </c>
      <c r="B1132" s="69">
        <v>20180</v>
      </c>
      <c r="C1132" s="66" t="s">
        <v>164</v>
      </c>
      <c r="D1132" s="66" t="s">
        <v>1308</v>
      </c>
      <c r="E1132" s="70"/>
      <c r="F1132" s="70"/>
      <c r="G1132" s="70">
        <v>16000</v>
      </c>
      <c r="H1132" s="66">
        <v>2555</v>
      </c>
      <c r="I1132" s="66" t="s">
        <v>154</v>
      </c>
      <c r="J1132" s="66" t="s">
        <v>155</v>
      </c>
      <c r="K1132" s="66" t="s">
        <v>1182</v>
      </c>
    </row>
    <row r="1133" spans="1:11" ht="17.25">
      <c r="A1133" s="65">
        <v>12</v>
      </c>
      <c r="B1133" s="69">
        <v>20180</v>
      </c>
      <c r="C1133" s="72" t="s">
        <v>152</v>
      </c>
      <c r="D1133" s="66" t="s">
        <v>1309</v>
      </c>
      <c r="E1133" s="70"/>
      <c r="F1133" s="70"/>
      <c r="G1133" s="70">
        <v>1695</v>
      </c>
      <c r="H1133" s="66">
        <v>2555</v>
      </c>
      <c r="I1133" s="66" t="s">
        <v>154</v>
      </c>
      <c r="J1133" s="66" t="s">
        <v>155</v>
      </c>
      <c r="K1133" s="66" t="s">
        <v>1182</v>
      </c>
    </row>
    <row r="1134" spans="1:11" ht="17.25">
      <c r="A1134" s="65">
        <v>12</v>
      </c>
      <c r="B1134" s="69">
        <v>20180</v>
      </c>
      <c r="C1134" s="72" t="s">
        <v>152</v>
      </c>
      <c r="D1134" s="66" t="s">
        <v>1310</v>
      </c>
      <c r="E1134" s="70"/>
      <c r="F1134" s="70"/>
      <c r="G1134" s="70">
        <v>17500</v>
      </c>
      <c r="H1134" s="66">
        <v>2555</v>
      </c>
      <c r="I1134" s="66" t="s">
        <v>154</v>
      </c>
      <c r="J1134" s="66" t="s">
        <v>155</v>
      </c>
      <c r="K1134" s="66" t="s">
        <v>1182</v>
      </c>
    </row>
    <row r="1135" spans="1:11" ht="17.25">
      <c r="A1135" s="65">
        <v>19</v>
      </c>
      <c r="B1135" s="69">
        <v>20180</v>
      </c>
      <c r="C1135" s="66" t="s">
        <v>160</v>
      </c>
      <c r="D1135" s="66" t="s">
        <v>1311</v>
      </c>
      <c r="E1135" s="70"/>
      <c r="F1135" s="70"/>
      <c r="G1135" s="70">
        <v>5000</v>
      </c>
      <c r="H1135" s="66">
        <v>2555</v>
      </c>
      <c r="I1135" s="66" t="s">
        <v>154</v>
      </c>
      <c r="J1135" s="66" t="s">
        <v>155</v>
      </c>
      <c r="K1135" s="66" t="s">
        <v>1182</v>
      </c>
    </row>
    <row r="1136" spans="1:11" ht="17.25">
      <c r="A1136" s="65">
        <v>19</v>
      </c>
      <c r="B1136" s="69">
        <v>20180</v>
      </c>
      <c r="C1136" s="66" t="s">
        <v>160</v>
      </c>
      <c r="D1136" s="66" t="s">
        <v>1312</v>
      </c>
      <c r="E1136" s="70"/>
      <c r="F1136" s="70"/>
      <c r="G1136" s="70">
        <v>320</v>
      </c>
      <c r="H1136" s="66">
        <v>2555</v>
      </c>
      <c r="I1136" s="66" t="s">
        <v>154</v>
      </c>
      <c r="J1136" s="66" t="s">
        <v>155</v>
      </c>
      <c r="K1136" s="66" t="s">
        <v>1182</v>
      </c>
    </row>
    <row r="1137" spans="1:11" ht="17.25">
      <c r="A1137" s="65">
        <v>19</v>
      </c>
      <c r="B1137" s="69">
        <v>20180</v>
      </c>
      <c r="C1137" s="66" t="s">
        <v>1313</v>
      </c>
      <c r="D1137" s="66" t="s">
        <v>1314</v>
      </c>
      <c r="E1137" s="70"/>
      <c r="F1137" s="70"/>
      <c r="G1137" s="70">
        <v>4211.3999999999996</v>
      </c>
      <c r="H1137" s="66">
        <v>2555</v>
      </c>
      <c r="I1137" s="66" t="s">
        <v>154</v>
      </c>
      <c r="J1137" s="66" t="s">
        <v>155</v>
      </c>
      <c r="K1137" s="66" t="s">
        <v>1182</v>
      </c>
    </row>
    <row r="1138" spans="1:11" ht="17.25">
      <c r="A1138" s="65">
        <v>23</v>
      </c>
      <c r="B1138" s="69">
        <v>20180</v>
      </c>
      <c r="C1138" s="66" t="s">
        <v>164</v>
      </c>
      <c r="D1138" s="66" t="s">
        <v>1315</v>
      </c>
      <c r="E1138" s="70"/>
      <c r="F1138" s="70"/>
      <c r="G1138" s="70">
        <v>6500</v>
      </c>
      <c r="H1138" s="66">
        <v>2555</v>
      </c>
      <c r="I1138" s="66" t="s">
        <v>154</v>
      </c>
      <c r="J1138" s="66" t="s">
        <v>155</v>
      </c>
      <c r="K1138" s="66" t="s">
        <v>1182</v>
      </c>
    </row>
    <row r="1139" spans="1:11" ht="17.25">
      <c r="A1139" s="65">
        <v>23</v>
      </c>
      <c r="B1139" s="69">
        <v>20180</v>
      </c>
      <c r="C1139" s="66" t="s">
        <v>160</v>
      </c>
      <c r="D1139" s="66" t="s">
        <v>1316</v>
      </c>
      <c r="E1139" s="70"/>
      <c r="F1139" s="70"/>
      <c r="G1139" s="70">
        <v>919</v>
      </c>
      <c r="H1139" s="66">
        <v>2555</v>
      </c>
      <c r="I1139" s="66" t="s">
        <v>154</v>
      </c>
      <c r="J1139" s="66" t="s">
        <v>155</v>
      </c>
      <c r="K1139" s="66" t="s">
        <v>1182</v>
      </c>
    </row>
    <row r="1140" spans="1:11" ht="17.25">
      <c r="A1140" s="65">
        <v>26</v>
      </c>
      <c r="B1140" s="69">
        <v>20180</v>
      </c>
      <c r="C1140" s="70" t="s">
        <v>158</v>
      </c>
      <c r="D1140" s="66" t="s">
        <v>1317</v>
      </c>
      <c r="E1140" s="70"/>
      <c r="F1140" s="70"/>
      <c r="G1140" s="70">
        <v>300</v>
      </c>
      <c r="H1140" s="66">
        <v>2555</v>
      </c>
      <c r="I1140" s="66" t="s">
        <v>154</v>
      </c>
      <c r="J1140" s="66" t="s">
        <v>155</v>
      </c>
      <c r="K1140" s="66" t="s">
        <v>1182</v>
      </c>
    </row>
    <row r="1141" spans="1:11" ht="17.25">
      <c r="A1141" s="65">
        <v>26</v>
      </c>
      <c r="B1141" s="69">
        <v>20180</v>
      </c>
      <c r="C1141" s="66" t="s">
        <v>160</v>
      </c>
      <c r="D1141" s="66" t="s">
        <v>1318</v>
      </c>
      <c r="E1141" s="70"/>
      <c r="F1141" s="70"/>
      <c r="G1141" s="70">
        <v>123</v>
      </c>
      <c r="H1141" s="66">
        <v>2555</v>
      </c>
      <c r="I1141" s="66" t="s">
        <v>154</v>
      </c>
      <c r="J1141" s="66" t="s">
        <v>155</v>
      </c>
      <c r="K1141" s="66" t="s">
        <v>1182</v>
      </c>
    </row>
    <row r="1142" spans="1:11" ht="17.25">
      <c r="A1142" s="65">
        <v>30</v>
      </c>
      <c r="B1142" s="69">
        <v>20180</v>
      </c>
      <c r="C1142" s="70" t="s">
        <v>158</v>
      </c>
      <c r="D1142" s="66" t="s">
        <v>1319</v>
      </c>
      <c r="E1142" s="70"/>
      <c r="F1142" s="70"/>
      <c r="G1142" s="70">
        <v>1150.5</v>
      </c>
      <c r="H1142" s="66">
        <v>2555</v>
      </c>
      <c r="I1142" s="66" t="s">
        <v>154</v>
      </c>
      <c r="J1142" s="66" t="s">
        <v>155</v>
      </c>
      <c r="K1142" s="66" t="s">
        <v>1182</v>
      </c>
    </row>
    <row r="1143" spans="1:11" ht="17.25">
      <c r="A1143" s="65">
        <v>3</v>
      </c>
      <c r="B1143" s="69">
        <v>20210</v>
      </c>
      <c r="C1143" s="70" t="s">
        <v>241</v>
      </c>
      <c r="D1143" s="66" t="s">
        <v>1320</v>
      </c>
      <c r="E1143" s="70"/>
      <c r="F1143" s="70"/>
      <c r="G1143" s="70">
        <v>20000</v>
      </c>
      <c r="H1143" s="66">
        <v>2555</v>
      </c>
      <c r="I1143" s="66" t="s">
        <v>154</v>
      </c>
      <c r="J1143" s="66" t="s">
        <v>155</v>
      </c>
      <c r="K1143" s="66" t="s">
        <v>1182</v>
      </c>
    </row>
    <row r="1144" spans="1:11" ht="17.25">
      <c r="A1144" s="65">
        <v>4</v>
      </c>
      <c r="B1144" s="69">
        <v>20210</v>
      </c>
      <c r="C1144" s="72" t="s">
        <v>178</v>
      </c>
      <c r="D1144" s="66" t="s">
        <v>1321</v>
      </c>
      <c r="E1144" s="70"/>
      <c r="F1144" s="70"/>
      <c r="G1144" s="70">
        <v>9000</v>
      </c>
      <c r="H1144" s="66">
        <v>2555</v>
      </c>
      <c r="I1144" s="66" t="s">
        <v>154</v>
      </c>
      <c r="J1144" s="66" t="s">
        <v>155</v>
      </c>
      <c r="K1144" s="66" t="s">
        <v>1182</v>
      </c>
    </row>
    <row r="1145" spans="1:11" ht="17.25">
      <c r="A1145" s="65">
        <v>4</v>
      </c>
      <c r="B1145" s="69">
        <v>20210</v>
      </c>
      <c r="C1145" s="66" t="s">
        <v>156</v>
      </c>
      <c r="D1145" s="66" t="s">
        <v>1322</v>
      </c>
      <c r="E1145" s="70"/>
      <c r="F1145" s="70"/>
      <c r="G1145" s="70">
        <v>4770</v>
      </c>
      <c r="H1145" s="66">
        <v>2555</v>
      </c>
      <c r="I1145" s="66" t="s">
        <v>154</v>
      </c>
      <c r="J1145" s="66" t="s">
        <v>155</v>
      </c>
      <c r="K1145" s="66" t="s">
        <v>1182</v>
      </c>
    </row>
    <row r="1146" spans="1:11" ht="17.25">
      <c r="A1146" s="65">
        <v>4</v>
      </c>
      <c r="B1146" s="69">
        <v>20210</v>
      </c>
      <c r="C1146" s="66" t="s">
        <v>160</v>
      </c>
      <c r="D1146" s="66" t="s">
        <v>1323</v>
      </c>
      <c r="E1146" s="70"/>
      <c r="F1146" s="70"/>
      <c r="G1146" s="70">
        <v>1760</v>
      </c>
      <c r="H1146" s="66">
        <v>2555</v>
      </c>
      <c r="I1146" s="66" t="s">
        <v>154</v>
      </c>
      <c r="J1146" s="66" t="s">
        <v>155</v>
      </c>
      <c r="K1146" s="66" t="s">
        <v>1182</v>
      </c>
    </row>
    <row r="1147" spans="1:11" ht="17.25">
      <c r="A1147" s="65">
        <v>8</v>
      </c>
      <c r="B1147" s="69">
        <v>20210</v>
      </c>
      <c r="C1147" s="66" t="s">
        <v>160</v>
      </c>
      <c r="D1147" s="66" t="s">
        <v>1324</v>
      </c>
      <c r="E1147" s="70"/>
      <c r="F1147" s="70"/>
      <c r="G1147" s="70">
        <v>1062</v>
      </c>
      <c r="H1147" s="66">
        <v>2555</v>
      </c>
      <c r="I1147" s="66" t="s">
        <v>154</v>
      </c>
      <c r="J1147" s="66" t="s">
        <v>155</v>
      </c>
      <c r="K1147" s="66" t="s">
        <v>1182</v>
      </c>
    </row>
    <row r="1148" spans="1:11" ht="17.25">
      <c r="A1148" s="65">
        <v>21</v>
      </c>
      <c r="B1148" s="69">
        <v>20210</v>
      </c>
      <c r="C1148" s="70" t="s">
        <v>158</v>
      </c>
      <c r="D1148" s="66" t="s">
        <v>1325</v>
      </c>
      <c r="E1148" s="70"/>
      <c r="F1148" s="70"/>
      <c r="G1148" s="70">
        <v>600</v>
      </c>
      <c r="H1148" s="66">
        <v>2555</v>
      </c>
      <c r="I1148" s="66" t="s">
        <v>154</v>
      </c>
      <c r="J1148" s="66" t="s">
        <v>155</v>
      </c>
      <c r="K1148" s="66" t="s">
        <v>1182</v>
      </c>
    </row>
    <row r="1149" spans="1:11" ht="17.25">
      <c r="A1149" s="65">
        <v>25</v>
      </c>
      <c r="B1149" s="69">
        <v>20210</v>
      </c>
      <c r="C1149" s="66" t="s">
        <v>160</v>
      </c>
      <c r="D1149" s="66" t="s">
        <v>1326</v>
      </c>
      <c r="E1149" s="70"/>
      <c r="F1149" s="70"/>
      <c r="G1149" s="70">
        <v>500</v>
      </c>
      <c r="H1149" s="66">
        <v>2555</v>
      </c>
      <c r="I1149" s="66" t="s">
        <v>154</v>
      </c>
      <c r="J1149" s="66" t="s">
        <v>155</v>
      </c>
      <c r="K1149" s="66" t="s">
        <v>1182</v>
      </c>
    </row>
    <row r="1150" spans="1:11" ht="17.25">
      <c r="A1150" s="65">
        <v>25</v>
      </c>
      <c r="B1150" s="69">
        <v>20210</v>
      </c>
      <c r="C1150" s="66" t="s">
        <v>164</v>
      </c>
      <c r="D1150" s="66" t="s">
        <v>1327</v>
      </c>
      <c r="E1150" s="70"/>
      <c r="F1150" s="70"/>
      <c r="G1150" s="70">
        <v>9000</v>
      </c>
      <c r="H1150" s="66">
        <v>2555</v>
      </c>
      <c r="I1150" s="66" t="s">
        <v>154</v>
      </c>
      <c r="J1150" s="66" t="s">
        <v>155</v>
      </c>
      <c r="K1150" s="66" t="s">
        <v>1182</v>
      </c>
    </row>
    <row r="1151" spans="1:11" ht="17.25">
      <c r="A1151" s="65">
        <v>29</v>
      </c>
      <c r="B1151" s="69">
        <v>20210</v>
      </c>
      <c r="C1151" s="66" t="s">
        <v>160</v>
      </c>
      <c r="D1151" s="66" t="s">
        <v>1328</v>
      </c>
      <c r="E1151" s="70"/>
      <c r="F1151" s="70"/>
      <c r="G1151" s="70">
        <v>1734</v>
      </c>
      <c r="H1151" s="66">
        <v>2555</v>
      </c>
      <c r="I1151" s="66" t="s">
        <v>154</v>
      </c>
      <c r="J1151" s="66" t="s">
        <v>155</v>
      </c>
      <c r="K1151" s="66" t="s">
        <v>1182</v>
      </c>
    </row>
    <row r="1152" spans="1:11" ht="17.25">
      <c r="A1152" s="65">
        <v>29</v>
      </c>
      <c r="B1152" s="69">
        <v>20210</v>
      </c>
      <c r="C1152" s="66" t="s">
        <v>160</v>
      </c>
      <c r="D1152" s="66" t="s">
        <v>1329</v>
      </c>
      <c r="E1152" s="70"/>
      <c r="F1152" s="70"/>
      <c r="G1152" s="70">
        <v>4525</v>
      </c>
      <c r="H1152" s="66">
        <v>2555</v>
      </c>
      <c r="I1152" s="66" t="s">
        <v>154</v>
      </c>
      <c r="J1152" s="66" t="s">
        <v>155</v>
      </c>
      <c r="K1152" s="66" t="s">
        <v>1182</v>
      </c>
    </row>
    <row r="1153" spans="1:11" ht="17.25">
      <c r="A1153" s="65">
        <v>29</v>
      </c>
      <c r="B1153" s="69">
        <v>20210</v>
      </c>
      <c r="C1153" s="66" t="s">
        <v>160</v>
      </c>
      <c r="D1153" s="66" t="s">
        <v>1330</v>
      </c>
      <c r="E1153" s="70"/>
      <c r="F1153" s="70"/>
      <c r="G1153" s="70">
        <v>2125</v>
      </c>
      <c r="H1153" s="66">
        <v>2555</v>
      </c>
      <c r="I1153" s="66" t="s">
        <v>154</v>
      </c>
      <c r="J1153" s="66" t="s">
        <v>155</v>
      </c>
      <c r="K1153" s="66" t="s">
        <v>1182</v>
      </c>
    </row>
    <row r="1154" spans="1:11" ht="17.25">
      <c r="A1154" s="65">
        <v>6</v>
      </c>
      <c r="B1154" s="69">
        <v>20241</v>
      </c>
      <c r="C1154" s="72" t="s">
        <v>152</v>
      </c>
      <c r="D1154" s="66" t="s">
        <v>1331</v>
      </c>
      <c r="E1154" s="70"/>
      <c r="F1154" s="70"/>
      <c r="G1154" s="70">
        <v>10500</v>
      </c>
      <c r="H1154" s="66">
        <v>2555</v>
      </c>
      <c r="I1154" s="66" t="s">
        <v>154</v>
      </c>
      <c r="J1154" s="66" t="s">
        <v>155</v>
      </c>
      <c r="K1154" s="66" t="s">
        <v>1182</v>
      </c>
    </row>
    <row r="1155" spans="1:11" ht="17.25">
      <c r="A1155" s="65">
        <v>6</v>
      </c>
      <c r="B1155" s="69">
        <v>20241</v>
      </c>
      <c r="C1155" s="72" t="s">
        <v>152</v>
      </c>
      <c r="D1155" s="66" t="s">
        <v>1332</v>
      </c>
      <c r="E1155" s="70"/>
      <c r="F1155" s="70"/>
      <c r="G1155" s="70">
        <v>10500</v>
      </c>
      <c r="H1155" s="66">
        <v>2555</v>
      </c>
      <c r="I1155" s="66" t="s">
        <v>154</v>
      </c>
      <c r="J1155" s="66" t="s">
        <v>155</v>
      </c>
      <c r="K1155" s="66" t="s">
        <v>1182</v>
      </c>
    </row>
    <row r="1156" spans="1:11" ht="17.25">
      <c r="A1156" s="65">
        <v>6</v>
      </c>
      <c r="B1156" s="69">
        <v>20241</v>
      </c>
      <c r="C1156" s="72" t="s">
        <v>178</v>
      </c>
      <c r="D1156" s="66" t="s">
        <v>1333</v>
      </c>
      <c r="E1156" s="70"/>
      <c r="F1156" s="70"/>
      <c r="G1156" s="70">
        <v>9000</v>
      </c>
      <c r="H1156" s="66">
        <v>2555</v>
      </c>
      <c r="I1156" s="66" t="s">
        <v>154</v>
      </c>
      <c r="J1156" s="66" t="s">
        <v>155</v>
      </c>
      <c r="K1156" s="66" t="s">
        <v>1182</v>
      </c>
    </row>
    <row r="1157" spans="1:11" ht="17.25">
      <c r="A1157" s="65">
        <v>6</v>
      </c>
      <c r="B1157" s="69">
        <v>20241</v>
      </c>
      <c r="C1157" s="66" t="s">
        <v>156</v>
      </c>
      <c r="D1157" s="66" t="s">
        <v>1334</v>
      </c>
      <c r="E1157" s="70"/>
      <c r="F1157" s="70"/>
      <c r="G1157" s="70">
        <v>4770</v>
      </c>
      <c r="H1157" s="66">
        <v>2555</v>
      </c>
      <c r="I1157" s="66" t="s">
        <v>154</v>
      </c>
      <c r="J1157" s="66" t="s">
        <v>155</v>
      </c>
      <c r="K1157" s="66" t="s">
        <v>1182</v>
      </c>
    </row>
    <row r="1158" spans="1:11" ht="17.25">
      <c r="A1158" s="65">
        <v>7</v>
      </c>
      <c r="B1158" s="69">
        <v>20241</v>
      </c>
      <c r="C1158" s="66" t="s">
        <v>164</v>
      </c>
      <c r="D1158" s="66" t="s">
        <v>1335</v>
      </c>
      <c r="E1158" s="70"/>
      <c r="F1158" s="70"/>
      <c r="G1158" s="70">
        <v>11000</v>
      </c>
      <c r="H1158" s="66">
        <v>2555</v>
      </c>
      <c r="I1158" s="66" t="s">
        <v>154</v>
      </c>
      <c r="J1158" s="66" t="s">
        <v>155</v>
      </c>
      <c r="K1158" s="66" t="s">
        <v>1182</v>
      </c>
    </row>
    <row r="1159" spans="1:11" ht="17.25">
      <c r="A1159" s="65">
        <v>7</v>
      </c>
      <c r="B1159" s="69">
        <v>20241</v>
      </c>
      <c r="C1159" s="66" t="s">
        <v>160</v>
      </c>
      <c r="D1159" s="66" t="s">
        <v>1336</v>
      </c>
      <c r="E1159" s="70"/>
      <c r="F1159" s="70"/>
      <c r="G1159" s="70">
        <v>325</v>
      </c>
      <c r="H1159" s="66">
        <v>2555</v>
      </c>
      <c r="I1159" s="66" t="s">
        <v>154</v>
      </c>
      <c r="J1159" s="66" t="s">
        <v>155</v>
      </c>
      <c r="K1159" s="66" t="s">
        <v>1182</v>
      </c>
    </row>
    <row r="1160" spans="1:11" ht="17.25">
      <c r="A1160" s="65">
        <v>7</v>
      </c>
      <c r="B1160" s="69">
        <v>20241</v>
      </c>
      <c r="C1160" s="72" t="s">
        <v>152</v>
      </c>
      <c r="D1160" s="66" t="s">
        <v>1337</v>
      </c>
      <c r="E1160" s="70"/>
      <c r="F1160" s="70"/>
      <c r="G1160" s="70">
        <v>3500</v>
      </c>
      <c r="H1160" s="66">
        <v>2555</v>
      </c>
      <c r="I1160" s="66" t="s">
        <v>154</v>
      </c>
      <c r="J1160" s="66" t="s">
        <v>155</v>
      </c>
      <c r="K1160" s="66" t="s">
        <v>1182</v>
      </c>
    </row>
    <row r="1161" spans="1:11" ht="17.25">
      <c r="A1161" s="65">
        <v>7</v>
      </c>
      <c r="B1161" s="69">
        <v>20241</v>
      </c>
      <c r="C1161" s="72" t="s">
        <v>152</v>
      </c>
      <c r="D1161" s="66" t="s">
        <v>1338</v>
      </c>
      <c r="E1161" s="70"/>
      <c r="F1161" s="70"/>
      <c r="G1161" s="70">
        <v>3500</v>
      </c>
      <c r="H1161" s="66">
        <v>2555</v>
      </c>
      <c r="I1161" s="66" t="s">
        <v>154</v>
      </c>
      <c r="J1161" s="66" t="s">
        <v>155</v>
      </c>
      <c r="K1161" s="66" t="s">
        <v>1182</v>
      </c>
    </row>
    <row r="1162" spans="1:11" ht="17.25">
      <c r="A1162" s="65">
        <v>8</v>
      </c>
      <c r="B1162" s="69">
        <v>20241</v>
      </c>
      <c r="C1162" s="66" t="s">
        <v>164</v>
      </c>
      <c r="D1162" s="66" t="s">
        <v>1339</v>
      </c>
      <c r="E1162" s="70"/>
      <c r="F1162" s="70"/>
      <c r="G1162" s="70">
        <v>23500</v>
      </c>
      <c r="H1162" s="66">
        <v>2555</v>
      </c>
      <c r="I1162" s="66" t="s">
        <v>154</v>
      </c>
      <c r="J1162" s="66" t="s">
        <v>155</v>
      </c>
      <c r="K1162" s="66" t="s">
        <v>1182</v>
      </c>
    </row>
    <row r="1163" spans="1:11" ht="17.25">
      <c r="A1163" s="65">
        <v>8</v>
      </c>
      <c r="B1163" s="69">
        <v>20241</v>
      </c>
      <c r="C1163" s="66" t="s">
        <v>174</v>
      </c>
      <c r="D1163" s="66" t="s">
        <v>1340</v>
      </c>
      <c r="E1163" s="70"/>
      <c r="F1163" s="70"/>
      <c r="G1163" s="70">
        <v>23044</v>
      </c>
      <c r="H1163" s="66">
        <v>2555</v>
      </c>
      <c r="I1163" s="66" t="s">
        <v>154</v>
      </c>
      <c r="J1163" s="66" t="s">
        <v>155</v>
      </c>
      <c r="K1163" s="66" t="s">
        <v>1182</v>
      </c>
    </row>
    <row r="1164" spans="1:11" ht="17.25">
      <c r="A1164" s="65">
        <v>13</v>
      </c>
      <c r="B1164" s="69">
        <v>20241</v>
      </c>
      <c r="C1164" s="70" t="s">
        <v>158</v>
      </c>
      <c r="D1164" s="66" t="s">
        <v>1341</v>
      </c>
      <c r="E1164" s="70"/>
      <c r="F1164" s="70"/>
      <c r="G1164" s="70">
        <v>3528</v>
      </c>
      <c r="H1164" s="66">
        <v>2555</v>
      </c>
      <c r="I1164" s="66" t="s">
        <v>154</v>
      </c>
      <c r="J1164" s="66" t="s">
        <v>155</v>
      </c>
      <c r="K1164" s="66" t="s">
        <v>1182</v>
      </c>
    </row>
    <row r="1165" spans="1:11" ht="17.25">
      <c r="A1165" s="65">
        <v>14</v>
      </c>
      <c r="B1165" s="69">
        <v>20241</v>
      </c>
      <c r="C1165" s="70" t="s">
        <v>168</v>
      </c>
      <c r="D1165" s="66" t="s">
        <v>1342</v>
      </c>
      <c r="E1165" s="70"/>
      <c r="F1165" s="70"/>
      <c r="G1165" s="70">
        <v>1000</v>
      </c>
      <c r="H1165" s="66">
        <v>2555</v>
      </c>
      <c r="I1165" s="66" t="s">
        <v>154</v>
      </c>
      <c r="J1165" s="66" t="s">
        <v>155</v>
      </c>
      <c r="K1165" s="66" t="s">
        <v>1182</v>
      </c>
    </row>
    <row r="1166" spans="1:11" ht="17.25">
      <c r="A1166" s="65">
        <v>18</v>
      </c>
      <c r="B1166" s="69">
        <v>20241</v>
      </c>
      <c r="C1166" s="66" t="s">
        <v>160</v>
      </c>
      <c r="D1166" s="66" t="s">
        <v>1343</v>
      </c>
      <c r="E1166" s="70"/>
      <c r="F1166" s="70"/>
      <c r="G1166" s="70">
        <v>3710</v>
      </c>
      <c r="H1166" s="66">
        <v>2555</v>
      </c>
      <c r="I1166" s="66" t="s">
        <v>154</v>
      </c>
      <c r="J1166" s="66" t="s">
        <v>155</v>
      </c>
      <c r="K1166" s="66" t="s">
        <v>1182</v>
      </c>
    </row>
    <row r="1167" spans="1:11" ht="17.25">
      <c r="A1167" s="65">
        <v>22</v>
      </c>
      <c r="B1167" s="69">
        <v>20241</v>
      </c>
      <c r="C1167" s="70" t="s">
        <v>168</v>
      </c>
      <c r="D1167" s="66" t="s">
        <v>1344</v>
      </c>
      <c r="E1167" s="70"/>
      <c r="F1167" s="70"/>
      <c r="G1167" s="70">
        <v>600</v>
      </c>
      <c r="H1167" s="66">
        <v>2555</v>
      </c>
      <c r="I1167" s="66" t="s">
        <v>154</v>
      </c>
      <c r="J1167" s="66" t="s">
        <v>155</v>
      </c>
      <c r="K1167" s="66" t="s">
        <v>1182</v>
      </c>
    </row>
    <row r="1168" spans="1:11" ht="17.25">
      <c r="A1168" s="65">
        <v>22</v>
      </c>
      <c r="B1168" s="69">
        <v>20241</v>
      </c>
      <c r="C1168" s="66" t="s">
        <v>160</v>
      </c>
      <c r="D1168" s="66" t="s">
        <v>1345</v>
      </c>
      <c r="E1168" s="70"/>
      <c r="F1168" s="70"/>
      <c r="G1168" s="70">
        <v>1050</v>
      </c>
      <c r="H1168" s="66">
        <v>2555</v>
      </c>
      <c r="I1168" s="66" t="s">
        <v>154</v>
      </c>
      <c r="J1168" s="66" t="s">
        <v>155</v>
      </c>
      <c r="K1168" s="66" t="s">
        <v>1182</v>
      </c>
    </row>
    <row r="1169" spans="1:11" ht="17.25">
      <c r="A1169" s="65">
        <v>22</v>
      </c>
      <c r="B1169" s="69">
        <v>20241</v>
      </c>
      <c r="C1169" s="66" t="s">
        <v>160</v>
      </c>
      <c r="D1169" s="66" t="s">
        <v>1346</v>
      </c>
      <c r="E1169" s="70"/>
      <c r="F1169" s="70"/>
      <c r="G1169" s="70">
        <v>1750</v>
      </c>
      <c r="H1169" s="66">
        <v>2555</v>
      </c>
      <c r="I1169" s="66" t="s">
        <v>154</v>
      </c>
      <c r="J1169" s="66" t="s">
        <v>155</v>
      </c>
      <c r="K1169" s="66" t="s">
        <v>1182</v>
      </c>
    </row>
    <row r="1170" spans="1:11" ht="17.25">
      <c r="A1170" s="65">
        <v>22</v>
      </c>
      <c r="B1170" s="69">
        <v>20241</v>
      </c>
      <c r="C1170" s="66" t="s">
        <v>160</v>
      </c>
      <c r="D1170" s="66" t="s">
        <v>1347</v>
      </c>
      <c r="E1170" s="70"/>
      <c r="F1170" s="70"/>
      <c r="G1170" s="70">
        <v>6230</v>
      </c>
      <c r="H1170" s="66">
        <v>2555</v>
      </c>
      <c r="I1170" s="66" t="s">
        <v>154</v>
      </c>
      <c r="J1170" s="66" t="s">
        <v>155</v>
      </c>
      <c r="K1170" s="66" t="s">
        <v>1182</v>
      </c>
    </row>
    <row r="1171" spans="1:11" ht="17.25">
      <c r="A1171" s="65">
        <v>4</v>
      </c>
      <c r="B1171" s="69">
        <v>20271</v>
      </c>
      <c r="C1171" s="72" t="s">
        <v>152</v>
      </c>
      <c r="D1171" s="66" t="s">
        <v>1348</v>
      </c>
      <c r="E1171" s="70"/>
      <c r="F1171" s="70"/>
      <c r="G1171" s="70">
        <v>10500</v>
      </c>
      <c r="H1171" s="66">
        <v>2555</v>
      </c>
      <c r="I1171" s="66" t="s">
        <v>154</v>
      </c>
      <c r="J1171" s="66" t="s">
        <v>155</v>
      </c>
      <c r="K1171" s="66" t="s">
        <v>1182</v>
      </c>
    </row>
    <row r="1172" spans="1:11" ht="17.25">
      <c r="A1172" s="65">
        <v>4</v>
      </c>
      <c r="B1172" s="69">
        <v>20271</v>
      </c>
      <c r="C1172" s="72" t="s">
        <v>152</v>
      </c>
      <c r="D1172" s="66" t="s">
        <v>1349</v>
      </c>
      <c r="E1172" s="70"/>
      <c r="F1172" s="70"/>
      <c r="G1172" s="70">
        <v>3500</v>
      </c>
      <c r="H1172" s="66">
        <v>2555</v>
      </c>
      <c r="I1172" s="66" t="s">
        <v>154</v>
      </c>
      <c r="J1172" s="66" t="s">
        <v>155</v>
      </c>
      <c r="K1172" s="66" t="s">
        <v>1182</v>
      </c>
    </row>
    <row r="1173" spans="1:11" ht="17.25">
      <c r="A1173" s="65">
        <v>4</v>
      </c>
      <c r="B1173" s="69">
        <v>20271</v>
      </c>
      <c r="C1173" s="72" t="s">
        <v>178</v>
      </c>
      <c r="D1173" s="66" t="s">
        <v>1350</v>
      </c>
      <c r="E1173" s="70"/>
      <c r="F1173" s="70"/>
      <c r="G1173" s="70">
        <v>9000</v>
      </c>
      <c r="H1173" s="66">
        <v>2555</v>
      </c>
      <c r="I1173" s="66" t="s">
        <v>154</v>
      </c>
      <c r="J1173" s="66" t="s">
        <v>155</v>
      </c>
      <c r="K1173" s="66" t="s">
        <v>1182</v>
      </c>
    </row>
    <row r="1174" spans="1:11" ht="17.25">
      <c r="A1174" s="65">
        <v>4</v>
      </c>
      <c r="B1174" s="69">
        <v>20271</v>
      </c>
      <c r="C1174" s="66" t="s">
        <v>156</v>
      </c>
      <c r="D1174" s="66" t="s">
        <v>1351</v>
      </c>
      <c r="E1174" s="70"/>
      <c r="F1174" s="70"/>
      <c r="G1174" s="70">
        <v>6360</v>
      </c>
      <c r="H1174" s="66">
        <v>2555</v>
      </c>
      <c r="I1174" s="66" t="s">
        <v>154</v>
      </c>
      <c r="J1174" s="66" t="s">
        <v>155</v>
      </c>
      <c r="K1174" s="66" t="s">
        <v>1182</v>
      </c>
    </row>
    <row r="1175" spans="1:11" ht="17.25">
      <c r="A1175" s="65">
        <v>5</v>
      </c>
      <c r="B1175" s="69">
        <v>20271</v>
      </c>
      <c r="C1175" s="66" t="s">
        <v>164</v>
      </c>
      <c r="D1175" s="66" t="s">
        <v>1352</v>
      </c>
      <c r="E1175" s="70"/>
      <c r="F1175" s="70"/>
      <c r="G1175" s="70">
        <v>9000</v>
      </c>
      <c r="H1175" s="66">
        <v>2555</v>
      </c>
      <c r="I1175" s="66" t="s">
        <v>154</v>
      </c>
      <c r="J1175" s="66" t="s">
        <v>155</v>
      </c>
      <c r="K1175" s="66" t="s">
        <v>1182</v>
      </c>
    </row>
    <row r="1176" spans="1:11" ht="17.25">
      <c r="A1176" s="65">
        <v>5</v>
      </c>
      <c r="B1176" s="69">
        <v>20271</v>
      </c>
      <c r="C1176" s="66" t="s">
        <v>160</v>
      </c>
      <c r="D1176" s="66" t="s">
        <v>1353</v>
      </c>
      <c r="E1176" s="70"/>
      <c r="F1176" s="70"/>
      <c r="G1176" s="70">
        <v>2145</v>
      </c>
      <c r="H1176" s="66">
        <v>2555</v>
      </c>
      <c r="I1176" s="66" t="s">
        <v>154</v>
      </c>
      <c r="J1176" s="66" t="s">
        <v>155</v>
      </c>
      <c r="K1176" s="66" t="s">
        <v>1182</v>
      </c>
    </row>
    <row r="1177" spans="1:11" ht="17.25">
      <c r="A1177" s="65">
        <v>6</v>
      </c>
      <c r="B1177" s="69">
        <v>20271</v>
      </c>
      <c r="C1177" s="70" t="s">
        <v>168</v>
      </c>
      <c r="D1177" s="66" t="s">
        <v>1354</v>
      </c>
      <c r="E1177" s="70"/>
      <c r="F1177" s="70"/>
      <c r="G1177" s="70">
        <v>1760.5</v>
      </c>
      <c r="H1177" s="66">
        <v>2555</v>
      </c>
      <c r="I1177" s="66" t="s">
        <v>154</v>
      </c>
      <c r="J1177" s="66" t="s">
        <v>155</v>
      </c>
      <c r="K1177" s="66" t="s">
        <v>1182</v>
      </c>
    </row>
    <row r="1178" spans="1:11" ht="17.25">
      <c r="A1178" s="65">
        <v>24</v>
      </c>
      <c r="B1178" s="69">
        <v>20271</v>
      </c>
      <c r="C1178" s="66" t="s">
        <v>160</v>
      </c>
      <c r="D1178" s="66" t="s">
        <v>1355</v>
      </c>
      <c r="E1178" s="70"/>
      <c r="F1178" s="70"/>
      <c r="G1178" s="70">
        <v>9165</v>
      </c>
      <c r="H1178" s="66">
        <v>2555</v>
      </c>
      <c r="I1178" s="66" t="s">
        <v>154</v>
      </c>
      <c r="J1178" s="66" t="s">
        <v>155</v>
      </c>
      <c r="K1178" s="66" t="s">
        <v>1182</v>
      </c>
    </row>
    <row r="1179" spans="1:11" ht="17.25">
      <c r="A1179" s="65">
        <v>25</v>
      </c>
      <c r="B1179" s="69">
        <v>20271</v>
      </c>
      <c r="C1179" s="66" t="s">
        <v>164</v>
      </c>
      <c r="D1179" s="66" t="s">
        <v>1356</v>
      </c>
      <c r="E1179" s="70"/>
      <c r="F1179" s="70"/>
      <c r="G1179" s="70">
        <v>10000</v>
      </c>
      <c r="H1179" s="66">
        <v>2555</v>
      </c>
      <c r="I1179" s="66" t="s">
        <v>154</v>
      </c>
      <c r="J1179" s="66" t="s">
        <v>155</v>
      </c>
      <c r="K1179" s="66" t="s">
        <v>1182</v>
      </c>
    </row>
    <row r="1180" spans="1:11" ht="17.25">
      <c r="A1180" s="65">
        <v>26</v>
      </c>
      <c r="B1180" s="69">
        <v>20271</v>
      </c>
      <c r="C1180" s="66" t="s">
        <v>160</v>
      </c>
      <c r="D1180" s="66" t="s">
        <v>1357</v>
      </c>
      <c r="E1180" s="70"/>
      <c r="F1180" s="70"/>
      <c r="G1180" s="70">
        <v>1060</v>
      </c>
      <c r="H1180" s="66">
        <v>2555</v>
      </c>
      <c r="I1180" s="66" t="s">
        <v>154</v>
      </c>
      <c r="J1180" s="66" t="s">
        <v>155</v>
      </c>
      <c r="K1180" s="66" t="s">
        <v>1182</v>
      </c>
    </row>
    <row r="1181" spans="1:11" ht="17.25">
      <c r="A1181" s="65">
        <v>31</v>
      </c>
      <c r="B1181" s="69">
        <v>20271</v>
      </c>
      <c r="C1181" s="66" t="s">
        <v>164</v>
      </c>
      <c r="D1181" s="66" t="s">
        <v>1358</v>
      </c>
      <c r="E1181" s="70"/>
      <c r="F1181" s="70"/>
      <c r="G1181" s="70">
        <v>25500</v>
      </c>
      <c r="H1181" s="66">
        <v>2555</v>
      </c>
      <c r="I1181" s="66" t="s">
        <v>154</v>
      </c>
      <c r="J1181" s="66" t="s">
        <v>155</v>
      </c>
      <c r="K1181" s="66" t="s">
        <v>1182</v>
      </c>
    </row>
    <row r="1182" spans="1:11" ht="17.25">
      <c r="A1182" s="65">
        <v>31</v>
      </c>
      <c r="B1182" s="69">
        <v>20271</v>
      </c>
      <c r="C1182" s="66" t="s">
        <v>164</v>
      </c>
      <c r="D1182" s="66" t="s">
        <v>1359</v>
      </c>
      <c r="E1182" s="70"/>
      <c r="F1182" s="70"/>
      <c r="G1182" s="70">
        <v>11500</v>
      </c>
      <c r="H1182" s="66">
        <v>2555</v>
      </c>
      <c r="I1182" s="66" t="s">
        <v>154</v>
      </c>
      <c r="J1182" s="66" t="s">
        <v>155</v>
      </c>
      <c r="K1182" s="66" t="s">
        <v>1182</v>
      </c>
    </row>
    <row r="1183" spans="1:11" ht="17.25">
      <c r="A1183" s="65">
        <v>31</v>
      </c>
      <c r="B1183" s="69">
        <v>20271</v>
      </c>
      <c r="C1183" s="66" t="s">
        <v>160</v>
      </c>
      <c r="D1183" s="66" t="s">
        <v>1360</v>
      </c>
      <c r="E1183" s="70"/>
      <c r="F1183" s="70"/>
      <c r="G1183" s="70">
        <v>1320</v>
      </c>
      <c r="H1183" s="66">
        <v>2555</v>
      </c>
      <c r="I1183" s="66" t="s">
        <v>154</v>
      </c>
      <c r="J1183" s="66" t="s">
        <v>155</v>
      </c>
      <c r="K1183" s="66" t="s">
        <v>1182</v>
      </c>
    </row>
    <row r="1184" spans="1:11" ht="17.25">
      <c r="A1184" s="65">
        <v>31</v>
      </c>
      <c r="B1184" s="69">
        <v>20271</v>
      </c>
      <c r="C1184" s="66" t="s">
        <v>160</v>
      </c>
      <c r="D1184" s="66" t="s">
        <v>1361</v>
      </c>
      <c r="E1184" s="70"/>
      <c r="F1184" s="70"/>
      <c r="G1184" s="70">
        <v>500</v>
      </c>
      <c r="H1184" s="66">
        <v>2555</v>
      </c>
      <c r="I1184" s="66" t="s">
        <v>154</v>
      </c>
      <c r="J1184" s="66" t="s">
        <v>155</v>
      </c>
      <c r="K1184" s="66" t="s">
        <v>1182</v>
      </c>
    </row>
    <row r="1185" spans="1:11" ht="17.25">
      <c r="A1185" s="65">
        <v>31</v>
      </c>
      <c r="B1185" s="69">
        <v>20271</v>
      </c>
      <c r="C1185" s="66" t="s">
        <v>160</v>
      </c>
      <c r="D1185" s="66" t="s">
        <v>1362</v>
      </c>
      <c r="E1185" s="70"/>
      <c r="F1185" s="70"/>
      <c r="G1185" s="70">
        <v>1344</v>
      </c>
      <c r="H1185" s="66">
        <v>2555</v>
      </c>
      <c r="I1185" s="66" t="s">
        <v>154</v>
      </c>
      <c r="J1185" s="66" t="s">
        <v>155</v>
      </c>
      <c r="K1185" s="66" t="s">
        <v>1182</v>
      </c>
    </row>
    <row r="1186" spans="1:11" ht="17.25">
      <c r="A1186" s="65">
        <v>10</v>
      </c>
      <c r="B1186" s="69">
        <v>20302</v>
      </c>
      <c r="C1186" s="72" t="s">
        <v>152</v>
      </c>
      <c r="D1186" s="66" t="s">
        <v>1363</v>
      </c>
      <c r="E1186" s="70"/>
      <c r="F1186" s="70"/>
      <c r="G1186" s="70">
        <v>10500</v>
      </c>
      <c r="H1186" s="66">
        <v>2555</v>
      </c>
      <c r="I1186" s="66" t="s">
        <v>154</v>
      </c>
      <c r="J1186" s="66" t="s">
        <v>155</v>
      </c>
      <c r="K1186" s="66" t="s">
        <v>1182</v>
      </c>
    </row>
    <row r="1187" spans="1:11" ht="17.25">
      <c r="A1187" s="65">
        <v>10</v>
      </c>
      <c r="B1187" s="69">
        <v>20302</v>
      </c>
      <c r="C1187" s="72" t="s">
        <v>152</v>
      </c>
      <c r="D1187" s="66" t="s">
        <v>1364</v>
      </c>
      <c r="E1187" s="70"/>
      <c r="F1187" s="70"/>
      <c r="G1187" s="70">
        <v>3500</v>
      </c>
      <c r="H1187" s="66">
        <v>2555</v>
      </c>
      <c r="I1187" s="66" t="s">
        <v>154</v>
      </c>
      <c r="J1187" s="66" t="s">
        <v>155</v>
      </c>
      <c r="K1187" s="66" t="s">
        <v>1182</v>
      </c>
    </row>
    <row r="1188" spans="1:11" ht="17.25">
      <c r="A1188" s="65">
        <v>10</v>
      </c>
      <c r="B1188" s="69">
        <v>20302</v>
      </c>
      <c r="C1188" s="72" t="s">
        <v>178</v>
      </c>
      <c r="D1188" s="66" t="s">
        <v>1365</v>
      </c>
      <c r="E1188" s="70"/>
      <c r="F1188" s="70"/>
      <c r="G1188" s="70">
        <v>9000</v>
      </c>
      <c r="H1188" s="66">
        <v>2555</v>
      </c>
      <c r="I1188" s="66" t="s">
        <v>154</v>
      </c>
      <c r="J1188" s="66" t="s">
        <v>155</v>
      </c>
      <c r="K1188" s="66" t="s">
        <v>1182</v>
      </c>
    </row>
    <row r="1189" spans="1:11" ht="17.25">
      <c r="A1189" s="65">
        <v>10</v>
      </c>
      <c r="B1189" s="69">
        <v>20302</v>
      </c>
      <c r="C1189" s="66" t="s">
        <v>156</v>
      </c>
      <c r="D1189" s="66" t="s">
        <v>1366</v>
      </c>
      <c r="E1189" s="70"/>
      <c r="F1189" s="70"/>
      <c r="G1189" s="70">
        <v>6360</v>
      </c>
      <c r="H1189" s="66">
        <v>2555</v>
      </c>
      <c r="I1189" s="66" t="s">
        <v>154</v>
      </c>
      <c r="J1189" s="66" t="s">
        <v>155</v>
      </c>
      <c r="K1189" s="66" t="s">
        <v>1182</v>
      </c>
    </row>
    <row r="1190" spans="1:11" ht="17.25">
      <c r="A1190" s="65">
        <v>10</v>
      </c>
      <c r="B1190" s="69">
        <v>20302</v>
      </c>
      <c r="C1190" s="66" t="s">
        <v>160</v>
      </c>
      <c r="D1190" s="66" t="s">
        <v>1367</v>
      </c>
      <c r="E1190" s="70"/>
      <c r="F1190" s="70"/>
      <c r="G1190" s="70">
        <v>800</v>
      </c>
      <c r="H1190" s="66">
        <v>2555</v>
      </c>
      <c r="I1190" s="66" t="s">
        <v>154</v>
      </c>
      <c r="J1190" s="66" t="s">
        <v>155</v>
      </c>
      <c r="K1190" s="66" t="s">
        <v>1182</v>
      </c>
    </row>
    <row r="1191" spans="1:11" ht="17.25">
      <c r="A1191" s="65">
        <v>15</v>
      </c>
      <c r="B1191" s="69">
        <v>20302</v>
      </c>
      <c r="C1191" s="66" t="s">
        <v>160</v>
      </c>
      <c r="D1191" s="66" t="s">
        <v>1368</v>
      </c>
      <c r="E1191" s="70"/>
      <c r="F1191" s="70"/>
      <c r="G1191" s="70">
        <v>755</v>
      </c>
      <c r="H1191" s="66">
        <v>2555</v>
      </c>
      <c r="I1191" s="66" t="s">
        <v>154</v>
      </c>
      <c r="J1191" s="66" t="s">
        <v>155</v>
      </c>
      <c r="K1191" s="66" t="s">
        <v>1182</v>
      </c>
    </row>
    <row r="1192" spans="1:11" ht="17.25">
      <c r="A1192" s="65">
        <v>21</v>
      </c>
      <c r="B1192" s="69">
        <v>20302</v>
      </c>
      <c r="C1192" s="66" t="s">
        <v>208</v>
      </c>
      <c r="D1192" s="66" t="s">
        <v>1369</v>
      </c>
      <c r="E1192" s="70"/>
      <c r="F1192" s="70"/>
      <c r="G1192" s="70">
        <v>423.14</v>
      </c>
      <c r="H1192" s="66">
        <v>2555</v>
      </c>
      <c r="I1192" s="66" t="s">
        <v>154</v>
      </c>
      <c r="J1192" s="66" t="s">
        <v>155</v>
      </c>
      <c r="K1192" s="66" t="s">
        <v>1182</v>
      </c>
    </row>
    <row r="1193" spans="1:11" ht="17.25">
      <c r="A1193" s="65">
        <v>21</v>
      </c>
      <c r="B1193" s="69">
        <v>20302</v>
      </c>
      <c r="C1193" s="66" t="s">
        <v>160</v>
      </c>
      <c r="D1193" s="66" t="s">
        <v>1370</v>
      </c>
      <c r="E1193" s="70"/>
      <c r="F1193" s="70"/>
      <c r="G1193" s="70">
        <v>1008</v>
      </c>
      <c r="H1193" s="66">
        <v>2555</v>
      </c>
      <c r="I1193" s="66" t="s">
        <v>154</v>
      </c>
      <c r="J1193" s="66" t="s">
        <v>155</v>
      </c>
      <c r="K1193" s="66" t="s">
        <v>1182</v>
      </c>
    </row>
    <row r="1194" spans="1:11" ht="17.25">
      <c r="A1194" s="65">
        <v>24</v>
      </c>
      <c r="B1194" s="69">
        <v>20302</v>
      </c>
      <c r="C1194" s="70" t="s">
        <v>158</v>
      </c>
      <c r="D1194" s="66" t="s">
        <v>1371</v>
      </c>
      <c r="E1194" s="70"/>
      <c r="F1194" s="70"/>
      <c r="G1194" s="70">
        <v>288</v>
      </c>
      <c r="H1194" s="66">
        <v>2555</v>
      </c>
      <c r="I1194" s="66" t="s">
        <v>154</v>
      </c>
      <c r="J1194" s="66" t="s">
        <v>155</v>
      </c>
      <c r="K1194" s="66" t="s">
        <v>1182</v>
      </c>
    </row>
    <row r="1195" spans="1:11" ht="17.25">
      <c r="A1195" s="65">
        <v>29</v>
      </c>
      <c r="B1195" s="69">
        <v>20302</v>
      </c>
      <c r="C1195" s="66" t="s">
        <v>164</v>
      </c>
      <c r="D1195" s="66" t="s">
        <v>1372</v>
      </c>
      <c r="E1195" s="70"/>
      <c r="F1195" s="70"/>
      <c r="G1195" s="70">
        <v>5500</v>
      </c>
      <c r="H1195" s="66">
        <v>2555</v>
      </c>
      <c r="I1195" s="66" t="s">
        <v>154</v>
      </c>
      <c r="J1195" s="66" t="s">
        <v>155</v>
      </c>
      <c r="K1195" s="66" t="s">
        <v>1182</v>
      </c>
    </row>
    <row r="1196" spans="1:11" ht="17.25">
      <c r="A1196" s="65">
        <v>29</v>
      </c>
      <c r="B1196" s="69">
        <v>20302</v>
      </c>
      <c r="C1196" s="66" t="s">
        <v>174</v>
      </c>
      <c r="D1196" s="66" t="s">
        <v>1373</v>
      </c>
      <c r="E1196" s="70"/>
      <c r="F1196" s="70"/>
      <c r="G1196" s="70">
        <v>3790.55</v>
      </c>
      <c r="H1196" s="66">
        <v>2555</v>
      </c>
      <c r="I1196" s="66" t="s">
        <v>154</v>
      </c>
      <c r="J1196" s="66" t="s">
        <v>155</v>
      </c>
      <c r="K1196" s="66" t="s">
        <v>1182</v>
      </c>
    </row>
    <row r="1197" spans="1:11" ht="17.25">
      <c r="A1197" s="65">
        <v>30</v>
      </c>
      <c r="B1197" s="69">
        <v>20302</v>
      </c>
      <c r="C1197" s="66" t="s">
        <v>160</v>
      </c>
      <c r="D1197" s="66" t="s">
        <v>1374</v>
      </c>
      <c r="E1197" s="70"/>
      <c r="F1197" s="70"/>
      <c r="G1197" s="70">
        <v>4180</v>
      </c>
      <c r="H1197" s="66">
        <v>2555</v>
      </c>
      <c r="I1197" s="66" t="s">
        <v>154</v>
      </c>
      <c r="J1197" s="66" t="s">
        <v>155</v>
      </c>
      <c r="K1197" s="66" t="s">
        <v>1182</v>
      </c>
    </row>
    <row r="1198" spans="1:11" ht="17.25">
      <c r="A1198" s="65">
        <v>3</v>
      </c>
      <c r="B1198" s="69">
        <v>20333</v>
      </c>
      <c r="C1198" s="70" t="s">
        <v>168</v>
      </c>
      <c r="D1198" s="66" t="s">
        <v>1375</v>
      </c>
      <c r="E1198" s="70"/>
      <c r="F1198" s="70"/>
      <c r="G1198" s="70">
        <v>1095</v>
      </c>
      <c r="H1198" s="66">
        <v>2555</v>
      </c>
      <c r="I1198" s="66" t="s">
        <v>154</v>
      </c>
      <c r="J1198" s="66" t="s">
        <v>155</v>
      </c>
      <c r="K1198" s="66" t="s">
        <v>1182</v>
      </c>
    </row>
    <row r="1199" spans="1:11" ht="17.25">
      <c r="A1199" s="65">
        <v>5</v>
      </c>
      <c r="B1199" s="69">
        <v>20333</v>
      </c>
      <c r="C1199" s="66" t="s">
        <v>246</v>
      </c>
      <c r="D1199" s="66" t="s">
        <v>1376</v>
      </c>
      <c r="E1199" s="70"/>
      <c r="F1199" s="70"/>
      <c r="G1199" s="70">
        <v>600</v>
      </c>
      <c r="H1199" s="66">
        <v>2555</v>
      </c>
      <c r="I1199" s="66" t="s">
        <v>154</v>
      </c>
      <c r="J1199" s="66" t="s">
        <v>155</v>
      </c>
      <c r="K1199" s="66" t="s">
        <v>1182</v>
      </c>
    </row>
    <row r="1200" spans="1:11" ht="17.25">
      <c r="A1200" s="65">
        <v>5</v>
      </c>
      <c r="B1200" s="69">
        <v>20333</v>
      </c>
      <c r="C1200" s="66" t="s">
        <v>246</v>
      </c>
      <c r="D1200" s="66" t="s">
        <v>1377</v>
      </c>
      <c r="E1200" s="70"/>
      <c r="F1200" s="70"/>
      <c r="G1200" s="70">
        <v>2040</v>
      </c>
      <c r="H1200" s="66">
        <v>2555</v>
      </c>
      <c r="I1200" s="66" t="s">
        <v>154</v>
      </c>
      <c r="J1200" s="66" t="s">
        <v>155</v>
      </c>
      <c r="K1200" s="66" t="s">
        <v>1182</v>
      </c>
    </row>
    <row r="1201" spans="1:11" ht="17.25">
      <c r="A1201" s="65">
        <v>6</v>
      </c>
      <c r="B1201" s="69">
        <v>20333</v>
      </c>
      <c r="C1201" s="72" t="s">
        <v>152</v>
      </c>
      <c r="D1201" s="66" t="s">
        <v>1378</v>
      </c>
      <c r="E1201" s="70"/>
      <c r="F1201" s="70"/>
      <c r="G1201" s="70">
        <v>10500</v>
      </c>
      <c r="H1201" s="66">
        <v>2555</v>
      </c>
      <c r="I1201" s="66" t="s">
        <v>154</v>
      </c>
      <c r="J1201" s="66" t="s">
        <v>155</v>
      </c>
      <c r="K1201" s="66" t="s">
        <v>1182</v>
      </c>
    </row>
    <row r="1202" spans="1:11" ht="17.25">
      <c r="A1202" s="65">
        <v>6</v>
      </c>
      <c r="B1202" s="69">
        <v>20333</v>
      </c>
      <c r="C1202" s="72" t="s">
        <v>152</v>
      </c>
      <c r="D1202" s="66" t="s">
        <v>1379</v>
      </c>
      <c r="E1202" s="70"/>
      <c r="F1202" s="70"/>
      <c r="G1202" s="70">
        <v>3500</v>
      </c>
      <c r="H1202" s="66">
        <v>2555</v>
      </c>
      <c r="I1202" s="66" t="s">
        <v>154</v>
      </c>
      <c r="J1202" s="66" t="s">
        <v>155</v>
      </c>
      <c r="K1202" s="66" t="s">
        <v>1182</v>
      </c>
    </row>
    <row r="1203" spans="1:11" ht="17.25">
      <c r="A1203" s="65">
        <v>6</v>
      </c>
      <c r="B1203" s="69">
        <v>20333</v>
      </c>
      <c r="C1203" s="72" t="s">
        <v>178</v>
      </c>
      <c r="D1203" s="66" t="s">
        <v>1380</v>
      </c>
      <c r="E1203" s="70"/>
      <c r="F1203" s="70"/>
      <c r="G1203" s="70">
        <v>9000</v>
      </c>
      <c r="H1203" s="66">
        <v>2555</v>
      </c>
      <c r="I1203" s="66" t="s">
        <v>154</v>
      </c>
      <c r="J1203" s="66" t="s">
        <v>155</v>
      </c>
      <c r="K1203" s="66" t="s">
        <v>1182</v>
      </c>
    </row>
    <row r="1204" spans="1:11" ht="17.25">
      <c r="A1204" s="65">
        <v>6</v>
      </c>
      <c r="B1204" s="69">
        <v>20333</v>
      </c>
      <c r="C1204" s="72" t="s">
        <v>178</v>
      </c>
      <c r="D1204" s="66" t="s">
        <v>1381</v>
      </c>
      <c r="E1204" s="70"/>
      <c r="F1204" s="70"/>
      <c r="G1204" s="70">
        <v>9000</v>
      </c>
      <c r="H1204" s="66">
        <v>2555</v>
      </c>
      <c r="I1204" s="66" t="s">
        <v>154</v>
      </c>
      <c r="J1204" s="66" t="s">
        <v>155</v>
      </c>
      <c r="K1204" s="66" t="s">
        <v>1182</v>
      </c>
    </row>
    <row r="1205" spans="1:11" ht="17.25">
      <c r="A1205" s="65">
        <v>6</v>
      </c>
      <c r="B1205" s="69">
        <v>20333</v>
      </c>
      <c r="C1205" s="66" t="s">
        <v>156</v>
      </c>
      <c r="D1205" s="66" t="s">
        <v>1382</v>
      </c>
      <c r="E1205" s="70"/>
      <c r="F1205" s="70"/>
      <c r="G1205" s="70">
        <v>6360</v>
      </c>
      <c r="H1205" s="66">
        <v>2555</v>
      </c>
      <c r="I1205" s="66" t="s">
        <v>154</v>
      </c>
      <c r="J1205" s="66" t="s">
        <v>155</v>
      </c>
      <c r="K1205" s="66" t="s">
        <v>1182</v>
      </c>
    </row>
    <row r="1206" spans="1:11" ht="17.25">
      <c r="A1206" s="65">
        <v>10</v>
      </c>
      <c r="B1206" s="69">
        <v>20333</v>
      </c>
      <c r="C1206" s="66" t="s">
        <v>160</v>
      </c>
      <c r="D1206" s="66" t="s">
        <v>1383</v>
      </c>
      <c r="E1206" s="70"/>
      <c r="F1206" s="70"/>
      <c r="G1206" s="70">
        <v>1283</v>
      </c>
      <c r="H1206" s="66">
        <v>2555</v>
      </c>
      <c r="I1206" s="66" t="s">
        <v>154</v>
      </c>
      <c r="J1206" s="66" t="s">
        <v>155</v>
      </c>
      <c r="K1206" s="66" t="s">
        <v>1182</v>
      </c>
    </row>
    <row r="1207" spans="1:11" ht="17.25">
      <c r="A1207" s="65">
        <v>11</v>
      </c>
      <c r="B1207" s="69">
        <v>20333</v>
      </c>
      <c r="C1207" s="70" t="s">
        <v>158</v>
      </c>
      <c r="D1207" s="66" t="s">
        <v>1384</v>
      </c>
      <c r="E1207" s="70"/>
      <c r="F1207" s="70"/>
      <c r="G1207" s="70">
        <v>9595.4</v>
      </c>
      <c r="H1207" s="66">
        <v>2555</v>
      </c>
      <c r="I1207" s="66" t="s">
        <v>154</v>
      </c>
      <c r="J1207" s="66" t="s">
        <v>155</v>
      </c>
      <c r="K1207" s="66" t="s">
        <v>1182</v>
      </c>
    </row>
    <row r="1208" spans="1:11" ht="17.25">
      <c r="A1208" s="65">
        <v>17</v>
      </c>
      <c r="B1208" s="69">
        <v>20333</v>
      </c>
      <c r="C1208" s="70" t="s">
        <v>158</v>
      </c>
      <c r="D1208" s="66" t="s">
        <v>1385</v>
      </c>
      <c r="E1208" s="70"/>
      <c r="F1208" s="70"/>
      <c r="G1208" s="70">
        <v>9750</v>
      </c>
      <c r="H1208" s="66">
        <v>2555</v>
      </c>
      <c r="I1208" s="66" t="s">
        <v>154</v>
      </c>
      <c r="J1208" s="66" t="s">
        <v>155</v>
      </c>
      <c r="K1208" s="66" t="s">
        <v>1182</v>
      </c>
    </row>
    <row r="1209" spans="1:11" ht="17.25">
      <c r="A1209" s="65">
        <v>17</v>
      </c>
      <c r="B1209" s="69">
        <v>20333</v>
      </c>
      <c r="C1209" s="70" t="s">
        <v>168</v>
      </c>
      <c r="D1209" s="66" t="s">
        <v>1386</v>
      </c>
      <c r="E1209" s="70"/>
      <c r="F1209" s="70"/>
      <c r="G1209" s="70">
        <v>1000</v>
      </c>
      <c r="H1209" s="66">
        <v>2555</v>
      </c>
      <c r="I1209" s="66" t="s">
        <v>154</v>
      </c>
      <c r="J1209" s="66" t="s">
        <v>155</v>
      </c>
      <c r="K1209" s="66" t="s">
        <v>1182</v>
      </c>
    </row>
    <row r="1210" spans="1:11" ht="17.25">
      <c r="A1210" s="65">
        <v>17</v>
      </c>
      <c r="B1210" s="69">
        <v>20333</v>
      </c>
      <c r="C1210" s="66" t="s">
        <v>246</v>
      </c>
      <c r="D1210" s="66" t="s">
        <v>1387</v>
      </c>
      <c r="E1210" s="70"/>
      <c r="F1210" s="70"/>
      <c r="G1210" s="70">
        <v>1200</v>
      </c>
      <c r="H1210" s="66">
        <v>2555</v>
      </c>
      <c r="I1210" s="66" t="s">
        <v>154</v>
      </c>
      <c r="J1210" s="66" t="s">
        <v>155</v>
      </c>
      <c r="K1210" s="66" t="s">
        <v>1182</v>
      </c>
    </row>
    <row r="1211" spans="1:11" ht="17.25">
      <c r="A1211" s="65">
        <v>20</v>
      </c>
      <c r="B1211" s="69">
        <v>20333</v>
      </c>
      <c r="C1211" s="70" t="s">
        <v>158</v>
      </c>
      <c r="D1211" s="66" t="s">
        <v>1388</v>
      </c>
      <c r="E1211" s="70"/>
      <c r="F1211" s="70"/>
      <c r="G1211" s="70">
        <v>3811.6</v>
      </c>
      <c r="H1211" s="66">
        <v>2555</v>
      </c>
      <c r="I1211" s="66" t="s">
        <v>154</v>
      </c>
      <c r="J1211" s="66" t="s">
        <v>155</v>
      </c>
      <c r="K1211" s="66" t="s">
        <v>1182</v>
      </c>
    </row>
    <row r="1212" spans="1:11" ht="17.25">
      <c r="A1212" s="65">
        <v>21</v>
      </c>
      <c r="B1212" s="69">
        <v>20333</v>
      </c>
      <c r="C1212" s="66" t="s">
        <v>164</v>
      </c>
      <c r="D1212" s="66" t="s">
        <v>1389</v>
      </c>
      <c r="E1212" s="70"/>
      <c r="F1212" s="70"/>
      <c r="G1212" s="70">
        <v>10000</v>
      </c>
      <c r="H1212" s="66">
        <v>2555</v>
      </c>
      <c r="I1212" s="66" t="s">
        <v>154</v>
      </c>
      <c r="J1212" s="66" t="s">
        <v>155</v>
      </c>
      <c r="K1212" s="66" t="s">
        <v>1182</v>
      </c>
    </row>
    <row r="1213" spans="1:11" ht="17.25">
      <c r="A1213" s="65">
        <v>21</v>
      </c>
      <c r="B1213" s="69">
        <v>20333</v>
      </c>
      <c r="C1213" s="66" t="s">
        <v>160</v>
      </c>
      <c r="D1213" s="66" t="s">
        <v>1390</v>
      </c>
      <c r="E1213" s="70"/>
      <c r="F1213" s="70"/>
      <c r="G1213" s="70">
        <v>480</v>
      </c>
      <c r="H1213" s="66">
        <v>2555</v>
      </c>
      <c r="I1213" s="66" t="s">
        <v>154</v>
      </c>
      <c r="J1213" s="66" t="s">
        <v>155</v>
      </c>
      <c r="K1213" s="66" t="s">
        <v>1182</v>
      </c>
    </row>
    <row r="1214" spans="1:11" ht="17.25">
      <c r="A1214" s="65">
        <v>21</v>
      </c>
      <c r="B1214" s="69">
        <v>20333</v>
      </c>
      <c r="C1214" s="66" t="s">
        <v>160</v>
      </c>
      <c r="D1214" s="66" t="s">
        <v>1391</v>
      </c>
      <c r="E1214" s="70"/>
      <c r="F1214" s="70"/>
      <c r="G1214" s="70">
        <v>800</v>
      </c>
      <c r="H1214" s="66">
        <v>2555</v>
      </c>
      <c r="I1214" s="66" t="s">
        <v>154</v>
      </c>
      <c r="J1214" s="66" t="s">
        <v>155</v>
      </c>
      <c r="K1214" s="66" t="s">
        <v>1182</v>
      </c>
    </row>
    <row r="1215" spans="1:11" ht="17.25">
      <c r="A1215" s="65">
        <v>28</v>
      </c>
      <c r="B1215" s="69">
        <v>20333</v>
      </c>
      <c r="C1215" s="66" t="s">
        <v>160</v>
      </c>
      <c r="D1215" s="66" t="s">
        <v>1392</v>
      </c>
      <c r="E1215" s="70"/>
      <c r="F1215" s="70"/>
      <c r="G1215" s="70">
        <v>1200</v>
      </c>
      <c r="H1215" s="66">
        <v>2555</v>
      </c>
      <c r="I1215" s="66" t="s">
        <v>154</v>
      </c>
      <c r="J1215" s="66" t="s">
        <v>155</v>
      </c>
      <c r="K1215" s="66" t="s">
        <v>1182</v>
      </c>
    </row>
    <row r="1216" spans="1:11" ht="17.25">
      <c r="A1216" s="65">
        <v>28</v>
      </c>
      <c r="B1216" s="69">
        <v>20333</v>
      </c>
      <c r="C1216" s="66" t="s">
        <v>160</v>
      </c>
      <c r="D1216" s="66" t="s">
        <v>1393</v>
      </c>
      <c r="E1216" s="70"/>
      <c r="F1216" s="70"/>
      <c r="G1216" s="70">
        <v>1000</v>
      </c>
      <c r="H1216" s="66">
        <v>2555</v>
      </c>
      <c r="I1216" s="66" t="s">
        <v>154</v>
      </c>
      <c r="J1216" s="66" t="s">
        <v>155</v>
      </c>
      <c r="K1216" s="66" t="s">
        <v>1182</v>
      </c>
    </row>
    <row r="1217" spans="1:11" ht="17.25">
      <c r="A1217" s="65">
        <v>28</v>
      </c>
      <c r="B1217" s="69">
        <v>20333</v>
      </c>
      <c r="C1217" s="66" t="s">
        <v>160</v>
      </c>
      <c r="D1217" s="66" t="s">
        <v>1394</v>
      </c>
      <c r="E1217" s="70"/>
      <c r="F1217" s="70"/>
      <c r="G1217" s="70">
        <v>1560</v>
      </c>
      <c r="H1217" s="66">
        <v>2555</v>
      </c>
      <c r="I1217" s="66" t="s">
        <v>154</v>
      </c>
      <c r="J1217" s="66" t="s">
        <v>155</v>
      </c>
      <c r="K1217" s="66" t="s">
        <v>1182</v>
      </c>
    </row>
    <row r="1218" spans="1:11" ht="17.25">
      <c r="A1218" s="65">
        <v>31</v>
      </c>
      <c r="B1218" s="69">
        <v>19998</v>
      </c>
      <c r="C1218" s="66" t="s">
        <v>427</v>
      </c>
      <c r="D1218" s="66" t="s">
        <v>1395</v>
      </c>
      <c r="E1218" s="70"/>
      <c r="F1218" s="66"/>
      <c r="G1218" s="70">
        <v>745</v>
      </c>
      <c r="H1218" s="66">
        <v>2555</v>
      </c>
      <c r="I1218" s="66" t="s">
        <v>154</v>
      </c>
      <c r="J1218" s="71" t="s">
        <v>425</v>
      </c>
      <c r="K1218" s="66" t="s">
        <v>1182</v>
      </c>
    </row>
    <row r="1219" spans="1:11" ht="17.25">
      <c r="A1219" s="65">
        <v>11</v>
      </c>
      <c r="B1219" s="69">
        <v>20029</v>
      </c>
      <c r="C1219" s="66" t="s">
        <v>429</v>
      </c>
      <c r="D1219" s="66" t="s">
        <v>1396</v>
      </c>
      <c r="E1219" s="70"/>
      <c r="F1219" s="66"/>
      <c r="G1219" s="70">
        <v>1676.32</v>
      </c>
      <c r="H1219" s="66">
        <v>2555</v>
      </c>
      <c r="I1219" s="66" t="s">
        <v>154</v>
      </c>
      <c r="J1219" s="71" t="s">
        <v>425</v>
      </c>
      <c r="K1219" s="66" t="s">
        <v>1182</v>
      </c>
    </row>
    <row r="1220" spans="1:11" ht="17.25">
      <c r="A1220" s="65">
        <v>8</v>
      </c>
      <c r="B1220" s="69">
        <v>20059</v>
      </c>
      <c r="C1220" s="66" t="s">
        <v>427</v>
      </c>
      <c r="D1220" s="66" t="s">
        <v>1397</v>
      </c>
      <c r="E1220" s="70"/>
      <c r="F1220" s="66"/>
      <c r="G1220" s="70">
        <v>745</v>
      </c>
      <c r="H1220" s="66">
        <v>2555</v>
      </c>
      <c r="I1220" s="66" t="s">
        <v>154</v>
      </c>
      <c r="J1220" s="71" t="s">
        <v>425</v>
      </c>
      <c r="K1220" s="66" t="s">
        <v>1182</v>
      </c>
    </row>
    <row r="1221" spans="1:11" ht="17.25">
      <c r="A1221" s="65">
        <v>6</v>
      </c>
      <c r="B1221" s="69">
        <v>20090</v>
      </c>
      <c r="C1221" s="66" t="s">
        <v>427</v>
      </c>
      <c r="D1221" s="66" t="s">
        <v>1398</v>
      </c>
      <c r="E1221" s="70"/>
      <c r="F1221" s="66"/>
      <c r="G1221" s="70">
        <v>744</v>
      </c>
      <c r="H1221" s="66">
        <v>2555</v>
      </c>
      <c r="I1221" s="66" t="s">
        <v>154</v>
      </c>
      <c r="J1221" s="71" t="s">
        <v>425</v>
      </c>
      <c r="K1221" s="66" t="s">
        <v>1182</v>
      </c>
    </row>
    <row r="1222" spans="1:11" ht="17.25">
      <c r="A1222" s="65">
        <v>9</v>
      </c>
      <c r="B1222" s="69">
        <v>20090</v>
      </c>
      <c r="C1222" s="66" t="s">
        <v>423</v>
      </c>
      <c r="D1222" s="66" t="s">
        <v>461</v>
      </c>
      <c r="E1222" s="70"/>
      <c r="F1222" s="66"/>
      <c r="G1222" s="70">
        <v>52</v>
      </c>
      <c r="H1222" s="66">
        <v>2555</v>
      </c>
      <c r="I1222" s="66" t="s">
        <v>154</v>
      </c>
      <c r="J1222" s="71" t="s">
        <v>425</v>
      </c>
      <c r="K1222" s="66" t="s">
        <v>1182</v>
      </c>
    </row>
    <row r="1223" spans="1:11" ht="17.25">
      <c r="A1223" s="65">
        <v>20</v>
      </c>
      <c r="B1223" s="69">
        <v>20090</v>
      </c>
      <c r="C1223" s="66" t="s">
        <v>423</v>
      </c>
      <c r="D1223" s="66" t="s">
        <v>1399</v>
      </c>
      <c r="E1223" s="70"/>
      <c r="F1223" s="66"/>
      <c r="G1223" s="70">
        <v>32</v>
      </c>
      <c r="H1223" s="66">
        <v>2555</v>
      </c>
      <c r="I1223" s="66" t="s">
        <v>154</v>
      </c>
      <c r="J1223" s="71" t="s">
        <v>425</v>
      </c>
      <c r="K1223" s="66" t="s">
        <v>1182</v>
      </c>
    </row>
    <row r="1224" spans="1:11" ht="17.25">
      <c r="A1224" s="65">
        <v>13</v>
      </c>
      <c r="B1224" s="69">
        <v>20121</v>
      </c>
      <c r="C1224" s="66" t="s">
        <v>423</v>
      </c>
      <c r="D1224" s="66" t="s">
        <v>461</v>
      </c>
      <c r="E1224" s="70"/>
      <c r="F1224" s="66"/>
      <c r="G1224" s="70">
        <v>32</v>
      </c>
      <c r="H1224" s="66">
        <v>2555</v>
      </c>
      <c r="I1224" s="66" t="s">
        <v>154</v>
      </c>
      <c r="J1224" s="71" t="s">
        <v>425</v>
      </c>
      <c r="K1224" s="66" t="s">
        <v>1182</v>
      </c>
    </row>
    <row r="1225" spans="1:11" ht="17.25">
      <c r="A1225" s="65">
        <v>15</v>
      </c>
      <c r="B1225" s="69">
        <v>20121</v>
      </c>
      <c r="C1225" s="66" t="s">
        <v>429</v>
      </c>
      <c r="D1225" s="66" t="s">
        <v>1400</v>
      </c>
      <c r="E1225" s="70"/>
      <c r="F1225" s="66"/>
      <c r="G1225" s="70">
        <v>1758.66</v>
      </c>
      <c r="H1225" s="66">
        <v>2555</v>
      </c>
      <c r="I1225" s="66" t="s">
        <v>154</v>
      </c>
      <c r="J1225" s="71" t="s">
        <v>425</v>
      </c>
      <c r="K1225" s="66" t="s">
        <v>1182</v>
      </c>
    </row>
    <row r="1226" spans="1:11" ht="17.25">
      <c r="A1226" s="65">
        <v>15</v>
      </c>
      <c r="B1226" s="69">
        <v>20121</v>
      </c>
      <c r="C1226" s="66" t="s">
        <v>429</v>
      </c>
      <c r="D1226" s="66" t="s">
        <v>1401</v>
      </c>
      <c r="E1226" s="70"/>
      <c r="F1226" s="66"/>
      <c r="G1226" s="70">
        <v>1613.99</v>
      </c>
      <c r="H1226" s="66">
        <v>2555</v>
      </c>
      <c r="I1226" s="66" t="s">
        <v>154</v>
      </c>
      <c r="J1226" s="71" t="s">
        <v>425</v>
      </c>
      <c r="K1226" s="66" t="s">
        <v>1182</v>
      </c>
    </row>
    <row r="1227" spans="1:11" ht="17.25">
      <c r="A1227" s="65">
        <v>15</v>
      </c>
      <c r="B1227" s="69">
        <v>20121</v>
      </c>
      <c r="C1227" s="66" t="s">
        <v>429</v>
      </c>
      <c r="D1227" s="66" t="s">
        <v>1402</v>
      </c>
      <c r="E1227" s="70"/>
      <c r="F1227" s="66"/>
      <c r="G1227" s="70">
        <v>1638.39</v>
      </c>
      <c r="H1227" s="66">
        <v>2555</v>
      </c>
      <c r="I1227" s="66" t="s">
        <v>154</v>
      </c>
      <c r="J1227" s="71" t="s">
        <v>425</v>
      </c>
      <c r="K1227" s="66" t="s">
        <v>1182</v>
      </c>
    </row>
    <row r="1228" spans="1:11" ht="17.25">
      <c r="A1228" s="65">
        <v>15</v>
      </c>
      <c r="B1228" s="69">
        <v>20121</v>
      </c>
      <c r="C1228" s="66" t="s">
        <v>429</v>
      </c>
      <c r="D1228" s="66" t="s">
        <v>1403</v>
      </c>
      <c r="E1228" s="70"/>
      <c r="F1228" s="66"/>
      <c r="G1228" s="70">
        <v>1861</v>
      </c>
      <c r="H1228" s="66">
        <v>2555</v>
      </c>
      <c r="I1228" s="66" t="s">
        <v>154</v>
      </c>
      <c r="J1228" s="71" t="s">
        <v>425</v>
      </c>
      <c r="K1228" s="66" t="s">
        <v>1182</v>
      </c>
    </row>
    <row r="1229" spans="1:11" ht="17.25">
      <c r="A1229" s="65">
        <v>20</v>
      </c>
      <c r="B1229" s="69">
        <v>20121</v>
      </c>
      <c r="C1229" s="66" t="s">
        <v>427</v>
      </c>
      <c r="D1229" s="66" t="s">
        <v>1404</v>
      </c>
      <c r="E1229" s="70"/>
      <c r="F1229" s="66"/>
      <c r="G1229" s="70">
        <v>1490.25</v>
      </c>
      <c r="H1229" s="66">
        <v>2555</v>
      </c>
      <c r="I1229" s="66" t="s">
        <v>154</v>
      </c>
      <c r="J1229" s="71" t="s">
        <v>425</v>
      </c>
      <c r="K1229" s="66" t="s">
        <v>1182</v>
      </c>
    </row>
    <row r="1230" spans="1:11" ht="17.25">
      <c r="A1230" s="65">
        <v>22</v>
      </c>
      <c r="B1230" s="69">
        <v>20121</v>
      </c>
      <c r="C1230" s="66" t="s">
        <v>429</v>
      </c>
      <c r="D1230" s="66" t="s">
        <v>1405</v>
      </c>
      <c r="E1230" s="70"/>
      <c r="F1230" s="66"/>
      <c r="G1230" s="70">
        <v>243.5</v>
      </c>
      <c r="H1230" s="66">
        <v>2555</v>
      </c>
      <c r="I1230" s="66" t="s">
        <v>154</v>
      </c>
      <c r="J1230" s="71" t="s">
        <v>425</v>
      </c>
      <c r="K1230" s="66" t="s">
        <v>1182</v>
      </c>
    </row>
    <row r="1231" spans="1:11" ht="17.25">
      <c r="A1231" s="65">
        <v>21</v>
      </c>
      <c r="B1231" s="69">
        <v>20149</v>
      </c>
      <c r="C1231" s="66" t="s">
        <v>423</v>
      </c>
      <c r="D1231" s="66" t="s">
        <v>461</v>
      </c>
      <c r="E1231" s="70"/>
      <c r="F1231" s="66"/>
      <c r="G1231" s="70">
        <v>16</v>
      </c>
      <c r="H1231" s="66">
        <v>2555</v>
      </c>
      <c r="I1231" s="66" t="s">
        <v>154</v>
      </c>
      <c r="J1231" s="71" t="s">
        <v>425</v>
      </c>
      <c r="K1231" s="66" t="s">
        <v>1182</v>
      </c>
    </row>
    <row r="1232" spans="1:11" ht="17.25">
      <c r="A1232" s="65">
        <v>21</v>
      </c>
      <c r="B1232" s="69">
        <v>20149</v>
      </c>
      <c r="C1232" s="66" t="s">
        <v>429</v>
      </c>
      <c r="D1232" s="66" t="s">
        <v>1406</v>
      </c>
      <c r="E1232" s="70"/>
      <c r="F1232" s="66"/>
      <c r="G1232" s="70">
        <v>173.25</v>
      </c>
      <c r="H1232" s="66">
        <v>2555</v>
      </c>
      <c r="I1232" s="66" t="s">
        <v>154</v>
      </c>
      <c r="J1232" s="71" t="s">
        <v>425</v>
      </c>
      <c r="K1232" s="66" t="s">
        <v>1182</v>
      </c>
    </row>
    <row r="1233" spans="1:11" ht="17.25">
      <c r="A1233" s="65">
        <v>21</v>
      </c>
      <c r="B1233" s="69">
        <v>20149</v>
      </c>
      <c r="C1233" s="66" t="s">
        <v>429</v>
      </c>
      <c r="D1233" s="66" t="s">
        <v>1407</v>
      </c>
      <c r="E1233" s="70"/>
      <c r="F1233" s="66"/>
      <c r="G1233" s="70">
        <v>2080.56</v>
      </c>
      <c r="H1233" s="66">
        <v>2555</v>
      </c>
      <c r="I1233" s="66" t="s">
        <v>154</v>
      </c>
      <c r="J1233" s="71" t="s">
        <v>425</v>
      </c>
      <c r="K1233" s="66" t="s">
        <v>1182</v>
      </c>
    </row>
    <row r="1234" spans="1:11" ht="17.25">
      <c r="A1234" s="65">
        <v>22</v>
      </c>
      <c r="B1234" s="69">
        <v>20149</v>
      </c>
      <c r="C1234" s="66" t="s">
        <v>427</v>
      </c>
      <c r="D1234" s="66" t="s">
        <v>1408</v>
      </c>
      <c r="E1234" s="70"/>
      <c r="F1234" s="66"/>
      <c r="G1234" s="70">
        <v>745</v>
      </c>
      <c r="H1234" s="66">
        <v>2555</v>
      </c>
      <c r="I1234" s="66" t="s">
        <v>154</v>
      </c>
      <c r="J1234" s="71" t="s">
        <v>425</v>
      </c>
      <c r="K1234" s="66" t="s">
        <v>1182</v>
      </c>
    </row>
    <row r="1235" spans="1:11" ht="17.25">
      <c r="A1235" s="65">
        <v>28</v>
      </c>
      <c r="B1235" s="69">
        <v>20149</v>
      </c>
      <c r="C1235" s="66" t="s">
        <v>423</v>
      </c>
      <c r="D1235" s="66" t="s">
        <v>463</v>
      </c>
      <c r="E1235" s="70"/>
      <c r="F1235" s="66"/>
      <c r="G1235" s="70">
        <v>82</v>
      </c>
      <c r="H1235" s="66">
        <v>2555</v>
      </c>
      <c r="I1235" s="66" t="s">
        <v>154</v>
      </c>
      <c r="J1235" s="71" t="s">
        <v>425</v>
      </c>
      <c r="K1235" s="66" t="s">
        <v>1182</v>
      </c>
    </row>
    <row r="1236" spans="1:11" ht="17.25">
      <c r="A1236" s="65">
        <v>10</v>
      </c>
      <c r="B1236" s="69">
        <v>20180</v>
      </c>
      <c r="C1236" s="66" t="s">
        <v>423</v>
      </c>
      <c r="D1236" s="66" t="s">
        <v>463</v>
      </c>
      <c r="E1236" s="70"/>
      <c r="F1236" s="66"/>
      <c r="G1236" s="70">
        <v>67</v>
      </c>
      <c r="H1236" s="66">
        <v>2555</v>
      </c>
      <c r="I1236" s="66" t="s">
        <v>154</v>
      </c>
      <c r="J1236" s="71" t="s">
        <v>425</v>
      </c>
      <c r="K1236" s="66" t="s">
        <v>1182</v>
      </c>
    </row>
    <row r="1237" spans="1:11" ht="17.25">
      <c r="A1237" s="65">
        <v>10</v>
      </c>
      <c r="B1237" s="69">
        <v>20180</v>
      </c>
      <c r="C1237" s="66" t="s">
        <v>423</v>
      </c>
      <c r="D1237" s="66" t="s">
        <v>463</v>
      </c>
      <c r="E1237" s="70"/>
      <c r="F1237" s="66"/>
      <c r="G1237" s="70">
        <v>32</v>
      </c>
      <c r="H1237" s="66">
        <v>2555</v>
      </c>
      <c r="I1237" s="66" t="s">
        <v>154</v>
      </c>
      <c r="J1237" s="71" t="s">
        <v>425</v>
      </c>
      <c r="K1237" s="66" t="s">
        <v>1182</v>
      </c>
    </row>
    <row r="1238" spans="1:11" ht="17.25">
      <c r="A1238" s="65">
        <v>10</v>
      </c>
      <c r="B1238" s="69">
        <v>20180</v>
      </c>
      <c r="C1238" s="66" t="s">
        <v>429</v>
      </c>
      <c r="D1238" s="66" t="s">
        <v>1406</v>
      </c>
      <c r="E1238" s="70"/>
      <c r="F1238" s="66"/>
      <c r="G1238" s="70">
        <v>97</v>
      </c>
      <c r="H1238" s="66">
        <v>2555</v>
      </c>
      <c r="I1238" s="66" t="s">
        <v>154</v>
      </c>
      <c r="J1238" s="71" t="s">
        <v>425</v>
      </c>
      <c r="K1238" s="66" t="s">
        <v>1182</v>
      </c>
    </row>
    <row r="1239" spans="1:11" ht="17.25">
      <c r="A1239" s="65">
        <v>12</v>
      </c>
      <c r="B1239" s="69">
        <v>20180</v>
      </c>
      <c r="C1239" s="66" t="s">
        <v>423</v>
      </c>
      <c r="D1239" s="66" t="s">
        <v>468</v>
      </c>
      <c r="E1239" s="70"/>
      <c r="F1239" s="66"/>
      <c r="G1239" s="70">
        <v>32</v>
      </c>
      <c r="H1239" s="66">
        <v>2555</v>
      </c>
      <c r="I1239" s="66" t="s">
        <v>154</v>
      </c>
      <c r="J1239" s="71" t="s">
        <v>425</v>
      </c>
      <c r="K1239" s="66" t="s">
        <v>1182</v>
      </c>
    </row>
    <row r="1240" spans="1:11" ht="17.25">
      <c r="A1240" s="65">
        <v>23</v>
      </c>
      <c r="B1240" s="69">
        <v>20180</v>
      </c>
      <c r="C1240" s="72" t="s">
        <v>432</v>
      </c>
      <c r="D1240" s="66" t="s">
        <v>1409</v>
      </c>
      <c r="E1240" s="70"/>
      <c r="F1240" s="66"/>
      <c r="G1240" s="70">
        <v>43</v>
      </c>
      <c r="H1240" s="66">
        <v>2555</v>
      </c>
      <c r="I1240" s="66" t="s">
        <v>154</v>
      </c>
      <c r="J1240" s="71" t="s">
        <v>425</v>
      </c>
      <c r="K1240" s="66" t="s">
        <v>1182</v>
      </c>
    </row>
    <row r="1241" spans="1:11" ht="17.25">
      <c r="A1241" s="65">
        <v>30</v>
      </c>
      <c r="B1241" s="69">
        <v>20180</v>
      </c>
      <c r="C1241" s="66" t="s">
        <v>423</v>
      </c>
      <c r="D1241" s="66" t="s">
        <v>1410</v>
      </c>
      <c r="E1241" s="70"/>
      <c r="F1241" s="66"/>
      <c r="G1241" s="70">
        <v>1900</v>
      </c>
      <c r="H1241" s="66">
        <v>2555</v>
      </c>
      <c r="I1241" s="66" t="s">
        <v>154</v>
      </c>
      <c r="J1241" s="71" t="s">
        <v>425</v>
      </c>
      <c r="K1241" s="66" t="s">
        <v>1182</v>
      </c>
    </row>
    <row r="1242" spans="1:11" ht="17.25">
      <c r="A1242" s="65">
        <v>10</v>
      </c>
      <c r="B1242" s="69">
        <v>20210</v>
      </c>
      <c r="C1242" s="66" t="s">
        <v>423</v>
      </c>
      <c r="D1242" s="66" t="s">
        <v>1410</v>
      </c>
      <c r="E1242" s="70"/>
      <c r="F1242" s="66"/>
      <c r="G1242" s="70">
        <v>250</v>
      </c>
      <c r="H1242" s="66">
        <v>2555</v>
      </c>
      <c r="I1242" s="66" t="s">
        <v>154</v>
      </c>
      <c r="J1242" s="71" t="s">
        <v>425</v>
      </c>
      <c r="K1242" s="66" t="s">
        <v>1182</v>
      </c>
    </row>
    <row r="1243" spans="1:11" ht="17.25">
      <c r="A1243" s="65">
        <v>10</v>
      </c>
      <c r="B1243" s="69">
        <v>20210</v>
      </c>
      <c r="C1243" s="66" t="s">
        <v>423</v>
      </c>
      <c r="D1243" s="66" t="s">
        <v>1411</v>
      </c>
      <c r="E1243" s="70"/>
      <c r="F1243" s="66"/>
      <c r="G1243" s="70">
        <v>150</v>
      </c>
      <c r="H1243" s="66">
        <v>2555</v>
      </c>
      <c r="I1243" s="66" t="s">
        <v>154</v>
      </c>
      <c r="J1243" s="71" t="s">
        <v>425</v>
      </c>
      <c r="K1243" s="66" t="s">
        <v>1182</v>
      </c>
    </row>
    <row r="1244" spans="1:11" ht="17.25">
      <c r="A1244" s="65">
        <v>10</v>
      </c>
      <c r="B1244" s="69">
        <v>20210</v>
      </c>
      <c r="C1244" s="66" t="s">
        <v>423</v>
      </c>
      <c r="D1244" s="66" t="s">
        <v>1412</v>
      </c>
      <c r="E1244" s="70"/>
      <c r="F1244" s="66"/>
      <c r="G1244" s="70">
        <v>37</v>
      </c>
      <c r="H1244" s="66">
        <v>2555</v>
      </c>
      <c r="I1244" s="66" t="s">
        <v>154</v>
      </c>
      <c r="J1244" s="71" t="s">
        <v>425</v>
      </c>
      <c r="K1244" s="66" t="s">
        <v>1182</v>
      </c>
    </row>
    <row r="1245" spans="1:11" ht="17.25">
      <c r="A1245" s="65">
        <v>16</v>
      </c>
      <c r="B1245" s="69">
        <v>20210</v>
      </c>
      <c r="C1245" s="66" t="s">
        <v>423</v>
      </c>
      <c r="D1245" s="66" t="s">
        <v>1413</v>
      </c>
      <c r="E1245" s="70"/>
      <c r="F1245" s="66"/>
      <c r="G1245" s="70">
        <v>42</v>
      </c>
      <c r="H1245" s="66">
        <v>2555</v>
      </c>
      <c r="I1245" s="66" t="s">
        <v>154</v>
      </c>
      <c r="J1245" s="71" t="s">
        <v>425</v>
      </c>
      <c r="K1245" s="66" t="s">
        <v>1182</v>
      </c>
    </row>
    <row r="1246" spans="1:11" ht="17.25">
      <c r="A1246" s="65">
        <v>17</v>
      </c>
      <c r="B1246" s="69">
        <v>20210</v>
      </c>
      <c r="C1246" s="66" t="s">
        <v>423</v>
      </c>
      <c r="D1246" s="66" t="s">
        <v>461</v>
      </c>
      <c r="E1246" s="70"/>
      <c r="F1246" s="66"/>
      <c r="G1246" s="70">
        <v>133</v>
      </c>
      <c r="H1246" s="66">
        <v>2555</v>
      </c>
      <c r="I1246" s="66" t="s">
        <v>154</v>
      </c>
      <c r="J1246" s="71" t="s">
        <v>425</v>
      </c>
      <c r="K1246" s="66" t="s">
        <v>1182</v>
      </c>
    </row>
    <row r="1247" spans="1:11" ht="17.25">
      <c r="A1247" s="65">
        <v>21</v>
      </c>
      <c r="B1247" s="69">
        <v>20210</v>
      </c>
      <c r="C1247" s="66" t="s">
        <v>423</v>
      </c>
      <c r="D1247" s="66" t="s">
        <v>461</v>
      </c>
      <c r="E1247" s="70"/>
      <c r="F1247" s="66"/>
      <c r="G1247" s="70">
        <v>32</v>
      </c>
      <c r="H1247" s="66">
        <v>2555</v>
      </c>
      <c r="I1247" s="66" t="s">
        <v>154</v>
      </c>
      <c r="J1247" s="71" t="s">
        <v>425</v>
      </c>
      <c r="K1247" s="66" t="s">
        <v>1182</v>
      </c>
    </row>
    <row r="1248" spans="1:11" ht="17.25">
      <c r="A1248" s="65">
        <v>23</v>
      </c>
      <c r="B1248" s="69">
        <v>20210</v>
      </c>
      <c r="C1248" s="66" t="s">
        <v>429</v>
      </c>
      <c r="D1248" s="66" t="s">
        <v>1414</v>
      </c>
      <c r="E1248" s="70"/>
      <c r="F1248" s="66"/>
      <c r="G1248" s="70">
        <v>2208.64</v>
      </c>
      <c r="H1248" s="66">
        <v>2555</v>
      </c>
      <c r="I1248" s="66" t="s">
        <v>154</v>
      </c>
      <c r="J1248" s="71" t="s">
        <v>425</v>
      </c>
      <c r="K1248" s="66" t="s">
        <v>1182</v>
      </c>
    </row>
    <row r="1249" spans="1:11" ht="17.25">
      <c r="A1249" s="65">
        <v>23</v>
      </c>
      <c r="B1249" s="69">
        <v>20210</v>
      </c>
      <c r="C1249" s="66" t="s">
        <v>429</v>
      </c>
      <c r="D1249" s="66" t="s">
        <v>1415</v>
      </c>
      <c r="E1249" s="70"/>
      <c r="F1249" s="66"/>
      <c r="G1249" s="70">
        <v>2089.71</v>
      </c>
      <c r="H1249" s="66">
        <v>2555</v>
      </c>
      <c r="I1249" s="66" t="s">
        <v>154</v>
      </c>
      <c r="J1249" s="71" t="s">
        <v>425</v>
      </c>
      <c r="K1249" s="66" t="s">
        <v>1182</v>
      </c>
    </row>
    <row r="1250" spans="1:11" ht="17.25">
      <c r="A1250" s="65">
        <v>28</v>
      </c>
      <c r="B1250" s="69">
        <v>20210</v>
      </c>
      <c r="C1250" s="66" t="s">
        <v>427</v>
      </c>
      <c r="D1250" s="66" t="s">
        <v>1416</v>
      </c>
      <c r="E1250" s="70"/>
      <c r="F1250" s="66"/>
      <c r="G1250" s="70">
        <v>1490.3</v>
      </c>
      <c r="H1250" s="66">
        <v>2555</v>
      </c>
      <c r="I1250" s="66" t="s">
        <v>154</v>
      </c>
      <c r="J1250" s="71" t="s">
        <v>425</v>
      </c>
      <c r="K1250" s="66" t="s">
        <v>1182</v>
      </c>
    </row>
    <row r="1251" spans="1:11" ht="17.25">
      <c r="A1251" s="65">
        <v>6</v>
      </c>
      <c r="B1251" s="69">
        <v>20241</v>
      </c>
      <c r="C1251" s="72" t="s">
        <v>432</v>
      </c>
      <c r="D1251" s="66" t="s">
        <v>1417</v>
      </c>
      <c r="E1251" s="70"/>
      <c r="F1251" s="66"/>
      <c r="G1251" s="70">
        <v>50</v>
      </c>
      <c r="H1251" s="66">
        <v>2555</v>
      </c>
      <c r="I1251" s="66" t="s">
        <v>154</v>
      </c>
      <c r="J1251" s="71" t="s">
        <v>425</v>
      </c>
      <c r="K1251" s="66" t="s">
        <v>1182</v>
      </c>
    </row>
    <row r="1252" spans="1:11" ht="17.25">
      <c r="A1252" s="65">
        <v>6</v>
      </c>
      <c r="B1252" s="69">
        <v>20241</v>
      </c>
      <c r="C1252" s="66" t="s">
        <v>423</v>
      </c>
      <c r="D1252" s="66" t="s">
        <v>461</v>
      </c>
      <c r="E1252" s="70"/>
      <c r="F1252" s="66"/>
      <c r="G1252" s="70">
        <v>52</v>
      </c>
      <c r="H1252" s="66">
        <v>2555</v>
      </c>
      <c r="I1252" s="66" t="s">
        <v>154</v>
      </c>
      <c r="J1252" s="71" t="s">
        <v>425</v>
      </c>
      <c r="K1252" s="66" t="s">
        <v>1182</v>
      </c>
    </row>
    <row r="1253" spans="1:11" ht="17.25">
      <c r="A1253" s="65">
        <v>15</v>
      </c>
      <c r="B1253" s="69">
        <v>20241</v>
      </c>
      <c r="C1253" s="66" t="s">
        <v>423</v>
      </c>
      <c r="D1253" s="66" t="s">
        <v>461</v>
      </c>
      <c r="E1253" s="70"/>
      <c r="F1253" s="66"/>
      <c r="G1253" s="70">
        <v>37</v>
      </c>
      <c r="H1253" s="66">
        <v>2555</v>
      </c>
      <c r="I1253" s="66" t="s">
        <v>154</v>
      </c>
      <c r="J1253" s="71" t="s">
        <v>425</v>
      </c>
      <c r="K1253" s="66" t="s">
        <v>1182</v>
      </c>
    </row>
    <row r="1254" spans="1:11" ht="17.25">
      <c r="A1254" s="65">
        <v>18</v>
      </c>
      <c r="B1254" s="69">
        <v>20241</v>
      </c>
      <c r="C1254" s="66" t="s">
        <v>423</v>
      </c>
      <c r="D1254" s="66" t="s">
        <v>461</v>
      </c>
      <c r="E1254" s="70"/>
      <c r="F1254" s="66"/>
      <c r="G1254" s="70">
        <v>67</v>
      </c>
      <c r="H1254" s="66">
        <v>2555</v>
      </c>
      <c r="I1254" s="66" t="s">
        <v>154</v>
      </c>
      <c r="J1254" s="71" t="s">
        <v>425</v>
      </c>
      <c r="K1254" s="66" t="s">
        <v>1182</v>
      </c>
    </row>
    <row r="1255" spans="1:11" ht="17.25">
      <c r="A1255" s="65">
        <v>25</v>
      </c>
      <c r="B1255" s="69">
        <v>20241</v>
      </c>
      <c r="C1255" s="66" t="s">
        <v>423</v>
      </c>
      <c r="D1255" s="66" t="s">
        <v>1418</v>
      </c>
      <c r="E1255" s="70"/>
      <c r="F1255" s="66"/>
      <c r="G1255" s="70">
        <v>1000</v>
      </c>
      <c r="H1255" s="66">
        <v>2555</v>
      </c>
      <c r="I1255" s="66" t="s">
        <v>154</v>
      </c>
      <c r="J1255" s="71" t="s">
        <v>425</v>
      </c>
      <c r="K1255" s="66" t="s">
        <v>1182</v>
      </c>
    </row>
    <row r="1256" spans="1:11" ht="17.25">
      <c r="A1256" s="65">
        <v>5</v>
      </c>
      <c r="B1256" s="69">
        <v>20271</v>
      </c>
      <c r="C1256" s="66" t="s">
        <v>423</v>
      </c>
      <c r="D1256" s="66" t="s">
        <v>461</v>
      </c>
      <c r="E1256" s="70"/>
      <c r="F1256" s="66"/>
      <c r="G1256" s="70">
        <v>32</v>
      </c>
      <c r="H1256" s="66">
        <v>2555</v>
      </c>
      <c r="I1256" s="66" t="s">
        <v>154</v>
      </c>
      <c r="J1256" s="71" t="s">
        <v>425</v>
      </c>
      <c r="K1256" s="66" t="s">
        <v>1182</v>
      </c>
    </row>
    <row r="1257" spans="1:11" ht="17.25">
      <c r="A1257" s="65">
        <v>12</v>
      </c>
      <c r="B1257" s="69">
        <v>20271</v>
      </c>
      <c r="C1257" s="66" t="s">
        <v>423</v>
      </c>
      <c r="D1257" s="66" t="s">
        <v>1418</v>
      </c>
      <c r="E1257" s="70"/>
      <c r="F1257" s="66"/>
      <c r="G1257" s="70">
        <v>1000</v>
      </c>
      <c r="H1257" s="66">
        <v>2555</v>
      </c>
      <c r="I1257" s="66" t="s">
        <v>154</v>
      </c>
      <c r="J1257" s="71" t="s">
        <v>425</v>
      </c>
      <c r="K1257" s="66" t="s">
        <v>1182</v>
      </c>
    </row>
    <row r="1258" spans="1:11" ht="17.25">
      <c r="A1258" s="65">
        <v>13</v>
      </c>
      <c r="B1258" s="69">
        <v>20271</v>
      </c>
      <c r="C1258" s="66" t="s">
        <v>423</v>
      </c>
      <c r="D1258" s="66" t="s">
        <v>463</v>
      </c>
      <c r="E1258" s="70"/>
      <c r="F1258" s="66"/>
      <c r="G1258" s="70">
        <v>32</v>
      </c>
      <c r="H1258" s="66">
        <v>2555</v>
      </c>
      <c r="I1258" s="66" t="s">
        <v>154</v>
      </c>
      <c r="J1258" s="71" t="s">
        <v>425</v>
      </c>
      <c r="K1258" s="66" t="s">
        <v>1182</v>
      </c>
    </row>
    <row r="1259" spans="1:11" ht="17.25">
      <c r="A1259" s="65">
        <v>24</v>
      </c>
      <c r="B1259" s="69">
        <v>20271</v>
      </c>
      <c r="C1259" s="66" t="s">
        <v>429</v>
      </c>
      <c r="D1259" s="66" t="s">
        <v>1419</v>
      </c>
      <c r="E1259" s="70"/>
      <c r="F1259" s="66"/>
      <c r="G1259" s="70">
        <v>2123.42</v>
      </c>
      <c r="H1259" s="66">
        <v>2555</v>
      </c>
      <c r="I1259" s="66" t="s">
        <v>154</v>
      </c>
      <c r="J1259" s="71" t="s">
        <v>425</v>
      </c>
      <c r="K1259" s="66" t="s">
        <v>1182</v>
      </c>
    </row>
    <row r="1260" spans="1:11" ht="17.25">
      <c r="A1260" s="65">
        <v>24</v>
      </c>
      <c r="B1260" s="69">
        <v>20271</v>
      </c>
      <c r="C1260" s="66" t="s">
        <v>429</v>
      </c>
      <c r="D1260" s="66" t="s">
        <v>1420</v>
      </c>
      <c r="E1260" s="70"/>
      <c r="F1260" s="66"/>
      <c r="G1260" s="70">
        <v>2443.4499999999998</v>
      </c>
      <c r="H1260" s="66">
        <v>2555</v>
      </c>
      <c r="I1260" s="66" t="s">
        <v>154</v>
      </c>
      <c r="J1260" s="71" t="s">
        <v>425</v>
      </c>
      <c r="K1260" s="66" t="s">
        <v>1182</v>
      </c>
    </row>
    <row r="1261" spans="1:11" ht="17.25">
      <c r="A1261" s="65">
        <v>31</v>
      </c>
      <c r="B1261" s="69">
        <v>20271</v>
      </c>
      <c r="C1261" s="66" t="s">
        <v>427</v>
      </c>
      <c r="D1261" s="66" t="s">
        <v>1421</v>
      </c>
      <c r="E1261" s="70"/>
      <c r="F1261" s="66"/>
      <c r="G1261" s="70">
        <v>1490.3</v>
      </c>
      <c r="H1261" s="66">
        <v>2555</v>
      </c>
      <c r="I1261" s="66" t="s">
        <v>154</v>
      </c>
      <c r="J1261" s="71" t="s">
        <v>425</v>
      </c>
      <c r="K1261" s="66" t="s">
        <v>1182</v>
      </c>
    </row>
    <row r="1262" spans="1:11" ht="17.25">
      <c r="A1262" s="65">
        <v>31</v>
      </c>
      <c r="B1262" s="69">
        <v>20271</v>
      </c>
      <c r="C1262" s="66" t="s">
        <v>423</v>
      </c>
      <c r="D1262" s="66" t="s">
        <v>468</v>
      </c>
      <c r="E1262" s="70"/>
      <c r="F1262" s="66"/>
      <c r="G1262" s="70">
        <v>32</v>
      </c>
      <c r="H1262" s="66">
        <v>2555</v>
      </c>
      <c r="I1262" s="66" t="s">
        <v>154</v>
      </c>
      <c r="J1262" s="71" t="s">
        <v>425</v>
      </c>
      <c r="K1262" s="66" t="s">
        <v>1182</v>
      </c>
    </row>
    <row r="1263" spans="1:11" ht="17.25">
      <c r="A1263" s="65">
        <v>31</v>
      </c>
      <c r="B1263" s="69">
        <v>20271</v>
      </c>
      <c r="C1263" s="72" t="s">
        <v>432</v>
      </c>
      <c r="D1263" s="66" t="s">
        <v>1422</v>
      </c>
      <c r="E1263" s="70"/>
      <c r="F1263" s="66"/>
      <c r="G1263" s="70">
        <v>60</v>
      </c>
      <c r="H1263" s="66">
        <v>2555</v>
      </c>
      <c r="I1263" s="66" t="s">
        <v>154</v>
      </c>
      <c r="J1263" s="71" t="s">
        <v>425</v>
      </c>
      <c r="K1263" s="66" t="s">
        <v>1182</v>
      </c>
    </row>
    <row r="1264" spans="1:11" ht="17.25">
      <c r="A1264" s="65">
        <v>10</v>
      </c>
      <c r="B1264" s="69">
        <v>20302</v>
      </c>
      <c r="C1264" s="66" t="s">
        <v>423</v>
      </c>
      <c r="D1264" s="66" t="s">
        <v>468</v>
      </c>
      <c r="E1264" s="70"/>
      <c r="F1264" s="66"/>
      <c r="G1264" s="70">
        <v>52</v>
      </c>
      <c r="H1264" s="66">
        <v>2555</v>
      </c>
      <c r="I1264" s="66" t="s">
        <v>154</v>
      </c>
      <c r="J1264" s="71" t="s">
        <v>425</v>
      </c>
      <c r="K1264" s="66" t="s">
        <v>1182</v>
      </c>
    </row>
    <row r="1265" spans="1:11" ht="17.25">
      <c r="A1265" s="65">
        <v>3</v>
      </c>
      <c r="B1265" s="69">
        <v>20333</v>
      </c>
      <c r="C1265" s="66" t="s">
        <v>423</v>
      </c>
      <c r="D1265" s="66" t="s">
        <v>468</v>
      </c>
      <c r="E1265" s="70"/>
      <c r="F1265" s="66"/>
      <c r="G1265" s="70">
        <v>67</v>
      </c>
      <c r="H1265" s="66">
        <v>2555</v>
      </c>
      <c r="I1265" s="66" t="s">
        <v>154</v>
      </c>
      <c r="J1265" s="71" t="s">
        <v>425</v>
      </c>
      <c r="K1265" s="66" t="s">
        <v>1182</v>
      </c>
    </row>
    <row r="1266" spans="1:11" ht="17.25">
      <c r="A1266" s="65">
        <v>7</v>
      </c>
      <c r="B1266" s="69">
        <v>20333</v>
      </c>
      <c r="C1266" s="66" t="s">
        <v>423</v>
      </c>
      <c r="D1266" s="66" t="s">
        <v>468</v>
      </c>
      <c r="E1266" s="70"/>
      <c r="F1266" s="66"/>
      <c r="G1266" s="70">
        <v>32</v>
      </c>
      <c r="H1266" s="66">
        <v>2555</v>
      </c>
      <c r="I1266" s="66" t="s">
        <v>154</v>
      </c>
      <c r="J1266" s="71" t="s">
        <v>425</v>
      </c>
      <c r="K1266" s="66" t="s">
        <v>1182</v>
      </c>
    </row>
    <row r="1267" spans="1:11" ht="17.25">
      <c r="A1267" s="65">
        <v>18</v>
      </c>
      <c r="B1267" s="69">
        <v>20333</v>
      </c>
      <c r="C1267" s="66" t="s">
        <v>429</v>
      </c>
      <c r="D1267" s="66" t="s">
        <v>1423</v>
      </c>
      <c r="E1267" s="70"/>
      <c r="F1267" s="66"/>
      <c r="G1267" s="70">
        <v>2720.95</v>
      </c>
      <c r="H1267" s="66">
        <v>2555</v>
      </c>
      <c r="I1267" s="66" t="s">
        <v>154</v>
      </c>
      <c r="J1267" s="71" t="s">
        <v>425</v>
      </c>
      <c r="K1267" s="66" t="s">
        <v>1182</v>
      </c>
    </row>
    <row r="1268" spans="1:11" ht="17.25">
      <c r="A1268" s="65">
        <v>18</v>
      </c>
      <c r="B1268" s="69">
        <v>20333</v>
      </c>
      <c r="C1268" s="66" t="s">
        <v>429</v>
      </c>
      <c r="D1268" s="66" t="s">
        <v>1424</v>
      </c>
      <c r="E1268" s="70"/>
      <c r="F1268" s="66"/>
      <c r="G1268" s="70">
        <v>2645.36</v>
      </c>
      <c r="H1268" s="66">
        <v>2555</v>
      </c>
      <c r="I1268" s="66" t="s">
        <v>154</v>
      </c>
      <c r="J1268" s="71" t="s">
        <v>425</v>
      </c>
      <c r="K1268" s="66" t="s">
        <v>1182</v>
      </c>
    </row>
    <row r="1269" spans="1:11" ht="17.25">
      <c r="A1269" s="65">
        <v>18</v>
      </c>
      <c r="B1269" s="69">
        <v>20333</v>
      </c>
      <c r="C1269" s="66" t="s">
        <v>427</v>
      </c>
      <c r="D1269" s="66" t="s">
        <v>1425</v>
      </c>
      <c r="E1269" s="70"/>
      <c r="F1269" s="66"/>
      <c r="G1269" s="70">
        <v>1490.3</v>
      </c>
      <c r="H1269" s="66">
        <v>2555</v>
      </c>
      <c r="I1269" s="66" t="s">
        <v>154</v>
      </c>
      <c r="J1269" s="71" t="s">
        <v>425</v>
      </c>
      <c r="K1269" s="66" t="s">
        <v>1182</v>
      </c>
    </row>
    <row r="1270" spans="1:11" ht="17.25">
      <c r="A1270" s="65">
        <v>20</v>
      </c>
      <c r="B1270" s="69">
        <v>20333</v>
      </c>
      <c r="C1270" s="66" t="s">
        <v>423</v>
      </c>
      <c r="D1270" s="66" t="s">
        <v>461</v>
      </c>
      <c r="E1270" s="70"/>
      <c r="F1270" s="66"/>
      <c r="G1270" s="70">
        <v>67</v>
      </c>
      <c r="H1270" s="66">
        <v>2555</v>
      </c>
      <c r="I1270" s="66" t="s">
        <v>154</v>
      </c>
      <c r="J1270" s="71" t="s">
        <v>425</v>
      </c>
      <c r="K1270" s="66" t="s">
        <v>1182</v>
      </c>
    </row>
    <row r="1271" spans="1:11" ht="17.25">
      <c r="A1271" s="65">
        <v>20</v>
      </c>
      <c r="B1271" s="69">
        <v>20333</v>
      </c>
      <c r="C1271" s="66" t="s">
        <v>423</v>
      </c>
      <c r="D1271" s="66" t="s">
        <v>461</v>
      </c>
      <c r="E1271" s="70"/>
      <c r="F1271" s="66"/>
      <c r="G1271" s="70">
        <v>37</v>
      </c>
      <c r="H1271" s="66">
        <v>2555</v>
      </c>
      <c r="I1271" s="66" t="s">
        <v>154</v>
      </c>
      <c r="J1271" s="71" t="s">
        <v>425</v>
      </c>
      <c r="K1271" s="66" t="s">
        <v>1182</v>
      </c>
    </row>
    <row r="1272" spans="1:11" ht="17.25">
      <c r="A1272" s="65">
        <v>21</v>
      </c>
      <c r="B1272" s="69">
        <v>20333</v>
      </c>
      <c r="C1272" s="66" t="s">
        <v>423</v>
      </c>
      <c r="D1272" s="66" t="s">
        <v>461</v>
      </c>
      <c r="E1272" s="70"/>
      <c r="F1272" s="66"/>
      <c r="G1272" s="70">
        <v>149</v>
      </c>
      <c r="H1272" s="66">
        <v>2555</v>
      </c>
      <c r="I1272" s="66" t="s">
        <v>154</v>
      </c>
      <c r="J1272" s="71" t="s">
        <v>425</v>
      </c>
      <c r="K1272" s="66" t="s">
        <v>1182</v>
      </c>
    </row>
    <row r="1273" spans="1:11" ht="17.25">
      <c r="A1273" s="65">
        <v>28</v>
      </c>
      <c r="B1273" s="69">
        <v>20333</v>
      </c>
      <c r="C1273" s="66" t="s">
        <v>423</v>
      </c>
      <c r="D1273" s="66" t="s">
        <v>1426</v>
      </c>
      <c r="E1273" s="70"/>
      <c r="F1273" s="66"/>
      <c r="G1273" s="70">
        <v>750</v>
      </c>
      <c r="H1273" s="66">
        <v>2555</v>
      </c>
      <c r="I1273" s="66" t="s">
        <v>154</v>
      </c>
      <c r="J1273" s="71" t="s">
        <v>425</v>
      </c>
      <c r="K1273" s="66" t="s">
        <v>1182</v>
      </c>
    </row>
    <row r="1274" spans="1:11" ht="17.25">
      <c r="A1274" s="65">
        <v>28</v>
      </c>
      <c r="B1274" s="69">
        <v>20333</v>
      </c>
      <c r="C1274" s="66" t="s">
        <v>429</v>
      </c>
      <c r="D1274" s="66" t="s">
        <v>1427</v>
      </c>
      <c r="E1274" s="70"/>
      <c r="F1274" s="66"/>
      <c r="G1274" s="70">
        <v>3111.62</v>
      </c>
      <c r="H1274" s="66">
        <v>2555</v>
      </c>
      <c r="I1274" s="66" t="s">
        <v>154</v>
      </c>
      <c r="J1274" s="71" t="s">
        <v>425</v>
      </c>
      <c r="K1274" s="66" t="s">
        <v>1182</v>
      </c>
    </row>
    <row r="1275" spans="1:11" ht="17.25">
      <c r="A1275" s="65">
        <v>27</v>
      </c>
      <c r="B1275" s="69">
        <v>19998</v>
      </c>
      <c r="C1275" s="71" t="s">
        <v>500</v>
      </c>
      <c r="D1275" s="66" t="s">
        <v>1428</v>
      </c>
      <c r="E1275" s="70"/>
      <c r="F1275" s="66"/>
      <c r="G1275" s="70">
        <v>54900</v>
      </c>
      <c r="H1275" s="66">
        <v>2555</v>
      </c>
      <c r="I1275" s="66" t="s">
        <v>478</v>
      </c>
      <c r="J1275" s="66" t="s">
        <v>1429</v>
      </c>
      <c r="K1275" s="66" t="s">
        <v>1182</v>
      </c>
    </row>
    <row r="1276" spans="1:11" ht="17.25">
      <c r="A1276" s="65">
        <v>15</v>
      </c>
      <c r="B1276" s="69">
        <v>20302</v>
      </c>
      <c r="C1276" s="66" t="s">
        <v>509</v>
      </c>
      <c r="D1276" s="66" t="s">
        <v>1430</v>
      </c>
      <c r="E1276" s="70"/>
      <c r="F1276" s="70"/>
      <c r="G1276" s="70">
        <v>39598.6</v>
      </c>
      <c r="H1276" s="66">
        <v>2555</v>
      </c>
      <c r="I1276" s="66" t="s">
        <v>509</v>
      </c>
      <c r="J1276" s="66" t="s">
        <v>509</v>
      </c>
      <c r="K1276" s="66" t="s">
        <v>1182</v>
      </c>
    </row>
    <row r="1277" spans="1:11" ht="17.25">
      <c r="A1277" s="65">
        <v>31</v>
      </c>
      <c r="B1277" s="69">
        <v>19998</v>
      </c>
      <c r="C1277" s="66" t="s">
        <v>514</v>
      </c>
      <c r="D1277" s="66" t="s">
        <v>1431</v>
      </c>
      <c r="E1277" s="70"/>
      <c r="F1277" s="66"/>
      <c r="G1277" s="70">
        <v>12305</v>
      </c>
      <c r="H1277" s="66">
        <v>2555</v>
      </c>
      <c r="I1277" s="66" t="s">
        <v>154</v>
      </c>
      <c r="J1277" s="66" t="s">
        <v>155</v>
      </c>
      <c r="K1277" s="66" t="s">
        <v>1182</v>
      </c>
    </row>
    <row r="1278" spans="1:11" ht="17.25">
      <c r="A1278" s="65">
        <v>8</v>
      </c>
      <c r="B1278" s="69">
        <v>20241</v>
      </c>
      <c r="C1278" s="66" t="s">
        <v>536</v>
      </c>
      <c r="D1278" s="66" t="s">
        <v>1432</v>
      </c>
      <c r="E1278" s="70"/>
      <c r="F1278" s="70"/>
      <c r="G1278" s="70">
        <v>17980</v>
      </c>
      <c r="H1278" s="66">
        <v>2555</v>
      </c>
      <c r="I1278" s="66" t="s">
        <v>534</v>
      </c>
      <c r="J1278" s="71" t="s">
        <v>538</v>
      </c>
      <c r="K1278" s="66" t="s">
        <v>1182</v>
      </c>
    </row>
    <row r="1279" spans="1:11" ht="17.25">
      <c r="A1279" s="65">
        <v>19</v>
      </c>
      <c r="B1279" s="69">
        <v>20241</v>
      </c>
      <c r="C1279" s="66" t="s">
        <v>536</v>
      </c>
      <c r="D1279" s="66" t="s">
        <v>1433</v>
      </c>
      <c r="E1279" s="70"/>
      <c r="F1279" s="70"/>
      <c r="G1279" s="70">
        <v>26750</v>
      </c>
      <c r="H1279" s="66">
        <v>2555</v>
      </c>
      <c r="I1279" s="66" t="s">
        <v>534</v>
      </c>
      <c r="J1279" s="71" t="s">
        <v>538</v>
      </c>
      <c r="K1279" s="66" t="s">
        <v>1182</v>
      </c>
    </row>
    <row r="1280" spans="1:11" ht="17.25">
      <c r="A1280" s="65">
        <v>5</v>
      </c>
      <c r="B1280" s="69">
        <v>20271</v>
      </c>
      <c r="C1280" s="66" t="s">
        <v>536</v>
      </c>
      <c r="D1280" s="66" t="s">
        <v>1434</v>
      </c>
      <c r="E1280" s="70"/>
      <c r="F1280" s="70"/>
      <c r="G1280" s="70">
        <v>111900</v>
      </c>
      <c r="H1280" s="66">
        <v>2555</v>
      </c>
      <c r="I1280" s="66" t="s">
        <v>534</v>
      </c>
      <c r="J1280" s="71" t="s">
        <v>538</v>
      </c>
      <c r="K1280" s="66" t="s">
        <v>1182</v>
      </c>
    </row>
    <row r="1281" spans="1:11" ht="17.25">
      <c r="A1281" s="65">
        <v>6</v>
      </c>
      <c r="B1281" s="69">
        <v>20271</v>
      </c>
      <c r="C1281" s="66" t="s">
        <v>536</v>
      </c>
      <c r="D1281" s="66" t="s">
        <v>1435</v>
      </c>
      <c r="E1281" s="70"/>
      <c r="F1281" s="70"/>
      <c r="G1281" s="70">
        <v>50000</v>
      </c>
      <c r="H1281" s="66">
        <v>2555</v>
      </c>
      <c r="I1281" s="66" t="s">
        <v>534</v>
      </c>
      <c r="J1281" s="71" t="s">
        <v>538</v>
      </c>
      <c r="K1281" s="66" t="s">
        <v>1182</v>
      </c>
    </row>
    <row r="1282" spans="1:11" ht="17.25">
      <c r="A1282" s="65">
        <v>6</v>
      </c>
      <c r="B1282" s="69">
        <v>20271</v>
      </c>
      <c r="C1282" s="66" t="s">
        <v>536</v>
      </c>
      <c r="D1282" s="66" t="s">
        <v>1436</v>
      </c>
      <c r="E1282" s="70"/>
      <c r="F1282" s="70"/>
      <c r="G1282" s="70">
        <v>41730</v>
      </c>
      <c r="H1282" s="66">
        <v>2555</v>
      </c>
      <c r="I1282" s="66" t="s">
        <v>534</v>
      </c>
      <c r="J1282" s="71" t="s">
        <v>538</v>
      </c>
      <c r="K1282" s="66" t="s">
        <v>1182</v>
      </c>
    </row>
    <row r="1283" spans="1:11" ht="17.25">
      <c r="A1283" s="65">
        <v>12</v>
      </c>
      <c r="B1283" s="69">
        <v>20271</v>
      </c>
      <c r="C1283" s="66" t="s">
        <v>536</v>
      </c>
      <c r="D1283" s="66" t="s">
        <v>1437</v>
      </c>
      <c r="E1283" s="70"/>
      <c r="F1283" s="70"/>
      <c r="G1283" s="70">
        <v>13910</v>
      </c>
      <c r="H1283" s="66">
        <v>2555</v>
      </c>
      <c r="I1283" s="66" t="s">
        <v>534</v>
      </c>
      <c r="J1283" s="71" t="s">
        <v>538</v>
      </c>
      <c r="K1283" s="66" t="s">
        <v>1182</v>
      </c>
    </row>
    <row r="1284" spans="1:11" ht="17.25">
      <c r="A1284" s="65">
        <v>24</v>
      </c>
      <c r="B1284" s="69">
        <v>20271</v>
      </c>
      <c r="C1284" s="66" t="s">
        <v>536</v>
      </c>
      <c r="D1284" s="66" t="s">
        <v>1438</v>
      </c>
      <c r="E1284" s="70"/>
      <c r="F1284" s="70"/>
      <c r="G1284" s="70">
        <v>25145</v>
      </c>
      <c r="H1284" s="66">
        <v>2555</v>
      </c>
      <c r="I1284" s="66" t="s">
        <v>534</v>
      </c>
      <c r="J1284" s="71" t="s">
        <v>538</v>
      </c>
      <c r="K1284" s="66" t="s">
        <v>1182</v>
      </c>
    </row>
    <row r="1285" spans="1:11" ht="17.25">
      <c r="A1285" s="65">
        <v>31</v>
      </c>
      <c r="B1285" s="69">
        <v>20271</v>
      </c>
      <c r="C1285" s="66" t="s">
        <v>536</v>
      </c>
      <c r="D1285" s="66" t="s">
        <v>1439</v>
      </c>
      <c r="E1285" s="70"/>
      <c r="F1285" s="70"/>
      <c r="G1285" s="70">
        <v>119840</v>
      </c>
      <c r="H1285" s="66">
        <v>2555</v>
      </c>
      <c r="I1285" s="66" t="s">
        <v>534</v>
      </c>
      <c r="J1285" s="71" t="s">
        <v>538</v>
      </c>
      <c r="K1285" s="66" t="s">
        <v>1182</v>
      </c>
    </row>
    <row r="1286" spans="1:11" ht="17.25">
      <c r="A1286" s="65">
        <v>19</v>
      </c>
      <c r="B1286" s="69">
        <v>20333</v>
      </c>
      <c r="C1286" s="66" t="s">
        <v>536</v>
      </c>
      <c r="D1286" s="66" t="s">
        <v>1440</v>
      </c>
      <c r="E1286" s="70"/>
      <c r="F1286" s="70"/>
      <c r="G1286" s="70">
        <v>10000</v>
      </c>
      <c r="H1286" s="66">
        <v>2555</v>
      </c>
      <c r="I1286" s="66" t="s">
        <v>534</v>
      </c>
      <c r="J1286" s="71" t="s">
        <v>538</v>
      </c>
      <c r="K1286" s="66" t="s">
        <v>1182</v>
      </c>
    </row>
    <row r="1287" spans="1:11" ht="17.25">
      <c r="A1287" s="65">
        <v>10</v>
      </c>
      <c r="B1287" s="69">
        <v>20363</v>
      </c>
      <c r="C1287" s="66" t="s">
        <v>536</v>
      </c>
      <c r="D1287" s="66" t="s">
        <v>1441</v>
      </c>
      <c r="E1287" s="70"/>
      <c r="F1287" s="70"/>
      <c r="G1287" s="70">
        <v>155000</v>
      </c>
      <c r="H1287" s="66">
        <v>2555</v>
      </c>
      <c r="I1287" s="66" t="s">
        <v>534</v>
      </c>
      <c r="J1287" s="71" t="s">
        <v>538</v>
      </c>
      <c r="K1287" s="66" t="s">
        <v>1182</v>
      </c>
    </row>
    <row r="1288" spans="1:11" ht="17.25">
      <c r="A1288" s="65">
        <v>10</v>
      </c>
      <c r="B1288" s="69">
        <v>20363</v>
      </c>
      <c r="C1288" s="66" t="s">
        <v>536</v>
      </c>
      <c r="D1288" s="66" t="s">
        <v>1442</v>
      </c>
      <c r="E1288" s="70"/>
      <c r="F1288" s="70"/>
      <c r="G1288" s="70">
        <v>7500</v>
      </c>
      <c r="H1288" s="66">
        <v>2555</v>
      </c>
      <c r="I1288" s="66" t="s">
        <v>534</v>
      </c>
      <c r="J1288" s="71" t="s">
        <v>538</v>
      </c>
      <c r="K1288" s="66" t="s">
        <v>1182</v>
      </c>
    </row>
    <row r="1289" spans="1:11" ht="17.25">
      <c r="A1289" s="65">
        <v>10</v>
      </c>
      <c r="B1289" s="69">
        <v>20363</v>
      </c>
      <c r="C1289" s="66" t="s">
        <v>536</v>
      </c>
      <c r="D1289" s="66" t="s">
        <v>1443</v>
      </c>
      <c r="E1289" s="70"/>
      <c r="F1289" s="70"/>
      <c r="G1289" s="70">
        <v>15000</v>
      </c>
      <c r="H1289" s="66">
        <v>2555</v>
      </c>
      <c r="I1289" s="66" t="s">
        <v>534</v>
      </c>
      <c r="J1289" s="71" t="s">
        <v>538</v>
      </c>
      <c r="K1289" s="66" t="s">
        <v>1182</v>
      </c>
    </row>
    <row r="1290" spans="1:11" ht="17.25">
      <c r="A1290" s="65">
        <v>10</v>
      </c>
      <c r="B1290" s="69">
        <v>20363</v>
      </c>
      <c r="C1290" s="66" t="s">
        <v>536</v>
      </c>
      <c r="D1290" s="66" t="s">
        <v>1444</v>
      </c>
      <c r="E1290" s="70"/>
      <c r="F1290" s="70"/>
      <c r="G1290" s="70">
        <v>224000</v>
      </c>
      <c r="H1290" s="66">
        <v>2555</v>
      </c>
      <c r="I1290" s="66" t="s">
        <v>534</v>
      </c>
      <c r="J1290" s="71" t="s">
        <v>538</v>
      </c>
      <c r="K1290" s="66" t="s">
        <v>1182</v>
      </c>
    </row>
    <row r="1291" spans="1:11" ht="17.25">
      <c r="A1291" s="65">
        <v>9</v>
      </c>
      <c r="B1291" s="69">
        <v>20394</v>
      </c>
      <c r="C1291" s="66" t="s">
        <v>532</v>
      </c>
      <c r="D1291" s="66" t="s">
        <v>1445</v>
      </c>
      <c r="E1291" s="70"/>
      <c r="F1291" s="66"/>
      <c r="G1291" s="70">
        <v>149960.5</v>
      </c>
      <c r="H1291" s="66">
        <v>2555</v>
      </c>
      <c r="I1291" s="66" t="s">
        <v>534</v>
      </c>
      <c r="J1291" s="66" t="s">
        <v>1446</v>
      </c>
      <c r="K1291" s="66" t="s">
        <v>1182</v>
      </c>
    </row>
    <row r="1292" spans="1:11" ht="17.25">
      <c r="A1292" s="65">
        <v>15</v>
      </c>
      <c r="B1292" s="69">
        <v>20302</v>
      </c>
      <c r="C1292" s="66" t="s">
        <v>532</v>
      </c>
      <c r="D1292" s="66" t="s">
        <v>1447</v>
      </c>
      <c r="E1292" s="70"/>
      <c r="F1292" s="66"/>
      <c r="G1292" s="70">
        <v>146402.75</v>
      </c>
      <c r="H1292" s="66">
        <v>2555</v>
      </c>
      <c r="I1292" s="66" t="s">
        <v>534</v>
      </c>
      <c r="J1292" s="66" t="s">
        <v>1448</v>
      </c>
      <c r="K1292" s="66" t="s">
        <v>1182</v>
      </c>
    </row>
    <row r="1293" spans="1:11" ht="17.25">
      <c r="A1293" s="65">
        <v>24</v>
      </c>
      <c r="B1293" s="69">
        <v>20271</v>
      </c>
      <c r="C1293" s="66" t="s">
        <v>536</v>
      </c>
      <c r="D1293" s="66" t="s">
        <v>1449</v>
      </c>
      <c r="E1293" s="70"/>
      <c r="F1293" s="66"/>
      <c r="G1293" s="70">
        <v>170611.5</v>
      </c>
      <c r="H1293" s="66">
        <v>2555</v>
      </c>
      <c r="I1293" s="66" t="s">
        <v>534</v>
      </c>
      <c r="J1293" s="66" t="s">
        <v>1450</v>
      </c>
      <c r="K1293" s="66" t="s">
        <v>1182</v>
      </c>
    </row>
    <row r="1294" spans="1:11" ht="17.25">
      <c r="A1294" s="65">
        <v>9</v>
      </c>
      <c r="B1294" s="69">
        <v>20394</v>
      </c>
      <c r="C1294" s="66" t="s">
        <v>536</v>
      </c>
      <c r="D1294" s="66" t="s">
        <v>1451</v>
      </c>
      <c r="E1294" s="70"/>
      <c r="F1294" s="70"/>
      <c r="G1294" s="70">
        <v>177941</v>
      </c>
      <c r="H1294" s="66">
        <v>2555</v>
      </c>
      <c r="I1294" s="66" t="s">
        <v>534</v>
      </c>
      <c r="J1294" s="66" t="s">
        <v>1452</v>
      </c>
      <c r="K1294" s="66" t="s">
        <v>1182</v>
      </c>
    </row>
    <row r="1295" spans="1:11" ht="17.25">
      <c r="A1295" s="65">
        <v>16</v>
      </c>
      <c r="B1295" s="69">
        <v>20302</v>
      </c>
      <c r="C1295" s="66" t="s">
        <v>536</v>
      </c>
      <c r="D1295" s="66" t="s">
        <v>1453</v>
      </c>
      <c r="E1295" s="70"/>
      <c r="F1295" s="66"/>
      <c r="G1295" s="70">
        <v>47882.5</v>
      </c>
      <c r="H1295" s="66">
        <v>2555</v>
      </c>
      <c r="I1295" s="66" t="s">
        <v>534</v>
      </c>
      <c r="J1295" s="66" t="s">
        <v>1122</v>
      </c>
      <c r="K1295" s="66" t="s">
        <v>1182</v>
      </c>
    </row>
    <row r="1296" spans="1:11" ht="17.25">
      <c r="A1296" s="65">
        <v>28</v>
      </c>
      <c r="B1296" s="69">
        <v>19998</v>
      </c>
      <c r="C1296" s="71" t="s">
        <v>560</v>
      </c>
      <c r="D1296" s="66" t="s">
        <v>1454</v>
      </c>
      <c r="E1296" s="70"/>
      <c r="F1296" s="66"/>
      <c r="G1296" s="70">
        <v>25000</v>
      </c>
      <c r="H1296" s="66">
        <v>2555</v>
      </c>
      <c r="I1296" s="66" t="s">
        <v>478</v>
      </c>
      <c r="J1296" s="66" t="s">
        <v>1455</v>
      </c>
      <c r="K1296" s="66" t="s">
        <v>1182</v>
      </c>
    </row>
    <row r="1297" spans="1:11" ht="17.25">
      <c r="A1297" s="65">
        <v>17</v>
      </c>
      <c r="B1297" s="69">
        <v>20029</v>
      </c>
      <c r="C1297" s="71" t="s">
        <v>560</v>
      </c>
      <c r="D1297" s="66" t="s">
        <v>1456</v>
      </c>
      <c r="E1297" s="70"/>
      <c r="F1297" s="66"/>
      <c r="G1297" s="70">
        <v>10000</v>
      </c>
      <c r="H1297" s="66">
        <v>2555</v>
      </c>
      <c r="I1297" s="66" t="s">
        <v>478</v>
      </c>
      <c r="J1297" s="66" t="s">
        <v>1455</v>
      </c>
      <c r="K1297" s="66" t="s">
        <v>1182</v>
      </c>
    </row>
    <row r="1298" spans="1:11" ht="17.25">
      <c r="A1298" s="65">
        <v>18</v>
      </c>
      <c r="B1298" s="69">
        <v>20029</v>
      </c>
      <c r="C1298" s="71" t="s">
        <v>560</v>
      </c>
      <c r="D1298" s="66" t="s">
        <v>1457</v>
      </c>
      <c r="E1298" s="70"/>
      <c r="F1298" s="66"/>
      <c r="G1298" s="70">
        <v>25000</v>
      </c>
      <c r="H1298" s="66">
        <v>2555</v>
      </c>
      <c r="I1298" s="66" t="s">
        <v>478</v>
      </c>
      <c r="J1298" s="66" t="s">
        <v>1455</v>
      </c>
      <c r="K1298" s="66" t="s">
        <v>1182</v>
      </c>
    </row>
    <row r="1299" spans="1:11" ht="17.25">
      <c r="A1299" s="65">
        <v>21</v>
      </c>
      <c r="B1299" s="69">
        <v>20029</v>
      </c>
      <c r="C1299" s="71" t="s">
        <v>560</v>
      </c>
      <c r="D1299" s="66" t="s">
        <v>1458</v>
      </c>
      <c r="E1299" s="70"/>
      <c r="F1299" s="66"/>
      <c r="G1299" s="70">
        <v>20000</v>
      </c>
      <c r="H1299" s="66">
        <v>2555</v>
      </c>
      <c r="I1299" s="66" t="s">
        <v>478</v>
      </c>
      <c r="J1299" s="66" t="s">
        <v>1455</v>
      </c>
      <c r="K1299" s="66" t="s">
        <v>1182</v>
      </c>
    </row>
    <row r="1300" spans="1:11" ht="17.25">
      <c r="A1300" s="65">
        <v>8</v>
      </c>
      <c r="B1300" s="69">
        <v>20059</v>
      </c>
      <c r="C1300" s="71" t="s">
        <v>560</v>
      </c>
      <c r="D1300" s="66" t="s">
        <v>1459</v>
      </c>
      <c r="E1300" s="70"/>
      <c r="F1300" s="66"/>
      <c r="G1300" s="70">
        <v>25000</v>
      </c>
      <c r="H1300" s="66">
        <v>2555</v>
      </c>
      <c r="I1300" s="66" t="s">
        <v>478</v>
      </c>
      <c r="J1300" s="66" t="s">
        <v>1455</v>
      </c>
      <c r="K1300" s="66" t="s">
        <v>1182</v>
      </c>
    </row>
    <row r="1301" spans="1:11" ht="17.25">
      <c r="A1301" s="65">
        <v>6</v>
      </c>
      <c r="B1301" s="69">
        <v>20090</v>
      </c>
      <c r="C1301" s="71" t="s">
        <v>560</v>
      </c>
      <c r="D1301" s="66" t="s">
        <v>1460</v>
      </c>
      <c r="E1301" s="70"/>
      <c r="F1301" s="66"/>
      <c r="G1301" s="70">
        <v>25000</v>
      </c>
      <c r="H1301" s="66">
        <v>2555</v>
      </c>
      <c r="I1301" s="66" t="s">
        <v>478</v>
      </c>
      <c r="J1301" s="66" t="s">
        <v>1455</v>
      </c>
      <c r="K1301" s="66" t="s">
        <v>1182</v>
      </c>
    </row>
    <row r="1302" spans="1:11" ht="17.25">
      <c r="A1302" s="65">
        <v>6</v>
      </c>
      <c r="B1302" s="69">
        <v>20121</v>
      </c>
      <c r="C1302" s="71" t="s">
        <v>560</v>
      </c>
      <c r="D1302" s="66" t="s">
        <v>1461</v>
      </c>
      <c r="E1302" s="70"/>
      <c r="F1302" s="66"/>
      <c r="G1302" s="70">
        <v>25000</v>
      </c>
      <c r="H1302" s="66">
        <v>2555</v>
      </c>
      <c r="I1302" s="66" t="s">
        <v>478</v>
      </c>
      <c r="J1302" s="66" t="s">
        <v>1455</v>
      </c>
      <c r="K1302" s="66" t="s">
        <v>1182</v>
      </c>
    </row>
    <row r="1303" spans="1:11" ht="17.25">
      <c r="A1303" s="65">
        <v>8</v>
      </c>
      <c r="B1303" s="69">
        <v>20149</v>
      </c>
      <c r="C1303" s="71" t="s">
        <v>560</v>
      </c>
      <c r="D1303" s="66" t="s">
        <v>1462</v>
      </c>
      <c r="E1303" s="70"/>
      <c r="F1303" s="66"/>
      <c r="G1303" s="70">
        <v>25000</v>
      </c>
      <c r="H1303" s="66">
        <v>2555</v>
      </c>
      <c r="I1303" s="66" t="s">
        <v>478</v>
      </c>
      <c r="J1303" s="66" t="s">
        <v>1455</v>
      </c>
      <c r="K1303" s="66" t="s">
        <v>1182</v>
      </c>
    </row>
    <row r="1304" spans="1:11" ht="17.25">
      <c r="A1304" s="65">
        <v>28</v>
      </c>
      <c r="B1304" s="69">
        <v>20149</v>
      </c>
      <c r="C1304" s="71" t="s">
        <v>560</v>
      </c>
      <c r="D1304" s="66" t="s">
        <v>1463</v>
      </c>
      <c r="E1304" s="70"/>
      <c r="F1304" s="66"/>
      <c r="G1304" s="70">
        <v>12997</v>
      </c>
      <c r="H1304" s="66">
        <v>2555</v>
      </c>
      <c r="I1304" s="66" t="s">
        <v>478</v>
      </c>
      <c r="J1304" s="66" t="s">
        <v>1455</v>
      </c>
      <c r="K1304" s="66" t="s">
        <v>1182</v>
      </c>
    </row>
    <row r="1305" spans="1:11" ht="17.25">
      <c r="A1305" s="65">
        <v>10</v>
      </c>
      <c r="B1305" s="69">
        <v>20180</v>
      </c>
      <c r="C1305" s="71" t="s">
        <v>560</v>
      </c>
      <c r="D1305" s="66" t="s">
        <v>1464</v>
      </c>
      <c r="E1305" s="70"/>
      <c r="F1305" s="66"/>
      <c r="G1305" s="70">
        <v>25000</v>
      </c>
      <c r="H1305" s="66">
        <v>2555</v>
      </c>
      <c r="I1305" s="66" t="s">
        <v>478</v>
      </c>
      <c r="J1305" s="66" t="s">
        <v>1455</v>
      </c>
      <c r="K1305" s="66" t="s">
        <v>1182</v>
      </c>
    </row>
    <row r="1306" spans="1:11" ht="17.25">
      <c r="A1306" s="65">
        <v>10</v>
      </c>
      <c r="B1306" s="69">
        <v>20210</v>
      </c>
      <c r="C1306" s="71" t="s">
        <v>560</v>
      </c>
      <c r="D1306" s="66" t="s">
        <v>1465</v>
      </c>
      <c r="E1306" s="70"/>
      <c r="F1306" s="66"/>
      <c r="G1306" s="70">
        <v>5000</v>
      </c>
      <c r="H1306" s="66">
        <v>2555</v>
      </c>
      <c r="I1306" s="66" t="s">
        <v>478</v>
      </c>
      <c r="J1306" s="66" t="s">
        <v>1455</v>
      </c>
      <c r="K1306" s="66" t="s">
        <v>1182</v>
      </c>
    </row>
    <row r="1307" spans="1:11" ht="17.25">
      <c r="A1307" s="65">
        <v>25</v>
      </c>
      <c r="B1307" s="69">
        <v>20210</v>
      </c>
      <c r="C1307" s="71" t="s">
        <v>560</v>
      </c>
      <c r="D1307" s="66" t="s">
        <v>1466</v>
      </c>
      <c r="E1307" s="70"/>
      <c r="F1307" s="66"/>
      <c r="G1307" s="70">
        <v>6000</v>
      </c>
      <c r="H1307" s="66">
        <v>2555</v>
      </c>
      <c r="I1307" s="66" t="s">
        <v>478</v>
      </c>
      <c r="J1307" s="66" t="s">
        <v>1455</v>
      </c>
      <c r="K1307" s="66" t="s">
        <v>1182</v>
      </c>
    </row>
    <row r="1308" spans="1:11" ht="17.25">
      <c r="A1308" s="65">
        <v>6</v>
      </c>
      <c r="B1308" s="69">
        <v>20241</v>
      </c>
      <c r="C1308" s="71" t="s">
        <v>560</v>
      </c>
      <c r="D1308" s="66" t="s">
        <v>1467</v>
      </c>
      <c r="E1308" s="70"/>
      <c r="F1308" s="66"/>
      <c r="G1308" s="70">
        <v>1450</v>
      </c>
      <c r="H1308" s="66">
        <v>2555</v>
      </c>
      <c r="I1308" s="66" t="s">
        <v>478</v>
      </c>
      <c r="J1308" s="66" t="s">
        <v>1455</v>
      </c>
      <c r="K1308" s="66" t="s">
        <v>1182</v>
      </c>
    </row>
    <row r="1309" spans="1:11" ht="17.25">
      <c r="A1309" s="65">
        <v>6</v>
      </c>
      <c r="B1309" s="69">
        <v>20241</v>
      </c>
      <c r="C1309" s="71" t="s">
        <v>560</v>
      </c>
      <c r="D1309" s="66" t="s">
        <v>1468</v>
      </c>
      <c r="E1309" s="70"/>
      <c r="F1309" s="66"/>
      <c r="G1309" s="70">
        <v>5000</v>
      </c>
      <c r="H1309" s="66">
        <v>2555</v>
      </c>
      <c r="I1309" s="66" t="s">
        <v>478</v>
      </c>
      <c r="J1309" s="66" t="s">
        <v>1455</v>
      </c>
      <c r="K1309" s="66" t="s">
        <v>1182</v>
      </c>
    </row>
    <row r="1310" spans="1:11" ht="17.25">
      <c r="A1310" s="65">
        <v>6</v>
      </c>
      <c r="B1310" s="69">
        <v>20241</v>
      </c>
      <c r="C1310" s="71" t="s">
        <v>560</v>
      </c>
      <c r="D1310" s="66" t="s">
        <v>1469</v>
      </c>
      <c r="E1310" s="70"/>
      <c r="F1310" s="66"/>
      <c r="G1310" s="70">
        <v>4000</v>
      </c>
      <c r="H1310" s="66">
        <v>2555</v>
      </c>
      <c r="I1310" s="66" t="s">
        <v>478</v>
      </c>
      <c r="J1310" s="66" t="s">
        <v>1455</v>
      </c>
      <c r="K1310" s="66" t="s">
        <v>1182</v>
      </c>
    </row>
    <row r="1311" spans="1:11" ht="17.25">
      <c r="A1311" s="65">
        <v>7</v>
      </c>
      <c r="B1311" s="69">
        <v>20241</v>
      </c>
      <c r="C1311" s="71" t="s">
        <v>560</v>
      </c>
      <c r="D1311" s="66" t="s">
        <v>1470</v>
      </c>
      <c r="E1311" s="70"/>
      <c r="F1311" s="66"/>
      <c r="G1311" s="70">
        <v>322</v>
      </c>
      <c r="H1311" s="66">
        <v>2555</v>
      </c>
      <c r="I1311" s="66" t="s">
        <v>478</v>
      </c>
      <c r="J1311" s="66" t="s">
        <v>1455</v>
      </c>
      <c r="K1311" s="66" t="s">
        <v>1182</v>
      </c>
    </row>
    <row r="1312" spans="1:11" ht="17.25">
      <c r="A1312" s="65">
        <v>7</v>
      </c>
      <c r="B1312" s="69">
        <v>20241</v>
      </c>
      <c r="C1312" s="71" t="s">
        <v>560</v>
      </c>
      <c r="D1312" s="66" t="s">
        <v>1471</v>
      </c>
      <c r="E1312" s="70"/>
      <c r="F1312" s="66"/>
      <c r="G1312" s="70">
        <v>1613</v>
      </c>
      <c r="H1312" s="66">
        <v>2555</v>
      </c>
      <c r="I1312" s="66" t="s">
        <v>478</v>
      </c>
      <c r="J1312" s="66" t="s">
        <v>1455</v>
      </c>
      <c r="K1312" s="66" t="s">
        <v>1182</v>
      </c>
    </row>
    <row r="1313" spans="1:11" ht="17.25">
      <c r="A1313" s="65">
        <v>7</v>
      </c>
      <c r="B1313" s="69">
        <v>20241</v>
      </c>
      <c r="C1313" s="71" t="s">
        <v>560</v>
      </c>
      <c r="D1313" s="66" t="s">
        <v>1472</v>
      </c>
      <c r="E1313" s="70"/>
      <c r="F1313" s="66"/>
      <c r="G1313" s="70">
        <v>968</v>
      </c>
      <c r="H1313" s="66">
        <v>2555</v>
      </c>
      <c r="I1313" s="66" t="s">
        <v>478</v>
      </c>
      <c r="J1313" s="66" t="s">
        <v>1455</v>
      </c>
      <c r="K1313" s="66" t="s">
        <v>1182</v>
      </c>
    </row>
    <row r="1314" spans="1:11" ht="17.25">
      <c r="A1314" s="65">
        <v>12</v>
      </c>
      <c r="B1314" s="69">
        <v>20241</v>
      </c>
      <c r="C1314" s="71" t="s">
        <v>560</v>
      </c>
      <c r="D1314" s="66" t="s">
        <v>1473</v>
      </c>
      <c r="E1314" s="70"/>
      <c r="F1314" s="66"/>
      <c r="G1314" s="70">
        <v>25000</v>
      </c>
      <c r="H1314" s="66">
        <v>2555</v>
      </c>
      <c r="I1314" s="66" t="s">
        <v>478</v>
      </c>
      <c r="J1314" s="66" t="s">
        <v>1455</v>
      </c>
      <c r="K1314" s="66" t="s">
        <v>1182</v>
      </c>
    </row>
    <row r="1315" spans="1:11" ht="17.25">
      <c r="A1315" s="65">
        <v>12</v>
      </c>
      <c r="B1315" s="69">
        <v>20241</v>
      </c>
      <c r="C1315" s="71" t="s">
        <v>560</v>
      </c>
      <c r="D1315" s="66" t="s">
        <v>1474</v>
      </c>
      <c r="E1315" s="70"/>
      <c r="F1315" s="66"/>
      <c r="G1315" s="70">
        <v>20000</v>
      </c>
      <c r="H1315" s="66">
        <v>2555</v>
      </c>
      <c r="I1315" s="66" t="s">
        <v>478</v>
      </c>
      <c r="J1315" s="66" t="s">
        <v>1455</v>
      </c>
      <c r="K1315" s="66" t="s">
        <v>1182</v>
      </c>
    </row>
    <row r="1316" spans="1:11" ht="17.25">
      <c r="A1316" s="65">
        <v>14</v>
      </c>
      <c r="B1316" s="69">
        <v>20241</v>
      </c>
      <c r="C1316" s="71" t="s">
        <v>560</v>
      </c>
      <c r="D1316" s="66" t="s">
        <v>1475</v>
      </c>
      <c r="E1316" s="70"/>
      <c r="F1316" s="66"/>
      <c r="G1316" s="70">
        <v>5000</v>
      </c>
      <c r="H1316" s="66">
        <v>2555</v>
      </c>
      <c r="I1316" s="66" t="s">
        <v>478</v>
      </c>
      <c r="J1316" s="66" t="s">
        <v>1455</v>
      </c>
      <c r="K1316" s="66" t="s">
        <v>1182</v>
      </c>
    </row>
    <row r="1317" spans="1:11" ht="17.25">
      <c r="A1317" s="65">
        <v>5</v>
      </c>
      <c r="B1317" s="69">
        <v>20271</v>
      </c>
      <c r="C1317" s="71" t="s">
        <v>560</v>
      </c>
      <c r="D1317" s="66" t="s">
        <v>1476</v>
      </c>
      <c r="E1317" s="70"/>
      <c r="F1317" s="66"/>
      <c r="G1317" s="70">
        <v>5000</v>
      </c>
      <c r="H1317" s="66">
        <v>2555</v>
      </c>
      <c r="I1317" s="66" t="s">
        <v>478</v>
      </c>
      <c r="J1317" s="66" t="s">
        <v>1455</v>
      </c>
      <c r="K1317" s="66" t="s">
        <v>1182</v>
      </c>
    </row>
    <row r="1318" spans="1:11" ht="17.25">
      <c r="A1318" s="65">
        <v>5</v>
      </c>
      <c r="B1318" s="69">
        <v>20271</v>
      </c>
      <c r="C1318" s="71" t="s">
        <v>560</v>
      </c>
      <c r="D1318" s="66" t="s">
        <v>1477</v>
      </c>
      <c r="E1318" s="70"/>
      <c r="F1318" s="66"/>
      <c r="G1318" s="70">
        <v>1450</v>
      </c>
      <c r="H1318" s="66">
        <v>2555</v>
      </c>
      <c r="I1318" s="66" t="s">
        <v>478</v>
      </c>
      <c r="J1318" s="66" t="s">
        <v>1455</v>
      </c>
      <c r="K1318" s="66" t="s">
        <v>1182</v>
      </c>
    </row>
    <row r="1319" spans="1:11" ht="17.25">
      <c r="A1319" s="65">
        <v>6</v>
      </c>
      <c r="B1319" s="69">
        <v>20271</v>
      </c>
      <c r="C1319" s="71" t="s">
        <v>560</v>
      </c>
      <c r="D1319" s="66" t="s">
        <v>1478</v>
      </c>
      <c r="E1319" s="70"/>
      <c r="F1319" s="66"/>
      <c r="G1319" s="70">
        <v>25000</v>
      </c>
      <c r="H1319" s="66">
        <v>2555</v>
      </c>
      <c r="I1319" s="66" t="s">
        <v>478</v>
      </c>
      <c r="J1319" s="66" t="s">
        <v>1455</v>
      </c>
      <c r="K1319" s="66" t="s">
        <v>1182</v>
      </c>
    </row>
    <row r="1320" spans="1:11" ht="17.25">
      <c r="A1320" s="65">
        <v>12</v>
      </c>
      <c r="B1320" s="69">
        <v>20271</v>
      </c>
      <c r="C1320" s="71" t="s">
        <v>560</v>
      </c>
      <c r="D1320" s="66" t="s">
        <v>1479</v>
      </c>
      <c r="E1320" s="70"/>
      <c r="F1320" s="66"/>
      <c r="G1320" s="70">
        <v>5700</v>
      </c>
      <c r="H1320" s="66">
        <v>2555</v>
      </c>
      <c r="I1320" s="66" t="s">
        <v>478</v>
      </c>
      <c r="J1320" s="66" t="s">
        <v>1455</v>
      </c>
      <c r="K1320" s="66" t="s">
        <v>1182</v>
      </c>
    </row>
    <row r="1321" spans="1:11" ht="17.25">
      <c r="A1321" s="65">
        <v>10</v>
      </c>
      <c r="B1321" s="69">
        <v>20302</v>
      </c>
      <c r="C1321" s="71" t="s">
        <v>560</v>
      </c>
      <c r="D1321" s="66" t="s">
        <v>1480</v>
      </c>
      <c r="E1321" s="70"/>
      <c r="F1321" s="66"/>
      <c r="G1321" s="70">
        <v>1727</v>
      </c>
      <c r="H1321" s="66">
        <v>2555</v>
      </c>
      <c r="I1321" s="66" t="s">
        <v>478</v>
      </c>
      <c r="J1321" s="66" t="s">
        <v>1455</v>
      </c>
      <c r="K1321" s="66" t="s">
        <v>1182</v>
      </c>
    </row>
    <row r="1322" spans="1:11" ht="17.25">
      <c r="A1322" s="65">
        <v>10</v>
      </c>
      <c r="B1322" s="69">
        <v>20302</v>
      </c>
      <c r="C1322" s="71" t="s">
        <v>560</v>
      </c>
      <c r="D1322" s="66" t="s">
        <v>1481</v>
      </c>
      <c r="E1322" s="70"/>
      <c r="F1322" s="66"/>
      <c r="G1322" s="70">
        <v>5000</v>
      </c>
      <c r="H1322" s="66">
        <v>2555</v>
      </c>
      <c r="I1322" s="66" t="s">
        <v>478</v>
      </c>
      <c r="J1322" s="66" t="s">
        <v>1455</v>
      </c>
      <c r="K1322" s="66" t="s">
        <v>1182</v>
      </c>
    </row>
    <row r="1323" spans="1:11" ht="17.25">
      <c r="A1323" s="65">
        <v>10</v>
      </c>
      <c r="B1323" s="69">
        <v>20302</v>
      </c>
      <c r="C1323" s="71" t="s">
        <v>560</v>
      </c>
      <c r="D1323" s="66" t="s">
        <v>1482</v>
      </c>
      <c r="E1323" s="70"/>
      <c r="F1323" s="66"/>
      <c r="G1323" s="70">
        <v>25000</v>
      </c>
      <c r="H1323" s="66">
        <v>2555</v>
      </c>
      <c r="I1323" s="66" t="s">
        <v>478</v>
      </c>
      <c r="J1323" s="66" t="s">
        <v>1455</v>
      </c>
      <c r="K1323" s="66" t="s">
        <v>1182</v>
      </c>
    </row>
    <row r="1324" spans="1:11" ht="17.25">
      <c r="A1324" s="65">
        <v>5</v>
      </c>
      <c r="B1324" s="69">
        <v>20333</v>
      </c>
      <c r="C1324" s="71" t="s">
        <v>560</v>
      </c>
      <c r="D1324" s="66" t="s">
        <v>1483</v>
      </c>
      <c r="E1324" s="70"/>
      <c r="F1324" s="66"/>
      <c r="G1324" s="70">
        <v>25000</v>
      </c>
      <c r="H1324" s="66">
        <v>2555</v>
      </c>
      <c r="I1324" s="66" t="s">
        <v>478</v>
      </c>
      <c r="J1324" s="66" t="s">
        <v>1455</v>
      </c>
      <c r="K1324" s="66" t="s">
        <v>1182</v>
      </c>
    </row>
    <row r="1325" spans="1:11" ht="17.25">
      <c r="A1325" s="65">
        <v>5</v>
      </c>
      <c r="B1325" s="69">
        <v>20333</v>
      </c>
      <c r="C1325" s="71" t="s">
        <v>560</v>
      </c>
      <c r="D1325" s="66" t="s">
        <v>1484</v>
      </c>
      <c r="E1325" s="70"/>
      <c r="F1325" s="66"/>
      <c r="G1325" s="70">
        <v>5000</v>
      </c>
      <c r="H1325" s="66">
        <v>2555</v>
      </c>
      <c r="I1325" s="66" t="s">
        <v>478</v>
      </c>
      <c r="J1325" s="66" t="s">
        <v>1455</v>
      </c>
      <c r="K1325" s="66" t="s">
        <v>1182</v>
      </c>
    </row>
    <row r="1326" spans="1:11" ht="17.25">
      <c r="A1326" s="65">
        <v>5</v>
      </c>
      <c r="B1326" s="69">
        <v>20333</v>
      </c>
      <c r="C1326" s="71" t="s">
        <v>560</v>
      </c>
      <c r="D1326" s="66" t="s">
        <v>1485</v>
      </c>
      <c r="E1326" s="70"/>
      <c r="F1326" s="66"/>
      <c r="G1326" s="70">
        <v>1603</v>
      </c>
      <c r="H1326" s="66">
        <v>2555</v>
      </c>
      <c r="I1326" s="66" t="s">
        <v>478</v>
      </c>
      <c r="J1326" s="66" t="s">
        <v>1455</v>
      </c>
      <c r="K1326" s="66" t="s">
        <v>1182</v>
      </c>
    </row>
    <row r="1327" spans="1:11" ht="17.25">
      <c r="A1327" s="65">
        <v>12</v>
      </c>
      <c r="B1327" s="69">
        <v>20333</v>
      </c>
      <c r="C1327" s="71" t="s">
        <v>560</v>
      </c>
      <c r="D1327" s="66" t="s">
        <v>1486</v>
      </c>
      <c r="E1327" s="70"/>
      <c r="F1327" s="66"/>
      <c r="G1327" s="70">
        <v>750</v>
      </c>
      <c r="H1327" s="66">
        <v>2555</v>
      </c>
      <c r="I1327" s="66" t="s">
        <v>478</v>
      </c>
      <c r="J1327" s="66" t="s">
        <v>1455</v>
      </c>
      <c r="K1327" s="66" t="s">
        <v>1182</v>
      </c>
    </row>
    <row r="1328" spans="1:11" ht="17.25">
      <c r="A1328" s="65">
        <v>12</v>
      </c>
      <c r="B1328" s="69">
        <v>20333</v>
      </c>
      <c r="C1328" s="71" t="s">
        <v>560</v>
      </c>
      <c r="D1328" s="66" t="s">
        <v>1487</v>
      </c>
      <c r="E1328" s="70"/>
      <c r="F1328" s="66"/>
      <c r="G1328" s="70">
        <v>1900</v>
      </c>
      <c r="H1328" s="66">
        <v>2555</v>
      </c>
      <c r="I1328" s="66" t="s">
        <v>478</v>
      </c>
      <c r="J1328" s="66" t="s">
        <v>1455</v>
      </c>
      <c r="K1328" s="66" t="s">
        <v>1182</v>
      </c>
    </row>
    <row r="1329" spans="1:11" ht="17.25">
      <c r="A1329" s="65">
        <v>28</v>
      </c>
      <c r="B1329" s="69">
        <v>20333</v>
      </c>
      <c r="C1329" s="71" t="s">
        <v>560</v>
      </c>
      <c r="D1329" s="66" t="s">
        <v>1488</v>
      </c>
      <c r="E1329" s="70"/>
      <c r="F1329" s="66"/>
      <c r="G1329" s="70">
        <v>1800</v>
      </c>
      <c r="H1329" s="66">
        <v>2555</v>
      </c>
      <c r="I1329" s="66" t="s">
        <v>478</v>
      </c>
      <c r="J1329" s="66" t="s">
        <v>1455</v>
      </c>
      <c r="K1329" s="66" t="s">
        <v>1182</v>
      </c>
    </row>
    <row r="1330" spans="1:11" ht="17.25">
      <c r="A1330" s="65">
        <v>26</v>
      </c>
      <c r="B1330" s="69">
        <v>19998</v>
      </c>
      <c r="C1330" s="66" t="s">
        <v>584</v>
      </c>
      <c r="D1330" s="66" t="s">
        <v>1489</v>
      </c>
      <c r="E1330" s="70"/>
      <c r="F1330" s="70"/>
      <c r="G1330" s="70">
        <v>24800</v>
      </c>
      <c r="H1330" s="66">
        <v>2555</v>
      </c>
      <c r="I1330" s="66" t="s">
        <v>154</v>
      </c>
      <c r="J1330" s="66" t="s">
        <v>155</v>
      </c>
      <c r="K1330" s="66" t="s">
        <v>1490</v>
      </c>
    </row>
    <row r="1331" spans="1:11" ht="17.25">
      <c r="A1331" s="65">
        <v>26</v>
      </c>
      <c r="B1331" s="69">
        <v>19998</v>
      </c>
      <c r="C1331" s="66" t="s">
        <v>584</v>
      </c>
      <c r="D1331" s="66" t="s">
        <v>1491</v>
      </c>
      <c r="E1331" s="70"/>
      <c r="F1331" s="70"/>
      <c r="G1331" s="70">
        <v>22000</v>
      </c>
      <c r="H1331" s="66">
        <v>2555</v>
      </c>
      <c r="I1331" s="66" t="s">
        <v>154</v>
      </c>
      <c r="J1331" s="66" t="s">
        <v>155</v>
      </c>
      <c r="K1331" s="66" t="s">
        <v>1490</v>
      </c>
    </row>
    <row r="1332" spans="1:11" ht="17.25">
      <c r="A1332" s="65">
        <v>26</v>
      </c>
      <c r="B1332" s="69">
        <v>19998</v>
      </c>
      <c r="C1332" s="66" t="s">
        <v>584</v>
      </c>
      <c r="D1332" s="66" t="s">
        <v>1492</v>
      </c>
      <c r="E1332" s="70"/>
      <c r="F1332" s="70"/>
      <c r="G1332" s="70">
        <v>40000</v>
      </c>
      <c r="H1332" s="66">
        <v>2555</v>
      </c>
      <c r="I1332" s="66" t="s">
        <v>154</v>
      </c>
      <c r="J1332" s="66" t="s">
        <v>155</v>
      </c>
      <c r="K1332" s="66" t="s">
        <v>1490</v>
      </c>
    </row>
    <row r="1333" spans="1:11" ht="17.25">
      <c r="A1333" s="65">
        <v>26</v>
      </c>
      <c r="B1333" s="69">
        <v>19998</v>
      </c>
      <c r="C1333" s="66" t="s">
        <v>584</v>
      </c>
      <c r="D1333" s="66" t="s">
        <v>1493</v>
      </c>
      <c r="E1333" s="70"/>
      <c r="F1333" s="70"/>
      <c r="G1333" s="70">
        <v>38600</v>
      </c>
      <c r="H1333" s="66">
        <v>2555</v>
      </c>
      <c r="I1333" s="66" t="s">
        <v>154</v>
      </c>
      <c r="J1333" s="66" t="s">
        <v>155</v>
      </c>
      <c r="K1333" s="66" t="s">
        <v>1490</v>
      </c>
    </row>
    <row r="1334" spans="1:11" ht="17.25">
      <c r="A1334" s="65">
        <v>26</v>
      </c>
      <c r="B1334" s="69">
        <v>19998</v>
      </c>
      <c r="C1334" s="66" t="s">
        <v>584</v>
      </c>
      <c r="D1334" s="66" t="s">
        <v>1494</v>
      </c>
      <c r="E1334" s="70"/>
      <c r="F1334" s="70"/>
      <c r="G1334" s="70">
        <v>2400</v>
      </c>
      <c r="H1334" s="66">
        <v>2555</v>
      </c>
      <c r="I1334" s="66" t="s">
        <v>154</v>
      </c>
      <c r="J1334" s="66" t="s">
        <v>155</v>
      </c>
      <c r="K1334" s="66" t="s">
        <v>1490</v>
      </c>
    </row>
    <row r="1335" spans="1:11" ht="17.25">
      <c r="A1335" s="65">
        <v>26</v>
      </c>
      <c r="B1335" s="69">
        <v>19998</v>
      </c>
      <c r="C1335" s="66" t="s">
        <v>584</v>
      </c>
      <c r="D1335" s="66" t="s">
        <v>1495</v>
      </c>
      <c r="E1335" s="70"/>
      <c r="F1335" s="70"/>
      <c r="G1335" s="70">
        <v>1200</v>
      </c>
      <c r="H1335" s="66">
        <v>2555</v>
      </c>
      <c r="I1335" s="66" t="s">
        <v>154</v>
      </c>
      <c r="J1335" s="66" t="s">
        <v>155</v>
      </c>
      <c r="K1335" s="66" t="s">
        <v>1490</v>
      </c>
    </row>
    <row r="1336" spans="1:11" ht="17.25">
      <c r="A1336" s="65">
        <v>26</v>
      </c>
      <c r="B1336" s="69">
        <v>19998</v>
      </c>
      <c r="C1336" s="66" t="s">
        <v>584</v>
      </c>
      <c r="D1336" s="66" t="s">
        <v>1496</v>
      </c>
      <c r="E1336" s="70"/>
      <c r="F1336" s="70"/>
      <c r="G1336" s="70">
        <v>1800</v>
      </c>
      <c r="H1336" s="66">
        <v>2555</v>
      </c>
      <c r="I1336" s="66" t="s">
        <v>154</v>
      </c>
      <c r="J1336" s="66" t="s">
        <v>155</v>
      </c>
      <c r="K1336" s="66" t="s">
        <v>1490</v>
      </c>
    </row>
    <row r="1337" spans="1:11" ht="17.25">
      <c r="A1337" s="65">
        <v>31</v>
      </c>
      <c r="B1337" s="69">
        <v>19998</v>
      </c>
      <c r="C1337" s="66" t="s">
        <v>220</v>
      </c>
      <c r="D1337" s="66" t="s">
        <v>1497</v>
      </c>
      <c r="E1337" s="70"/>
      <c r="F1337" s="70"/>
      <c r="G1337" s="70">
        <v>3040</v>
      </c>
      <c r="H1337" s="66">
        <v>2555</v>
      </c>
      <c r="I1337" s="66" t="s">
        <v>154</v>
      </c>
      <c r="J1337" s="66" t="s">
        <v>155</v>
      </c>
      <c r="K1337" s="66" t="s">
        <v>1490</v>
      </c>
    </row>
    <row r="1338" spans="1:11" ht="17.25">
      <c r="A1338" s="65">
        <v>4</v>
      </c>
      <c r="B1338" s="69">
        <v>20029</v>
      </c>
      <c r="C1338" s="72" t="s">
        <v>596</v>
      </c>
      <c r="D1338" s="66" t="s">
        <v>1498</v>
      </c>
      <c r="E1338" s="70"/>
      <c r="F1338" s="70"/>
      <c r="G1338" s="70">
        <v>7760</v>
      </c>
      <c r="H1338" s="66">
        <v>2555</v>
      </c>
      <c r="I1338" s="66" t="s">
        <v>154</v>
      </c>
      <c r="J1338" s="66" t="s">
        <v>155</v>
      </c>
      <c r="K1338" s="66" t="s">
        <v>1490</v>
      </c>
    </row>
    <row r="1339" spans="1:11" ht="17.25">
      <c r="A1339" s="65">
        <v>11</v>
      </c>
      <c r="B1339" s="69">
        <v>20029</v>
      </c>
      <c r="C1339" s="70" t="s">
        <v>158</v>
      </c>
      <c r="D1339" s="66" t="s">
        <v>1499</v>
      </c>
      <c r="E1339" s="70"/>
      <c r="F1339" s="70"/>
      <c r="G1339" s="70">
        <v>90</v>
      </c>
      <c r="H1339" s="66">
        <v>2555</v>
      </c>
      <c r="I1339" s="66" t="s">
        <v>154</v>
      </c>
      <c r="J1339" s="66" t="s">
        <v>155</v>
      </c>
      <c r="K1339" s="66" t="s">
        <v>1490</v>
      </c>
    </row>
    <row r="1340" spans="1:11" ht="17.25">
      <c r="A1340" s="65">
        <v>18</v>
      </c>
      <c r="B1340" s="69">
        <v>20029</v>
      </c>
      <c r="C1340" s="71" t="s">
        <v>236</v>
      </c>
      <c r="D1340" s="66" t="s">
        <v>1500</v>
      </c>
      <c r="E1340" s="70"/>
      <c r="F1340" s="70"/>
      <c r="G1340" s="70">
        <v>21040</v>
      </c>
      <c r="H1340" s="66">
        <v>2555</v>
      </c>
      <c r="I1340" s="66" t="s">
        <v>154</v>
      </c>
      <c r="J1340" s="66" t="s">
        <v>155</v>
      </c>
      <c r="K1340" s="66" t="s">
        <v>1490</v>
      </c>
    </row>
    <row r="1341" spans="1:11" ht="17.25">
      <c r="A1341" s="65">
        <v>8</v>
      </c>
      <c r="B1341" s="69">
        <v>20059</v>
      </c>
      <c r="C1341" s="66" t="s">
        <v>160</v>
      </c>
      <c r="D1341" s="66" t="s">
        <v>1501</v>
      </c>
      <c r="E1341" s="70"/>
      <c r="F1341" s="70"/>
      <c r="G1341" s="70">
        <v>950</v>
      </c>
      <c r="H1341" s="66">
        <v>2555</v>
      </c>
      <c r="I1341" s="66" t="s">
        <v>154</v>
      </c>
      <c r="J1341" s="66" t="s">
        <v>155</v>
      </c>
      <c r="K1341" s="66" t="s">
        <v>1490</v>
      </c>
    </row>
    <row r="1342" spans="1:11" ht="17.25">
      <c r="A1342" s="65">
        <v>8</v>
      </c>
      <c r="B1342" s="69">
        <v>20059</v>
      </c>
      <c r="C1342" s="66" t="s">
        <v>217</v>
      </c>
      <c r="D1342" s="66" t="s">
        <v>1502</v>
      </c>
      <c r="E1342" s="70"/>
      <c r="F1342" s="70"/>
      <c r="G1342" s="70">
        <v>1447</v>
      </c>
      <c r="H1342" s="66">
        <v>2555</v>
      </c>
      <c r="I1342" s="66" t="s">
        <v>154</v>
      </c>
      <c r="J1342" s="66" t="s">
        <v>155</v>
      </c>
      <c r="K1342" s="66" t="s">
        <v>1490</v>
      </c>
    </row>
    <row r="1343" spans="1:11" ht="17.25">
      <c r="A1343" s="65">
        <v>8</v>
      </c>
      <c r="B1343" s="69">
        <v>20059</v>
      </c>
      <c r="C1343" s="66" t="s">
        <v>217</v>
      </c>
      <c r="D1343" s="66" t="s">
        <v>1503</v>
      </c>
      <c r="E1343" s="70"/>
      <c r="F1343" s="70"/>
      <c r="G1343" s="70">
        <v>1841</v>
      </c>
      <c r="H1343" s="66">
        <v>2555</v>
      </c>
      <c r="I1343" s="66" t="s">
        <v>154</v>
      </c>
      <c r="J1343" s="66" t="s">
        <v>155</v>
      </c>
      <c r="K1343" s="66" t="s">
        <v>1490</v>
      </c>
    </row>
    <row r="1344" spans="1:11" ht="17.25">
      <c r="A1344" s="65">
        <v>8</v>
      </c>
      <c r="B1344" s="69">
        <v>20059</v>
      </c>
      <c r="C1344" s="66" t="s">
        <v>220</v>
      </c>
      <c r="D1344" s="66" t="s">
        <v>1504</v>
      </c>
      <c r="E1344" s="70"/>
      <c r="F1344" s="70"/>
      <c r="G1344" s="70">
        <v>1020</v>
      </c>
      <c r="H1344" s="66">
        <v>2555</v>
      </c>
      <c r="I1344" s="66" t="s">
        <v>154</v>
      </c>
      <c r="J1344" s="66" t="s">
        <v>155</v>
      </c>
      <c r="K1344" s="66" t="s">
        <v>1490</v>
      </c>
    </row>
    <row r="1345" spans="1:11" ht="17.25">
      <c r="A1345" s="65">
        <v>8</v>
      </c>
      <c r="B1345" s="69">
        <v>20059</v>
      </c>
      <c r="C1345" s="72" t="s">
        <v>596</v>
      </c>
      <c r="D1345" s="66" t="s">
        <v>1505</v>
      </c>
      <c r="E1345" s="70"/>
      <c r="F1345" s="70"/>
      <c r="G1345" s="70">
        <v>11220</v>
      </c>
      <c r="H1345" s="66">
        <v>2555</v>
      </c>
      <c r="I1345" s="66" t="s">
        <v>154</v>
      </c>
      <c r="J1345" s="66" t="s">
        <v>155</v>
      </c>
      <c r="K1345" s="66" t="s">
        <v>1490</v>
      </c>
    </row>
    <row r="1346" spans="1:11" ht="17.25">
      <c r="A1346" s="65">
        <v>8</v>
      </c>
      <c r="B1346" s="69">
        <v>20059</v>
      </c>
      <c r="C1346" s="66" t="s">
        <v>584</v>
      </c>
      <c r="D1346" s="66" t="s">
        <v>1506</v>
      </c>
      <c r="E1346" s="70"/>
      <c r="F1346" s="70"/>
      <c r="G1346" s="70">
        <v>1600</v>
      </c>
      <c r="H1346" s="66">
        <v>2555</v>
      </c>
      <c r="I1346" s="66" t="s">
        <v>154</v>
      </c>
      <c r="J1346" s="66" t="s">
        <v>155</v>
      </c>
      <c r="K1346" s="66" t="s">
        <v>1490</v>
      </c>
    </row>
    <row r="1347" spans="1:11" ht="17.25">
      <c r="A1347" s="65">
        <v>8</v>
      </c>
      <c r="B1347" s="69">
        <v>20059</v>
      </c>
      <c r="C1347" s="66" t="s">
        <v>584</v>
      </c>
      <c r="D1347" s="66" t="s">
        <v>1507</v>
      </c>
      <c r="E1347" s="70"/>
      <c r="F1347" s="70"/>
      <c r="G1347" s="70">
        <v>1200</v>
      </c>
      <c r="H1347" s="66">
        <v>2555</v>
      </c>
      <c r="I1347" s="66" t="s">
        <v>154</v>
      </c>
      <c r="J1347" s="66" t="s">
        <v>155</v>
      </c>
      <c r="K1347" s="66" t="s">
        <v>1490</v>
      </c>
    </row>
    <row r="1348" spans="1:11" ht="17.25">
      <c r="A1348" s="65">
        <v>8</v>
      </c>
      <c r="B1348" s="69">
        <v>20059</v>
      </c>
      <c r="C1348" s="66" t="s">
        <v>584</v>
      </c>
      <c r="D1348" s="66" t="s">
        <v>1508</v>
      </c>
      <c r="E1348" s="70"/>
      <c r="F1348" s="70"/>
      <c r="G1348" s="70">
        <v>2000</v>
      </c>
      <c r="H1348" s="66">
        <v>2555</v>
      </c>
      <c r="I1348" s="66" t="s">
        <v>154</v>
      </c>
      <c r="J1348" s="66" t="s">
        <v>155</v>
      </c>
      <c r="K1348" s="66" t="s">
        <v>1490</v>
      </c>
    </row>
    <row r="1349" spans="1:11" ht="17.25">
      <c r="A1349" s="65">
        <v>8</v>
      </c>
      <c r="B1349" s="69">
        <v>20059</v>
      </c>
      <c r="C1349" s="66" t="s">
        <v>584</v>
      </c>
      <c r="D1349" s="66" t="s">
        <v>1509</v>
      </c>
      <c r="E1349" s="70"/>
      <c r="F1349" s="70"/>
      <c r="G1349" s="70">
        <v>2000</v>
      </c>
      <c r="H1349" s="66">
        <v>2555</v>
      </c>
      <c r="I1349" s="66" t="s">
        <v>154</v>
      </c>
      <c r="J1349" s="66" t="s">
        <v>155</v>
      </c>
      <c r="K1349" s="66" t="s">
        <v>1490</v>
      </c>
    </row>
    <row r="1350" spans="1:11" ht="17.25">
      <c r="A1350" s="65">
        <v>8</v>
      </c>
      <c r="B1350" s="69">
        <v>20059</v>
      </c>
      <c r="C1350" s="66" t="s">
        <v>584</v>
      </c>
      <c r="D1350" s="66" t="s">
        <v>1510</v>
      </c>
      <c r="E1350" s="70"/>
      <c r="F1350" s="70"/>
      <c r="G1350" s="70">
        <v>4800</v>
      </c>
      <c r="H1350" s="66">
        <v>2555</v>
      </c>
      <c r="I1350" s="66" t="s">
        <v>154</v>
      </c>
      <c r="J1350" s="66" t="s">
        <v>155</v>
      </c>
      <c r="K1350" s="66" t="s">
        <v>1490</v>
      </c>
    </row>
    <row r="1351" spans="1:11" ht="17.25">
      <c r="A1351" s="65">
        <v>8</v>
      </c>
      <c r="B1351" s="69">
        <v>20059</v>
      </c>
      <c r="C1351" s="66" t="s">
        <v>584</v>
      </c>
      <c r="D1351" s="66" t="s">
        <v>1511</v>
      </c>
      <c r="E1351" s="70"/>
      <c r="F1351" s="70"/>
      <c r="G1351" s="70">
        <v>9200</v>
      </c>
      <c r="H1351" s="66">
        <v>2555</v>
      </c>
      <c r="I1351" s="66" t="s">
        <v>154</v>
      </c>
      <c r="J1351" s="66" t="s">
        <v>155</v>
      </c>
      <c r="K1351" s="66" t="s">
        <v>1490</v>
      </c>
    </row>
    <row r="1352" spans="1:11" ht="17.25">
      <c r="A1352" s="65">
        <v>8</v>
      </c>
      <c r="B1352" s="69">
        <v>20059</v>
      </c>
      <c r="C1352" s="66" t="s">
        <v>584</v>
      </c>
      <c r="D1352" s="66" t="s">
        <v>1512</v>
      </c>
      <c r="E1352" s="70"/>
      <c r="F1352" s="70"/>
      <c r="G1352" s="70">
        <v>9200</v>
      </c>
      <c r="H1352" s="66">
        <v>2555</v>
      </c>
      <c r="I1352" s="66" t="s">
        <v>154</v>
      </c>
      <c r="J1352" s="66" t="s">
        <v>155</v>
      </c>
      <c r="K1352" s="66" t="s">
        <v>1490</v>
      </c>
    </row>
    <row r="1353" spans="1:11" ht="17.25">
      <c r="A1353" s="65">
        <v>8</v>
      </c>
      <c r="B1353" s="69">
        <v>20059</v>
      </c>
      <c r="C1353" s="66" t="s">
        <v>584</v>
      </c>
      <c r="D1353" s="66" t="s">
        <v>1513</v>
      </c>
      <c r="E1353" s="70"/>
      <c r="F1353" s="70"/>
      <c r="G1353" s="70">
        <v>1200</v>
      </c>
      <c r="H1353" s="66">
        <v>2555</v>
      </c>
      <c r="I1353" s="66" t="s">
        <v>154</v>
      </c>
      <c r="J1353" s="66" t="s">
        <v>155</v>
      </c>
      <c r="K1353" s="66" t="s">
        <v>1490</v>
      </c>
    </row>
    <row r="1354" spans="1:11" ht="17.25">
      <c r="A1354" s="65">
        <v>13</v>
      </c>
      <c r="B1354" s="69">
        <v>20059</v>
      </c>
      <c r="C1354" s="66" t="s">
        <v>584</v>
      </c>
      <c r="D1354" s="66" t="s">
        <v>1514</v>
      </c>
      <c r="E1354" s="70"/>
      <c r="F1354" s="70"/>
      <c r="G1354" s="70">
        <v>900</v>
      </c>
      <c r="H1354" s="66">
        <v>2555</v>
      </c>
      <c r="I1354" s="66" t="s">
        <v>154</v>
      </c>
      <c r="J1354" s="66" t="s">
        <v>155</v>
      </c>
      <c r="K1354" s="66" t="s">
        <v>1490</v>
      </c>
    </row>
    <row r="1355" spans="1:11" ht="17.25">
      <c r="A1355" s="65">
        <v>13</v>
      </c>
      <c r="B1355" s="69">
        <v>20059</v>
      </c>
      <c r="C1355" s="66" t="s">
        <v>584</v>
      </c>
      <c r="D1355" s="66" t="s">
        <v>1515</v>
      </c>
      <c r="E1355" s="70"/>
      <c r="F1355" s="70"/>
      <c r="G1355" s="70">
        <v>600</v>
      </c>
      <c r="H1355" s="66">
        <v>2555</v>
      </c>
      <c r="I1355" s="66" t="s">
        <v>154</v>
      </c>
      <c r="J1355" s="66" t="s">
        <v>155</v>
      </c>
      <c r="K1355" s="66" t="s">
        <v>1490</v>
      </c>
    </row>
    <row r="1356" spans="1:11" ht="17.25">
      <c r="A1356" s="65">
        <v>13</v>
      </c>
      <c r="B1356" s="69">
        <v>20059</v>
      </c>
      <c r="C1356" s="66" t="s">
        <v>584</v>
      </c>
      <c r="D1356" s="66" t="s">
        <v>1516</v>
      </c>
      <c r="E1356" s="70"/>
      <c r="F1356" s="70"/>
      <c r="G1356" s="70">
        <v>600</v>
      </c>
      <c r="H1356" s="66">
        <v>2555</v>
      </c>
      <c r="I1356" s="66" t="s">
        <v>154</v>
      </c>
      <c r="J1356" s="66" t="s">
        <v>155</v>
      </c>
      <c r="K1356" s="66" t="s">
        <v>1490</v>
      </c>
    </row>
    <row r="1357" spans="1:11" ht="17.25">
      <c r="A1357" s="65">
        <v>13</v>
      </c>
      <c r="B1357" s="69">
        <v>20059</v>
      </c>
      <c r="C1357" s="66" t="s">
        <v>217</v>
      </c>
      <c r="D1357" s="66" t="s">
        <v>1517</v>
      </c>
      <c r="E1357" s="70"/>
      <c r="F1357" s="70"/>
      <c r="G1357" s="70">
        <v>8993</v>
      </c>
      <c r="H1357" s="66">
        <v>2555</v>
      </c>
      <c r="I1357" s="66" t="s">
        <v>154</v>
      </c>
      <c r="J1357" s="66" t="s">
        <v>155</v>
      </c>
      <c r="K1357" s="66" t="s">
        <v>1490</v>
      </c>
    </row>
    <row r="1358" spans="1:11" ht="17.25">
      <c r="A1358" s="65">
        <v>13</v>
      </c>
      <c r="B1358" s="69">
        <v>20059</v>
      </c>
      <c r="C1358" s="66" t="s">
        <v>584</v>
      </c>
      <c r="D1358" s="66" t="s">
        <v>1518</v>
      </c>
      <c r="E1358" s="70"/>
      <c r="F1358" s="70"/>
      <c r="G1358" s="70">
        <v>2700</v>
      </c>
      <c r="H1358" s="66">
        <v>2555</v>
      </c>
      <c r="I1358" s="66" t="s">
        <v>154</v>
      </c>
      <c r="J1358" s="66" t="s">
        <v>155</v>
      </c>
      <c r="K1358" s="66" t="s">
        <v>1490</v>
      </c>
    </row>
    <row r="1359" spans="1:11" ht="17.25">
      <c r="A1359" s="65">
        <v>15</v>
      </c>
      <c r="B1359" s="69">
        <v>20059</v>
      </c>
      <c r="C1359" s="66" t="s">
        <v>584</v>
      </c>
      <c r="D1359" s="66" t="s">
        <v>1519</v>
      </c>
      <c r="E1359" s="70"/>
      <c r="F1359" s="70"/>
      <c r="G1359" s="70">
        <v>2250</v>
      </c>
      <c r="H1359" s="66">
        <v>2555</v>
      </c>
      <c r="I1359" s="66" t="s">
        <v>154</v>
      </c>
      <c r="J1359" s="66" t="s">
        <v>155</v>
      </c>
      <c r="K1359" s="66" t="s">
        <v>1490</v>
      </c>
    </row>
    <row r="1360" spans="1:11" ht="17.25">
      <c r="A1360" s="65">
        <v>15</v>
      </c>
      <c r="B1360" s="69">
        <v>20059</v>
      </c>
      <c r="C1360" s="66" t="s">
        <v>584</v>
      </c>
      <c r="D1360" s="66" t="s">
        <v>1520</v>
      </c>
      <c r="E1360" s="70"/>
      <c r="F1360" s="70"/>
      <c r="G1360" s="70">
        <v>1350</v>
      </c>
      <c r="H1360" s="66">
        <v>2555</v>
      </c>
      <c r="I1360" s="66" t="s">
        <v>154</v>
      </c>
      <c r="J1360" s="66" t="s">
        <v>155</v>
      </c>
      <c r="K1360" s="66" t="s">
        <v>1490</v>
      </c>
    </row>
    <row r="1361" spans="1:11" ht="17.25">
      <c r="A1361" s="65">
        <v>15</v>
      </c>
      <c r="B1361" s="69">
        <v>20059</v>
      </c>
      <c r="C1361" s="72" t="s">
        <v>171</v>
      </c>
      <c r="D1361" s="66" t="s">
        <v>1521</v>
      </c>
      <c r="E1361" s="70"/>
      <c r="F1361" s="70"/>
      <c r="G1361" s="70">
        <v>3000</v>
      </c>
      <c r="H1361" s="66">
        <v>2555</v>
      </c>
      <c r="I1361" s="66" t="s">
        <v>154</v>
      </c>
      <c r="J1361" s="66" t="s">
        <v>155</v>
      </c>
      <c r="K1361" s="66" t="s">
        <v>1490</v>
      </c>
    </row>
    <row r="1362" spans="1:11" ht="17.25">
      <c r="A1362" s="65">
        <v>15</v>
      </c>
      <c r="B1362" s="69">
        <v>20059</v>
      </c>
      <c r="C1362" s="72" t="s">
        <v>171</v>
      </c>
      <c r="D1362" s="66" t="s">
        <v>1522</v>
      </c>
      <c r="E1362" s="70"/>
      <c r="F1362" s="70"/>
      <c r="G1362" s="70">
        <v>1800</v>
      </c>
      <c r="H1362" s="66">
        <v>2555</v>
      </c>
      <c r="I1362" s="66" t="s">
        <v>154</v>
      </c>
      <c r="J1362" s="66" t="s">
        <v>155</v>
      </c>
      <c r="K1362" s="66" t="s">
        <v>1490</v>
      </c>
    </row>
    <row r="1363" spans="1:11" ht="17.25">
      <c r="A1363" s="65">
        <v>20</v>
      </c>
      <c r="B1363" s="69">
        <v>20059</v>
      </c>
      <c r="C1363" s="66" t="s">
        <v>186</v>
      </c>
      <c r="D1363" s="66" t="s">
        <v>1523</v>
      </c>
      <c r="E1363" s="70"/>
      <c r="F1363" s="70"/>
      <c r="G1363" s="70">
        <v>17049</v>
      </c>
      <c r="H1363" s="66">
        <v>2555</v>
      </c>
      <c r="I1363" s="66" t="s">
        <v>154</v>
      </c>
      <c r="J1363" s="66" t="s">
        <v>155</v>
      </c>
      <c r="K1363" s="66" t="s">
        <v>1490</v>
      </c>
    </row>
    <row r="1364" spans="1:11" ht="17.25">
      <c r="A1364" s="65">
        <v>23</v>
      </c>
      <c r="B1364" s="69">
        <v>20059</v>
      </c>
      <c r="C1364" s="72" t="s">
        <v>171</v>
      </c>
      <c r="D1364" s="66" t="s">
        <v>1524</v>
      </c>
      <c r="E1364" s="70"/>
      <c r="F1364" s="70"/>
      <c r="G1364" s="70">
        <v>900</v>
      </c>
      <c r="H1364" s="66">
        <v>2555</v>
      </c>
      <c r="I1364" s="66" t="s">
        <v>154</v>
      </c>
      <c r="J1364" s="66" t="s">
        <v>155</v>
      </c>
      <c r="K1364" s="66" t="s">
        <v>1490</v>
      </c>
    </row>
    <row r="1365" spans="1:11" ht="17.25">
      <c r="A1365" s="65">
        <v>23</v>
      </c>
      <c r="B1365" s="69">
        <v>20059</v>
      </c>
      <c r="C1365" s="72" t="s">
        <v>171</v>
      </c>
      <c r="D1365" s="66" t="s">
        <v>1525</v>
      </c>
      <c r="E1365" s="70"/>
      <c r="F1365" s="70"/>
      <c r="G1365" s="70">
        <v>900</v>
      </c>
      <c r="H1365" s="66">
        <v>2555</v>
      </c>
      <c r="I1365" s="66" t="s">
        <v>154</v>
      </c>
      <c r="J1365" s="66" t="s">
        <v>155</v>
      </c>
      <c r="K1365" s="66" t="s">
        <v>1490</v>
      </c>
    </row>
    <row r="1366" spans="1:11" ht="17.25">
      <c r="A1366" s="65">
        <v>23</v>
      </c>
      <c r="B1366" s="69">
        <v>20059</v>
      </c>
      <c r="C1366" s="66" t="s">
        <v>217</v>
      </c>
      <c r="D1366" s="66" t="s">
        <v>1526</v>
      </c>
      <c r="E1366" s="70"/>
      <c r="F1366" s="70"/>
      <c r="G1366" s="70">
        <v>674</v>
      </c>
      <c r="H1366" s="66">
        <v>2555</v>
      </c>
      <c r="I1366" s="66" t="s">
        <v>154</v>
      </c>
      <c r="J1366" s="66" t="s">
        <v>155</v>
      </c>
      <c r="K1366" s="66" t="s">
        <v>1490</v>
      </c>
    </row>
    <row r="1367" spans="1:11" ht="17.25">
      <c r="A1367" s="65">
        <v>29</v>
      </c>
      <c r="B1367" s="69">
        <v>20059</v>
      </c>
      <c r="C1367" s="66" t="s">
        <v>584</v>
      </c>
      <c r="D1367" s="66" t="s">
        <v>1527</v>
      </c>
      <c r="E1367" s="70"/>
      <c r="F1367" s="70"/>
      <c r="G1367" s="70">
        <v>1875</v>
      </c>
      <c r="H1367" s="66">
        <v>2555</v>
      </c>
      <c r="I1367" s="66" t="s">
        <v>154</v>
      </c>
      <c r="J1367" s="66" t="s">
        <v>155</v>
      </c>
      <c r="K1367" s="66" t="s">
        <v>1490</v>
      </c>
    </row>
    <row r="1368" spans="1:11" ht="17.25">
      <c r="A1368" s="65">
        <v>29</v>
      </c>
      <c r="B1368" s="69">
        <v>20059</v>
      </c>
      <c r="C1368" s="66" t="s">
        <v>584</v>
      </c>
      <c r="D1368" s="66" t="s">
        <v>1528</v>
      </c>
      <c r="E1368" s="70"/>
      <c r="F1368" s="70"/>
      <c r="G1368" s="70">
        <v>14250</v>
      </c>
      <c r="H1368" s="66">
        <v>2555</v>
      </c>
      <c r="I1368" s="66" t="s">
        <v>154</v>
      </c>
      <c r="J1368" s="66" t="s">
        <v>155</v>
      </c>
      <c r="K1368" s="66" t="s">
        <v>1490</v>
      </c>
    </row>
    <row r="1369" spans="1:11" ht="17.25">
      <c r="A1369" s="65">
        <v>29</v>
      </c>
      <c r="B1369" s="69">
        <v>20059</v>
      </c>
      <c r="C1369" s="66" t="s">
        <v>584</v>
      </c>
      <c r="D1369" s="66" t="s">
        <v>1529</v>
      </c>
      <c r="E1369" s="70"/>
      <c r="F1369" s="70"/>
      <c r="G1369" s="70">
        <v>16875</v>
      </c>
      <c r="H1369" s="66">
        <v>2555</v>
      </c>
      <c r="I1369" s="66" t="s">
        <v>154</v>
      </c>
      <c r="J1369" s="66" t="s">
        <v>155</v>
      </c>
      <c r="K1369" s="66" t="s">
        <v>1490</v>
      </c>
    </row>
    <row r="1370" spans="1:11" ht="17.25">
      <c r="A1370" s="65">
        <v>29</v>
      </c>
      <c r="B1370" s="69">
        <v>20059</v>
      </c>
      <c r="C1370" s="66" t="s">
        <v>584</v>
      </c>
      <c r="D1370" s="66" t="s">
        <v>1530</v>
      </c>
      <c r="E1370" s="70"/>
      <c r="F1370" s="70"/>
      <c r="G1370" s="70">
        <v>15750</v>
      </c>
      <c r="H1370" s="66">
        <v>2555</v>
      </c>
      <c r="I1370" s="66" t="s">
        <v>154</v>
      </c>
      <c r="J1370" s="66" t="s">
        <v>155</v>
      </c>
      <c r="K1370" s="66" t="s">
        <v>1490</v>
      </c>
    </row>
    <row r="1371" spans="1:11" ht="17.25">
      <c r="A1371" s="65">
        <v>29</v>
      </c>
      <c r="B1371" s="69">
        <v>20059</v>
      </c>
      <c r="C1371" s="66" t="s">
        <v>584</v>
      </c>
      <c r="D1371" s="66" t="s">
        <v>1531</v>
      </c>
      <c r="E1371" s="70"/>
      <c r="F1371" s="70"/>
      <c r="G1371" s="70">
        <v>4500</v>
      </c>
      <c r="H1371" s="66">
        <v>2555</v>
      </c>
      <c r="I1371" s="66" t="s">
        <v>154</v>
      </c>
      <c r="J1371" s="66" t="s">
        <v>155</v>
      </c>
      <c r="K1371" s="66" t="s">
        <v>1490</v>
      </c>
    </row>
    <row r="1372" spans="1:11" ht="17.25">
      <c r="A1372" s="65">
        <v>29</v>
      </c>
      <c r="B1372" s="69">
        <v>20059</v>
      </c>
      <c r="C1372" s="66" t="s">
        <v>584</v>
      </c>
      <c r="D1372" s="66" t="s">
        <v>1532</v>
      </c>
      <c r="E1372" s="70"/>
      <c r="F1372" s="70"/>
      <c r="G1372" s="70">
        <v>2625</v>
      </c>
      <c r="H1372" s="66">
        <v>2555</v>
      </c>
      <c r="I1372" s="66" t="s">
        <v>154</v>
      </c>
      <c r="J1372" s="66" t="s">
        <v>155</v>
      </c>
      <c r="K1372" s="66" t="s">
        <v>1490</v>
      </c>
    </row>
    <row r="1373" spans="1:11" ht="17.25">
      <c r="A1373" s="65">
        <v>29</v>
      </c>
      <c r="B1373" s="69">
        <v>20059</v>
      </c>
      <c r="C1373" s="66" t="s">
        <v>584</v>
      </c>
      <c r="D1373" s="66" t="s">
        <v>1533</v>
      </c>
      <c r="E1373" s="70"/>
      <c r="F1373" s="70"/>
      <c r="G1373" s="70">
        <v>14250</v>
      </c>
      <c r="H1373" s="66">
        <v>2555</v>
      </c>
      <c r="I1373" s="66" t="s">
        <v>154</v>
      </c>
      <c r="J1373" s="66" t="s">
        <v>155</v>
      </c>
      <c r="K1373" s="66" t="s">
        <v>1490</v>
      </c>
    </row>
    <row r="1374" spans="1:11" ht="17.25">
      <c r="A1374" s="65">
        <v>29</v>
      </c>
      <c r="B1374" s="69">
        <v>20059</v>
      </c>
      <c r="C1374" s="66" t="s">
        <v>584</v>
      </c>
      <c r="D1374" s="66" t="s">
        <v>1534</v>
      </c>
      <c r="E1374" s="70"/>
      <c r="F1374" s="70"/>
      <c r="G1374" s="70">
        <v>24750</v>
      </c>
      <c r="H1374" s="66">
        <v>2555</v>
      </c>
      <c r="I1374" s="66" t="s">
        <v>154</v>
      </c>
      <c r="J1374" s="66" t="s">
        <v>155</v>
      </c>
      <c r="K1374" s="66" t="s">
        <v>1490</v>
      </c>
    </row>
    <row r="1375" spans="1:11" ht="17.25">
      <c r="A1375" s="65">
        <v>29</v>
      </c>
      <c r="B1375" s="69">
        <v>20059</v>
      </c>
      <c r="C1375" s="66" t="s">
        <v>584</v>
      </c>
      <c r="D1375" s="66" t="s">
        <v>1535</v>
      </c>
      <c r="E1375" s="70"/>
      <c r="F1375" s="70"/>
      <c r="G1375" s="70">
        <v>14625</v>
      </c>
      <c r="H1375" s="66">
        <v>2555</v>
      </c>
      <c r="I1375" s="66" t="s">
        <v>154</v>
      </c>
      <c r="J1375" s="66" t="s">
        <v>155</v>
      </c>
      <c r="K1375" s="66" t="s">
        <v>1490</v>
      </c>
    </row>
    <row r="1376" spans="1:11" ht="17.25">
      <c r="A1376" s="65">
        <v>29</v>
      </c>
      <c r="B1376" s="69">
        <v>20059</v>
      </c>
      <c r="C1376" s="66" t="s">
        <v>584</v>
      </c>
      <c r="D1376" s="66" t="s">
        <v>1536</v>
      </c>
      <c r="E1376" s="70"/>
      <c r="F1376" s="70"/>
      <c r="G1376" s="70">
        <v>10125</v>
      </c>
      <c r="H1376" s="66">
        <v>2555</v>
      </c>
      <c r="I1376" s="66" t="s">
        <v>154</v>
      </c>
      <c r="J1376" s="66" t="s">
        <v>155</v>
      </c>
      <c r="K1376" s="66" t="s">
        <v>1490</v>
      </c>
    </row>
    <row r="1377" spans="1:11" ht="17.25">
      <c r="A1377" s="65">
        <v>29</v>
      </c>
      <c r="B1377" s="69">
        <v>20059</v>
      </c>
      <c r="C1377" s="66" t="s">
        <v>584</v>
      </c>
      <c r="D1377" s="66" t="s">
        <v>1537</v>
      </c>
      <c r="E1377" s="70"/>
      <c r="F1377" s="70"/>
      <c r="G1377" s="70">
        <v>6375</v>
      </c>
      <c r="H1377" s="66">
        <v>2555</v>
      </c>
      <c r="I1377" s="66" t="s">
        <v>154</v>
      </c>
      <c r="J1377" s="66" t="s">
        <v>155</v>
      </c>
      <c r="K1377" s="66" t="s">
        <v>1490</v>
      </c>
    </row>
    <row r="1378" spans="1:11" ht="17.25">
      <c r="A1378" s="65">
        <v>29</v>
      </c>
      <c r="B1378" s="69">
        <v>20059</v>
      </c>
      <c r="C1378" s="66" t="s">
        <v>584</v>
      </c>
      <c r="D1378" s="66" t="s">
        <v>1538</v>
      </c>
      <c r="E1378" s="70"/>
      <c r="F1378" s="70"/>
      <c r="G1378" s="70">
        <v>9000</v>
      </c>
      <c r="H1378" s="66">
        <v>2555</v>
      </c>
      <c r="I1378" s="66" t="s">
        <v>154</v>
      </c>
      <c r="J1378" s="66" t="s">
        <v>155</v>
      </c>
      <c r="K1378" s="66" t="s">
        <v>1490</v>
      </c>
    </row>
    <row r="1379" spans="1:11" ht="17.25">
      <c r="A1379" s="65">
        <v>29</v>
      </c>
      <c r="B1379" s="69">
        <v>20059</v>
      </c>
      <c r="C1379" s="66" t="s">
        <v>584</v>
      </c>
      <c r="D1379" s="66" t="s">
        <v>1539</v>
      </c>
      <c r="E1379" s="70"/>
      <c r="F1379" s="70"/>
      <c r="G1379" s="70">
        <v>9000</v>
      </c>
      <c r="H1379" s="66">
        <v>2555</v>
      </c>
      <c r="I1379" s="66" t="s">
        <v>154</v>
      </c>
      <c r="J1379" s="66" t="s">
        <v>155</v>
      </c>
      <c r="K1379" s="66" t="s">
        <v>1490</v>
      </c>
    </row>
    <row r="1380" spans="1:11" ht="17.25">
      <c r="A1380" s="65">
        <v>29</v>
      </c>
      <c r="B1380" s="69">
        <v>20059</v>
      </c>
      <c r="C1380" s="66" t="s">
        <v>584</v>
      </c>
      <c r="D1380" s="66" t="s">
        <v>1540</v>
      </c>
      <c r="E1380" s="70"/>
      <c r="F1380" s="70"/>
      <c r="G1380" s="70">
        <v>3600</v>
      </c>
      <c r="H1380" s="66">
        <v>2555</v>
      </c>
      <c r="I1380" s="66" t="s">
        <v>154</v>
      </c>
      <c r="J1380" s="66" t="s">
        <v>155</v>
      </c>
      <c r="K1380" s="66" t="s">
        <v>1490</v>
      </c>
    </row>
    <row r="1381" spans="1:11" ht="17.25">
      <c r="A1381" s="65">
        <v>29</v>
      </c>
      <c r="B1381" s="69">
        <v>20059</v>
      </c>
      <c r="C1381" s="66" t="s">
        <v>584</v>
      </c>
      <c r="D1381" s="66" t="s">
        <v>1541</v>
      </c>
      <c r="E1381" s="70"/>
      <c r="F1381" s="70"/>
      <c r="G1381" s="70">
        <v>11250</v>
      </c>
      <c r="H1381" s="66">
        <v>2555</v>
      </c>
      <c r="I1381" s="66" t="s">
        <v>154</v>
      </c>
      <c r="J1381" s="66" t="s">
        <v>155</v>
      </c>
      <c r="K1381" s="66" t="s">
        <v>1490</v>
      </c>
    </row>
    <row r="1382" spans="1:11" ht="17.25">
      <c r="A1382" s="65">
        <v>29</v>
      </c>
      <c r="B1382" s="69">
        <v>20059</v>
      </c>
      <c r="C1382" s="66" t="s">
        <v>584</v>
      </c>
      <c r="D1382" s="66" t="s">
        <v>1542</v>
      </c>
      <c r="E1382" s="70"/>
      <c r="F1382" s="70"/>
      <c r="G1382" s="70">
        <v>16500</v>
      </c>
      <c r="H1382" s="66">
        <v>2555</v>
      </c>
      <c r="I1382" s="66" t="s">
        <v>154</v>
      </c>
      <c r="J1382" s="66" t="s">
        <v>155</v>
      </c>
      <c r="K1382" s="66" t="s">
        <v>1490</v>
      </c>
    </row>
    <row r="1383" spans="1:11" ht="17.25">
      <c r="A1383" s="65">
        <v>29</v>
      </c>
      <c r="B1383" s="69">
        <v>20059</v>
      </c>
      <c r="C1383" s="66" t="s">
        <v>584</v>
      </c>
      <c r="D1383" s="66" t="s">
        <v>1543</v>
      </c>
      <c r="E1383" s="70"/>
      <c r="F1383" s="70"/>
      <c r="G1383" s="70">
        <v>15750</v>
      </c>
      <c r="H1383" s="66">
        <v>2555</v>
      </c>
      <c r="I1383" s="66" t="s">
        <v>154</v>
      </c>
      <c r="J1383" s="66" t="s">
        <v>155</v>
      </c>
      <c r="K1383" s="66" t="s">
        <v>1490</v>
      </c>
    </row>
    <row r="1384" spans="1:11" ht="17.25">
      <c r="A1384" s="65">
        <v>29</v>
      </c>
      <c r="B1384" s="69">
        <v>20059</v>
      </c>
      <c r="C1384" s="66" t="s">
        <v>584</v>
      </c>
      <c r="D1384" s="66" t="s">
        <v>1544</v>
      </c>
      <c r="E1384" s="70"/>
      <c r="F1384" s="70"/>
      <c r="G1384" s="70">
        <v>9000</v>
      </c>
      <c r="H1384" s="66">
        <v>2555</v>
      </c>
      <c r="I1384" s="66" t="s">
        <v>154</v>
      </c>
      <c r="J1384" s="66" t="s">
        <v>155</v>
      </c>
      <c r="K1384" s="66" t="s">
        <v>1490</v>
      </c>
    </row>
    <row r="1385" spans="1:11" ht="17.25">
      <c r="A1385" s="65">
        <v>29</v>
      </c>
      <c r="B1385" s="69">
        <v>20059</v>
      </c>
      <c r="C1385" s="66" t="s">
        <v>584</v>
      </c>
      <c r="D1385" s="66" t="s">
        <v>1545</v>
      </c>
      <c r="E1385" s="70"/>
      <c r="F1385" s="70"/>
      <c r="G1385" s="70">
        <v>6750</v>
      </c>
      <c r="H1385" s="66">
        <v>2555</v>
      </c>
      <c r="I1385" s="66" t="s">
        <v>154</v>
      </c>
      <c r="J1385" s="66" t="s">
        <v>155</v>
      </c>
      <c r="K1385" s="66" t="s">
        <v>1490</v>
      </c>
    </row>
    <row r="1386" spans="1:11" ht="17.25">
      <c r="A1386" s="65">
        <v>29</v>
      </c>
      <c r="B1386" s="69">
        <v>20059</v>
      </c>
      <c r="C1386" s="66" t="s">
        <v>584</v>
      </c>
      <c r="D1386" s="66" t="s">
        <v>1546</v>
      </c>
      <c r="E1386" s="70"/>
      <c r="F1386" s="70"/>
      <c r="G1386" s="70">
        <v>17625</v>
      </c>
      <c r="H1386" s="66">
        <v>2555</v>
      </c>
      <c r="I1386" s="66" t="s">
        <v>154</v>
      </c>
      <c r="J1386" s="66" t="s">
        <v>155</v>
      </c>
      <c r="K1386" s="66" t="s">
        <v>1490</v>
      </c>
    </row>
    <row r="1387" spans="1:11" ht="17.25">
      <c r="A1387" s="65">
        <v>29</v>
      </c>
      <c r="B1387" s="69">
        <v>20059</v>
      </c>
      <c r="C1387" s="66" t="s">
        <v>584</v>
      </c>
      <c r="D1387" s="66" t="s">
        <v>1547</v>
      </c>
      <c r="E1387" s="70"/>
      <c r="F1387" s="70"/>
      <c r="G1387" s="70">
        <v>17625</v>
      </c>
      <c r="H1387" s="66">
        <v>2555</v>
      </c>
      <c r="I1387" s="66" t="s">
        <v>154</v>
      </c>
      <c r="J1387" s="66" t="s">
        <v>155</v>
      </c>
      <c r="K1387" s="66" t="s">
        <v>1490</v>
      </c>
    </row>
    <row r="1388" spans="1:11" ht="17.25">
      <c r="A1388" s="65">
        <v>29</v>
      </c>
      <c r="B1388" s="69">
        <v>20059</v>
      </c>
      <c r="C1388" s="66" t="s">
        <v>584</v>
      </c>
      <c r="D1388" s="66" t="s">
        <v>1548</v>
      </c>
      <c r="E1388" s="70"/>
      <c r="F1388" s="70"/>
      <c r="G1388" s="70">
        <v>16125</v>
      </c>
      <c r="H1388" s="66">
        <v>2555</v>
      </c>
      <c r="I1388" s="66" t="s">
        <v>154</v>
      </c>
      <c r="J1388" s="66" t="s">
        <v>155</v>
      </c>
      <c r="K1388" s="66" t="s">
        <v>1490</v>
      </c>
    </row>
    <row r="1389" spans="1:11" ht="17.25">
      <c r="A1389" s="65">
        <v>29</v>
      </c>
      <c r="B1389" s="69">
        <v>20059</v>
      </c>
      <c r="C1389" s="66" t="s">
        <v>584</v>
      </c>
      <c r="D1389" s="66" t="s">
        <v>1549</v>
      </c>
      <c r="E1389" s="70"/>
      <c r="F1389" s="70"/>
      <c r="G1389" s="70">
        <v>1600</v>
      </c>
      <c r="H1389" s="66">
        <v>2555</v>
      </c>
      <c r="I1389" s="66" t="s">
        <v>154</v>
      </c>
      <c r="J1389" s="66" t="s">
        <v>155</v>
      </c>
      <c r="K1389" s="66" t="s">
        <v>1490</v>
      </c>
    </row>
    <row r="1390" spans="1:11" ht="17.25">
      <c r="A1390" s="65">
        <v>29</v>
      </c>
      <c r="B1390" s="69">
        <v>20059</v>
      </c>
      <c r="C1390" s="66" t="s">
        <v>584</v>
      </c>
      <c r="D1390" s="66" t="s">
        <v>1550</v>
      </c>
      <c r="E1390" s="70"/>
      <c r="F1390" s="70"/>
      <c r="G1390" s="70">
        <v>8400</v>
      </c>
      <c r="H1390" s="66">
        <v>2555</v>
      </c>
      <c r="I1390" s="66" t="s">
        <v>154</v>
      </c>
      <c r="J1390" s="66" t="s">
        <v>155</v>
      </c>
      <c r="K1390" s="66" t="s">
        <v>1490</v>
      </c>
    </row>
    <row r="1391" spans="1:11" ht="17.25">
      <c r="A1391" s="65">
        <v>29</v>
      </c>
      <c r="B1391" s="69">
        <v>20059</v>
      </c>
      <c r="C1391" s="66" t="s">
        <v>186</v>
      </c>
      <c r="D1391" s="66" t="s">
        <v>1551</v>
      </c>
      <c r="E1391" s="70"/>
      <c r="F1391" s="70"/>
      <c r="G1391" s="70">
        <v>120</v>
      </c>
      <c r="H1391" s="66">
        <v>2555</v>
      </c>
      <c r="I1391" s="66" t="s">
        <v>154</v>
      </c>
      <c r="J1391" s="66" t="s">
        <v>155</v>
      </c>
      <c r="K1391" s="66" t="s">
        <v>1490</v>
      </c>
    </row>
    <row r="1392" spans="1:11" ht="17.25">
      <c r="A1392" s="65">
        <v>29</v>
      </c>
      <c r="B1392" s="69">
        <v>20059</v>
      </c>
      <c r="C1392" s="66" t="s">
        <v>160</v>
      </c>
      <c r="D1392" s="66" t="s">
        <v>1552</v>
      </c>
      <c r="E1392" s="70"/>
      <c r="F1392" s="70"/>
      <c r="G1392" s="70">
        <v>200</v>
      </c>
      <c r="H1392" s="66">
        <v>2555</v>
      </c>
      <c r="I1392" s="66" t="s">
        <v>154</v>
      </c>
      <c r="J1392" s="66" t="s">
        <v>155</v>
      </c>
      <c r="K1392" s="66" t="s">
        <v>1490</v>
      </c>
    </row>
    <row r="1393" spans="1:11" ht="17.25">
      <c r="A1393" s="65">
        <v>29</v>
      </c>
      <c r="B1393" s="69">
        <v>20059</v>
      </c>
      <c r="C1393" s="66" t="s">
        <v>584</v>
      </c>
      <c r="D1393" s="66" t="s">
        <v>1553</v>
      </c>
      <c r="E1393" s="70"/>
      <c r="F1393" s="70"/>
      <c r="G1393" s="70">
        <v>16875</v>
      </c>
      <c r="H1393" s="66">
        <v>2555</v>
      </c>
      <c r="I1393" s="66" t="s">
        <v>154</v>
      </c>
      <c r="J1393" s="66" t="s">
        <v>155</v>
      </c>
      <c r="K1393" s="66" t="s">
        <v>1490</v>
      </c>
    </row>
    <row r="1394" spans="1:11" ht="17.25">
      <c r="A1394" s="65">
        <v>29</v>
      </c>
      <c r="B1394" s="69">
        <v>20059</v>
      </c>
      <c r="C1394" s="66" t="s">
        <v>584</v>
      </c>
      <c r="D1394" s="66" t="s">
        <v>1554</v>
      </c>
      <c r="E1394" s="70"/>
      <c r="F1394" s="70"/>
      <c r="G1394" s="70">
        <v>1125</v>
      </c>
      <c r="H1394" s="66">
        <v>2555</v>
      </c>
      <c r="I1394" s="66" t="s">
        <v>154</v>
      </c>
      <c r="J1394" s="66" t="s">
        <v>155</v>
      </c>
      <c r="K1394" s="66" t="s">
        <v>1490</v>
      </c>
    </row>
    <row r="1395" spans="1:11" ht="17.25">
      <c r="A1395" s="65">
        <v>29</v>
      </c>
      <c r="B1395" s="69">
        <v>20059</v>
      </c>
      <c r="C1395" s="66" t="s">
        <v>584</v>
      </c>
      <c r="D1395" s="66" t="s">
        <v>1555</v>
      </c>
      <c r="E1395" s="70"/>
      <c r="F1395" s="70"/>
      <c r="G1395" s="70">
        <v>13125</v>
      </c>
      <c r="H1395" s="66">
        <v>2555</v>
      </c>
      <c r="I1395" s="66" t="s">
        <v>154</v>
      </c>
      <c r="J1395" s="66" t="s">
        <v>155</v>
      </c>
      <c r="K1395" s="66" t="s">
        <v>1490</v>
      </c>
    </row>
    <row r="1396" spans="1:11" ht="17.25">
      <c r="A1396" s="65">
        <v>29</v>
      </c>
      <c r="B1396" s="69">
        <v>20059</v>
      </c>
      <c r="C1396" s="66" t="s">
        <v>584</v>
      </c>
      <c r="D1396" s="66" t="s">
        <v>1556</v>
      </c>
      <c r="E1396" s="70"/>
      <c r="F1396" s="70"/>
      <c r="G1396" s="70">
        <v>12375</v>
      </c>
      <c r="H1396" s="66">
        <v>2555</v>
      </c>
      <c r="I1396" s="66" t="s">
        <v>154</v>
      </c>
      <c r="J1396" s="66" t="s">
        <v>155</v>
      </c>
      <c r="K1396" s="66" t="s">
        <v>1490</v>
      </c>
    </row>
    <row r="1397" spans="1:11" ht="17.25">
      <c r="A1397" s="65">
        <v>29</v>
      </c>
      <c r="B1397" s="69">
        <v>20059</v>
      </c>
      <c r="C1397" s="66" t="s">
        <v>584</v>
      </c>
      <c r="D1397" s="66" t="s">
        <v>1557</v>
      </c>
      <c r="E1397" s="70"/>
      <c r="F1397" s="70"/>
      <c r="G1397" s="70">
        <v>1600</v>
      </c>
      <c r="H1397" s="66">
        <v>2555</v>
      </c>
      <c r="I1397" s="66" t="s">
        <v>154</v>
      </c>
      <c r="J1397" s="66" t="s">
        <v>155</v>
      </c>
      <c r="K1397" s="66" t="s">
        <v>1490</v>
      </c>
    </row>
    <row r="1398" spans="1:11" ht="17.25">
      <c r="A1398" s="65">
        <v>6</v>
      </c>
      <c r="B1398" s="69">
        <v>20090</v>
      </c>
      <c r="C1398" s="66" t="s">
        <v>1558</v>
      </c>
      <c r="D1398" s="66" t="s">
        <v>1559</v>
      </c>
      <c r="E1398" s="70"/>
      <c r="F1398" s="70"/>
      <c r="G1398" s="70">
        <v>2500</v>
      </c>
      <c r="H1398" s="66">
        <v>2555</v>
      </c>
      <c r="I1398" s="66" t="s">
        <v>154</v>
      </c>
      <c r="J1398" s="66" t="s">
        <v>155</v>
      </c>
      <c r="K1398" s="66" t="s">
        <v>1490</v>
      </c>
    </row>
    <row r="1399" spans="1:11" ht="17.25">
      <c r="A1399" s="65">
        <v>9</v>
      </c>
      <c r="B1399" s="69">
        <v>20090</v>
      </c>
      <c r="C1399" s="66" t="s">
        <v>584</v>
      </c>
      <c r="D1399" s="66" t="s">
        <v>1560</v>
      </c>
      <c r="E1399" s="70"/>
      <c r="F1399" s="70"/>
      <c r="G1399" s="70">
        <v>3600</v>
      </c>
      <c r="H1399" s="66">
        <v>2555</v>
      </c>
      <c r="I1399" s="66" t="s">
        <v>154</v>
      </c>
      <c r="J1399" s="66" t="s">
        <v>155</v>
      </c>
      <c r="K1399" s="66" t="s">
        <v>1490</v>
      </c>
    </row>
    <row r="1400" spans="1:11" ht="17.25">
      <c r="A1400" s="65">
        <v>9</v>
      </c>
      <c r="B1400" s="69">
        <v>20090</v>
      </c>
      <c r="C1400" s="66" t="s">
        <v>584</v>
      </c>
      <c r="D1400" s="66" t="s">
        <v>1561</v>
      </c>
      <c r="E1400" s="70"/>
      <c r="F1400" s="70"/>
      <c r="G1400" s="70">
        <v>18400</v>
      </c>
      <c r="H1400" s="66">
        <v>2555</v>
      </c>
      <c r="I1400" s="66" t="s">
        <v>154</v>
      </c>
      <c r="J1400" s="66" t="s">
        <v>155</v>
      </c>
      <c r="K1400" s="66" t="s">
        <v>1490</v>
      </c>
    </row>
    <row r="1401" spans="1:11" ht="17.25">
      <c r="A1401" s="65">
        <v>9</v>
      </c>
      <c r="B1401" s="69">
        <v>20090</v>
      </c>
      <c r="C1401" s="66" t="s">
        <v>584</v>
      </c>
      <c r="D1401" s="66" t="s">
        <v>1562</v>
      </c>
      <c r="E1401" s="70"/>
      <c r="F1401" s="70"/>
      <c r="G1401" s="70">
        <v>4050</v>
      </c>
      <c r="H1401" s="66">
        <v>2555</v>
      </c>
      <c r="I1401" s="66" t="s">
        <v>154</v>
      </c>
      <c r="J1401" s="66" t="s">
        <v>155</v>
      </c>
      <c r="K1401" s="66" t="s">
        <v>1490</v>
      </c>
    </row>
    <row r="1402" spans="1:11" ht="17.25">
      <c r="A1402" s="65">
        <v>9</v>
      </c>
      <c r="B1402" s="69">
        <v>20090</v>
      </c>
      <c r="C1402" s="66" t="s">
        <v>584</v>
      </c>
      <c r="D1402" s="66" t="s">
        <v>1563</v>
      </c>
      <c r="E1402" s="70"/>
      <c r="F1402" s="70"/>
      <c r="G1402" s="70">
        <v>1800</v>
      </c>
      <c r="H1402" s="66">
        <v>2555</v>
      </c>
      <c r="I1402" s="66" t="s">
        <v>154</v>
      </c>
      <c r="J1402" s="66" t="s">
        <v>155</v>
      </c>
      <c r="K1402" s="66" t="s">
        <v>1490</v>
      </c>
    </row>
    <row r="1403" spans="1:11" ht="17.25">
      <c r="A1403" s="65">
        <v>9</v>
      </c>
      <c r="B1403" s="69">
        <v>20090</v>
      </c>
      <c r="C1403" s="66" t="s">
        <v>584</v>
      </c>
      <c r="D1403" s="66" t="s">
        <v>1564</v>
      </c>
      <c r="E1403" s="70"/>
      <c r="F1403" s="70"/>
      <c r="G1403" s="70">
        <v>3600</v>
      </c>
      <c r="H1403" s="66">
        <v>2555</v>
      </c>
      <c r="I1403" s="66" t="s">
        <v>154</v>
      </c>
      <c r="J1403" s="66" t="s">
        <v>155</v>
      </c>
      <c r="K1403" s="66" t="s">
        <v>1490</v>
      </c>
    </row>
    <row r="1404" spans="1:11" ht="17.25">
      <c r="A1404" s="65">
        <v>9</v>
      </c>
      <c r="B1404" s="69">
        <v>20090</v>
      </c>
      <c r="C1404" s="66" t="s">
        <v>584</v>
      </c>
      <c r="D1404" s="66" t="s">
        <v>1565</v>
      </c>
      <c r="E1404" s="70"/>
      <c r="F1404" s="70"/>
      <c r="G1404" s="70">
        <v>900</v>
      </c>
      <c r="H1404" s="66">
        <v>2555</v>
      </c>
      <c r="I1404" s="66" t="s">
        <v>154</v>
      </c>
      <c r="J1404" s="66" t="s">
        <v>155</v>
      </c>
      <c r="K1404" s="66" t="s">
        <v>1490</v>
      </c>
    </row>
    <row r="1405" spans="1:11" ht="17.25">
      <c r="A1405" s="65">
        <v>9</v>
      </c>
      <c r="B1405" s="69">
        <v>20090</v>
      </c>
      <c r="C1405" s="72" t="s">
        <v>596</v>
      </c>
      <c r="D1405" s="66" t="s">
        <v>1566</v>
      </c>
      <c r="E1405" s="70"/>
      <c r="F1405" s="70"/>
      <c r="G1405" s="70">
        <v>22080</v>
      </c>
      <c r="H1405" s="66">
        <v>2555</v>
      </c>
      <c r="I1405" s="66" t="s">
        <v>154</v>
      </c>
      <c r="J1405" s="66" t="s">
        <v>155</v>
      </c>
      <c r="K1405" s="66" t="s">
        <v>1490</v>
      </c>
    </row>
    <row r="1406" spans="1:11" ht="17.25">
      <c r="A1406" s="65">
        <v>9</v>
      </c>
      <c r="B1406" s="69">
        <v>20090</v>
      </c>
      <c r="C1406" s="66" t="s">
        <v>220</v>
      </c>
      <c r="D1406" s="66" t="s">
        <v>1567</v>
      </c>
      <c r="E1406" s="70"/>
      <c r="F1406" s="70"/>
      <c r="G1406" s="70">
        <v>1200</v>
      </c>
      <c r="H1406" s="66">
        <v>2555</v>
      </c>
      <c r="I1406" s="66" t="s">
        <v>154</v>
      </c>
      <c r="J1406" s="66" t="s">
        <v>155</v>
      </c>
      <c r="K1406" s="66" t="s">
        <v>1490</v>
      </c>
    </row>
    <row r="1407" spans="1:11" ht="17.25">
      <c r="A1407" s="65">
        <v>9</v>
      </c>
      <c r="B1407" s="69">
        <v>20090</v>
      </c>
      <c r="C1407" s="66" t="s">
        <v>246</v>
      </c>
      <c r="D1407" s="66" t="s">
        <v>1568</v>
      </c>
      <c r="E1407" s="70"/>
      <c r="F1407" s="70"/>
      <c r="G1407" s="70">
        <v>300</v>
      </c>
      <c r="H1407" s="66">
        <v>2555</v>
      </c>
      <c r="I1407" s="66" t="s">
        <v>154</v>
      </c>
      <c r="J1407" s="66" t="s">
        <v>155</v>
      </c>
      <c r="K1407" s="66" t="s">
        <v>1490</v>
      </c>
    </row>
    <row r="1408" spans="1:11" ht="17.25">
      <c r="A1408" s="65">
        <v>9</v>
      </c>
      <c r="B1408" s="69">
        <v>20090</v>
      </c>
      <c r="C1408" s="66" t="s">
        <v>246</v>
      </c>
      <c r="D1408" s="66" t="s">
        <v>1569</v>
      </c>
      <c r="E1408" s="70"/>
      <c r="F1408" s="70"/>
      <c r="G1408" s="70">
        <v>420</v>
      </c>
      <c r="H1408" s="66">
        <v>2555</v>
      </c>
      <c r="I1408" s="66" t="s">
        <v>154</v>
      </c>
      <c r="J1408" s="66" t="s">
        <v>155</v>
      </c>
      <c r="K1408" s="66" t="s">
        <v>1490</v>
      </c>
    </row>
    <row r="1409" spans="1:11" ht="17.25">
      <c r="A1409" s="65">
        <v>9</v>
      </c>
      <c r="B1409" s="69">
        <v>20090</v>
      </c>
      <c r="C1409" s="66" t="s">
        <v>217</v>
      </c>
      <c r="D1409" s="66" t="s">
        <v>1570</v>
      </c>
      <c r="E1409" s="70"/>
      <c r="F1409" s="70"/>
      <c r="G1409" s="70">
        <v>17654</v>
      </c>
      <c r="H1409" s="66">
        <v>2555</v>
      </c>
      <c r="I1409" s="66" t="s">
        <v>154</v>
      </c>
      <c r="J1409" s="66" t="s">
        <v>155</v>
      </c>
      <c r="K1409" s="66" t="s">
        <v>1490</v>
      </c>
    </row>
    <row r="1410" spans="1:11" ht="17.25">
      <c r="A1410" s="65">
        <v>9</v>
      </c>
      <c r="B1410" s="69">
        <v>20090</v>
      </c>
      <c r="C1410" s="66" t="s">
        <v>584</v>
      </c>
      <c r="D1410" s="66" t="s">
        <v>1571</v>
      </c>
      <c r="E1410" s="70"/>
      <c r="F1410" s="70"/>
      <c r="G1410" s="70">
        <v>13800</v>
      </c>
      <c r="H1410" s="66">
        <v>2555</v>
      </c>
      <c r="I1410" s="66" t="s">
        <v>154</v>
      </c>
      <c r="J1410" s="66" t="s">
        <v>155</v>
      </c>
      <c r="K1410" s="66" t="s">
        <v>1490</v>
      </c>
    </row>
    <row r="1411" spans="1:11" ht="17.25">
      <c r="A1411" s="65">
        <v>13</v>
      </c>
      <c r="B1411" s="69">
        <v>20090</v>
      </c>
      <c r="C1411" s="66" t="s">
        <v>584</v>
      </c>
      <c r="D1411" s="66" t="s">
        <v>1572</v>
      </c>
      <c r="E1411" s="70"/>
      <c r="F1411" s="70"/>
      <c r="G1411" s="70">
        <v>9000</v>
      </c>
      <c r="H1411" s="66">
        <v>2555</v>
      </c>
      <c r="I1411" s="66" t="s">
        <v>154</v>
      </c>
      <c r="J1411" s="66" t="s">
        <v>155</v>
      </c>
      <c r="K1411" s="66" t="s">
        <v>1490</v>
      </c>
    </row>
    <row r="1412" spans="1:11" ht="17.25">
      <c r="A1412" s="65">
        <v>13</v>
      </c>
      <c r="B1412" s="69">
        <v>20090</v>
      </c>
      <c r="C1412" s="66" t="s">
        <v>584</v>
      </c>
      <c r="D1412" s="66" t="s">
        <v>1573</v>
      </c>
      <c r="E1412" s="70"/>
      <c r="F1412" s="70"/>
      <c r="G1412" s="70">
        <v>6375</v>
      </c>
      <c r="H1412" s="66">
        <v>2555</v>
      </c>
      <c r="I1412" s="66" t="s">
        <v>154</v>
      </c>
      <c r="J1412" s="66" t="s">
        <v>155</v>
      </c>
      <c r="K1412" s="66" t="s">
        <v>1490</v>
      </c>
    </row>
    <row r="1413" spans="1:11" ht="17.25">
      <c r="A1413" s="65">
        <v>13</v>
      </c>
      <c r="B1413" s="69">
        <v>20090</v>
      </c>
      <c r="C1413" s="66" t="s">
        <v>584</v>
      </c>
      <c r="D1413" s="66" t="s">
        <v>1574</v>
      </c>
      <c r="E1413" s="70"/>
      <c r="F1413" s="70"/>
      <c r="G1413" s="70">
        <v>15750</v>
      </c>
      <c r="H1413" s="66">
        <v>2555</v>
      </c>
      <c r="I1413" s="66" t="s">
        <v>154</v>
      </c>
      <c r="J1413" s="66" t="s">
        <v>155</v>
      </c>
      <c r="K1413" s="66" t="s">
        <v>1490</v>
      </c>
    </row>
    <row r="1414" spans="1:11" ht="17.25">
      <c r="A1414" s="65">
        <v>13</v>
      </c>
      <c r="B1414" s="69">
        <v>20090</v>
      </c>
      <c r="C1414" s="66" t="s">
        <v>584</v>
      </c>
      <c r="D1414" s="66" t="s">
        <v>1575</v>
      </c>
      <c r="E1414" s="70"/>
      <c r="F1414" s="70"/>
      <c r="G1414" s="70">
        <v>12375</v>
      </c>
      <c r="H1414" s="66">
        <v>2555</v>
      </c>
      <c r="I1414" s="66" t="s">
        <v>154</v>
      </c>
      <c r="J1414" s="66" t="s">
        <v>155</v>
      </c>
      <c r="K1414" s="66" t="s">
        <v>1490</v>
      </c>
    </row>
    <row r="1415" spans="1:11" ht="17.25">
      <c r="A1415" s="65">
        <v>17</v>
      </c>
      <c r="B1415" s="69">
        <v>20090</v>
      </c>
      <c r="C1415" s="66" t="s">
        <v>584</v>
      </c>
      <c r="D1415" s="66" t="s">
        <v>1576</v>
      </c>
      <c r="E1415" s="70"/>
      <c r="F1415" s="70"/>
      <c r="G1415" s="70">
        <v>24750</v>
      </c>
      <c r="H1415" s="66">
        <v>2555</v>
      </c>
      <c r="I1415" s="66" t="s">
        <v>154</v>
      </c>
      <c r="J1415" s="66" t="s">
        <v>155</v>
      </c>
      <c r="K1415" s="66" t="s">
        <v>1490</v>
      </c>
    </row>
    <row r="1416" spans="1:11" ht="17.25">
      <c r="A1416" s="65">
        <v>17</v>
      </c>
      <c r="B1416" s="69">
        <v>20090</v>
      </c>
      <c r="C1416" s="66" t="s">
        <v>584</v>
      </c>
      <c r="D1416" s="66" t="s">
        <v>1577</v>
      </c>
      <c r="E1416" s="70"/>
      <c r="F1416" s="70"/>
      <c r="G1416" s="70">
        <v>9000</v>
      </c>
      <c r="H1416" s="66">
        <v>2555</v>
      </c>
      <c r="I1416" s="66" t="s">
        <v>154</v>
      </c>
      <c r="J1416" s="66" t="s">
        <v>155</v>
      </c>
      <c r="K1416" s="66" t="s">
        <v>1490</v>
      </c>
    </row>
    <row r="1417" spans="1:11" ht="17.25">
      <c r="A1417" s="65">
        <v>17</v>
      </c>
      <c r="B1417" s="69">
        <v>20090</v>
      </c>
      <c r="C1417" s="66" t="s">
        <v>584</v>
      </c>
      <c r="D1417" s="66" t="s">
        <v>1578</v>
      </c>
      <c r="E1417" s="70"/>
      <c r="F1417" s="70"/>
      <c r="G1417" s="70">
        <v>16875</v>
      </c>
      <c r="H1417" s="66">
        <v>2555</v>
      </c>
      <c r="I1417" s="66" t="s">
        <v>154</v>
      </c>
      <c r="J1417" s="66" t="s">
        <v>155</v>
      </c>
      <c r="K1417" s="66" t="s">
        <v>1490</v>
      </c>
    </row>
    <row r="1418" spans="1:11" ht="17.25">
      <c r="A1418" s="65">
        <v>17</v>
      </c>
      <c r="B1418" s="69">
        <v>20090</v>
      </c>
      <c r="C1418" s="66" t="s">
        <v>584</v>
      </c>
      <c r="D1418" s="66" t="s">
        <v>1579</v>
      </c>
      <c r="E1418" s="70"/>
      <c r="F1418" s="70"/>
      <c r="G1418" s="70">
        <v>14250</v>
      </c>
      <c r="H1418" s="66">
        <v>2555</v>
      </c>
      <c r="I1418" s="66" t="s">
        <v>154</v>
      </c>
      <c r="J1418" s="66" t="s">
        <v>155</v>
      </c>
      <c r="K1418" s="66" t="s">
        <v>1490</v>
      </c>
    </row>
    <row r="1419" spans="1:11" ht="17.25">
      <c r="A1419" s="65">
        <v>17</v>
      </c>
      <c r="B1419" s="69">
        <v>20090</v>
      </c>
      <c r="C1419" s="66" t="s">
        <v>584</v>
      </c>
      <c r="D1419" s="66" t="s">
        <v>1580</v>
      </c>
      <c r="E1419" s="70"/>
      <c r="F1419" s="70"/>
      <c r="G1419" s="70">
        <v>9000</v>
      </c>
      <c r="H1419" s="66">
        <v>2555</v>
      </c>
      <c r="I1419" s="66" t="s">
        <v>154</v>
      </c>
      <c r="J1419" s="66" t="s">
        <v>155</v>
      </c>
      <c r="K1419" s="66" t="s">
        <v>1490</v>
      </c>
    </row>
    <row r="1420" spans="1:11" ht="17.25">
      <c r="A1420" s="65">
        <v>17</v>
      </c>
      <c r="B1420" s="69">
        <v>20090</v>
      </c>
      <c r="C1420" s="66" t="s">
        <v>584</v>
      </c>
      <c r="D1420" s="66" t="s">
        <v>1581</v>
      </c>
      <c r="E1420" s="70"/>
      <c r="F1420" s="70"/>
      <c r="G1420" s="70">
        <v>11250</v>
      </c>
      <c r="H1420" s="66">
        <v>2555</v>
      </c>
      <c r="I1420" s="66" t="s">
        <v>154</v>
      </c>
      <c r="J1420" s="66" t="s">
        <v>155</v>
      </c>
      <c r="K1420" s="66" t="s">
        <v>1490</v>
      </c>
    </row>
    <row r="1421" spans="1:11" ht="17.25">
      <c r="A1421" s="65">
        <v>17</v>
      </c>
      <c r="B1421" s="69">
        <v>20090</v>
      </c>
      <c r="C1421" s="66" t="s">
        <v>584</v>
      </c>
      <c r="D1421" s="66" t="s">
        <v>1582</v>
      </c>
      <c r="E1421" s="70"/>
      <c r="F1421" s="70"/>
      <c r="G1421" s="70">
        <v>1125</v>
      </c>
      <c r="H1421" s="66">
        <v>2555</v>
      </c>
      <c r="I1421" s="66" t="s">
        <v>154</v>
      </c>
      <c r="J1421" s="66" t="s">
        <v>155</v>
      </c>
      <c r="K1421" s="66" t="s">
        <v>1490</v>
      </c>
    </row>
    <row r="1422" spans="1:11" ht="17.25">
      <c r="A1422" s="65">
        <v>17</v>
      </c>
      <c r="B1422" s="69">
        <v>20090</v>
      </c>
      <c r="C1422" s="66" t="s">
        <v>584</v>
      </c>
      <c r="D1422" s="66" t="s">
        <v>1583</v>
      </c>
      <c r="E1422" s="70"/>
      <c r="F1422" s="70"/>
      <c r="G1422" s="70">
        <v>13125</v>
      </c>
      <c r="H1422" s="66">
        <v>2555</v>
      </c>
      <c r="I1422" s="66" t="s">
        <v>154</v>
      </c>
      <c r="J1422" s="66" t="s">
        <v>155</v>
      </c>
      <c r="K1422" s="66" t="s">
        <v>1490</v>
      </c>
    </row>
    <row r="1423" spans="1:11" ht="17.25">
      <c r="A1423" s="65">
        <v>17</v>
      </c>
      <c r="B1423" s="69">
        <v>20090</v>
      </c>
      <c r="C1423" s="66" t="s">
        <v>584</v>
      </c>
      <c r="D1423" s="66" t="s">
        <v>1584</v>
      </c>
      <c r="E1423" s="70"/>
      <c r="F1423" s="70"/>
      <c r="G1423" s="70">
        <v>15750</v>
      </c>
      <c r="H1423" s="66">
        <v>2555</v>
      </c>
      <c r="I1423" s="66" t="s">
        <v>154</v>
      </c>
      <c r="J1423" s="66" t="s">
        <v>155</v>
      </c>
      <c r="K1423" s="66" t="s">
        <v>1490</v>
      </c>
    </row>
    <row r="1424" spans="1:11" ht="17.25">
      <c r="A1424" s="65">
        <v>17</v>
      </c>
      <c r="B1424" s="69">
        <v>20090</v>
      </c>
      <c r="C1424" s="66" t="s">
        <v>584</v>
      </c>
      <c r="D1424" s="66" t="s">
        <v>1585</v>
      </c>
      <c r="E1424" s="70"/>
      <c r="F1424" s="70"/>
      <c r="G1424" s="70">
        <v>1875</v>
      </c>
      <c r="H1424" s="66">
        <v>2555</v>
      </c>
      <c r="I1424" s="66" t="s">
        <v>154</v>
      </c>
      <c r="J1424" s="66" t="s">
        <v>155</v>
      </c>
      <c r="K1424" s="66" t="s">
        <v>1490</v>
      </c>
    </row>
    <row r="1425" spans="1:11" ht="17.25">
      <c r="A1425" s="65">
        <v>17</v>
      </c>
      <c r="B1425" s="69">
        <v>20090</v>
      </c>
      <c r="C1425" s="66" t="s">
        <v>584</v>
      </c>
      <c r="D1425" s="66" t="s">
        <v>1586</v>
      </c>
      <c r="E1425" s="70"/>
      <c r="F1425" s="70"/>
      <c r="G1425" s="70">
        <v>14250</v>
      </c>
      <c r="H1425" s="66">
        <v>2555</v>
      </c>
      <c r="I1425" s="66" t="s">
        <v>154</v>
      </c>
      <c r="J1425" s="66" t="s">
        <v>155</v>
      </c>
      <c r="K1425" s="66" t="s">
        <v>1490</v>
      </c>
    </row>
    <row r="1426" spans="1:11" ht="17.25">
      <c r="A1426" s="65">
        <v>17</v>
      </c>
      <c r="B1426" s="69">
        <v>20090</v>
      </c>
      <c r="C1426" s="66" t="s">
        <v>584</v>
      </c>
      <c r="D1426" s="66" t="s">
        <v>1587</v>
      </c>
      <c r="E1426" s="70"/>
      <c r="F1426" s="70"/>
      <c r="G1426" s="70">
        <v>10125</v>
      </c>
      <c r="H1426" s="66">
        <v>2555</v>
      </c>
      <c r="I1426" s="66" t="s">
        <v>154</v>
      </c>
      <c r="J1426" s="66" t="s">
        <v>155</v>
      </c>
      <c r="K1426" s="66" t="s">
        <v>1490</v>
      </c>
    </row>
    <row r="1427" spans="1:11" ht="17.25">
      <c r="A1427" s="65">
        <v>17</v>
      </c>
      <c r="B1427" s="69">
        <v>20090</v>
      </c>
      <c r="C1427" s="66" t="s">
        <v>584</v>
      </c>
      <c r="D1427" s="66" t="s">
        <v>1588</v>
      </c>
      <c r="E1427" s="70"/>
      <c r="F1427" s="70"/>
      <c r="G1427" s="70">
        <v>2700</v>
      </c>
      <c r="H1427" s="66">
        <v>2555</v>
      </c>
      <c r="I1427" s="66" t="s">
        <v>154</v>
      </c>
      <c r="J1427" s="66" t="s">
        <v>155</v>
      </c>
      <c r="K1427" s="66" t="s">
        <v>1490</v>
      </c>
    </row>
    <row r="1428" spans="1:11" ht="17.25">
      <c r="A1428" s="65">
        <v>17</v>
      </c>
      <c r="B1428" s="69">
        <v>20090</v>
      </c>
      <c r="C1428" s="66" t="s">
        <v>584</v>
      </c>
      <c r="D1428" s="66" t="s">
        <v>1589</v>
      </c>
      <c r="E1428" s="70"/>
      <c r="F1428" s="70"/>
      <c r="G1428" s="70">
        <v>1500</v>
      </c>
      <c r="H1428" s="66">
        <v>2555</v>
      </c>
      <c r="I1428" s="66" t="s">
        <v>154</v>
      </c>
      <c r="J1428" s="66" t="s">
        <v>155</v>
      </c>
      <c r="K1428" s="66" t="s">
        <v>1490</v>
      </c>
    </row>
    <row r="1429" spans="1:11" ht="17.25">
      <c r="A1429" s="65">
        <v>17</v>
      </c>
      <c r="B1429" s="69">
        <v>20090</v>
      </c>
      <c r="C1429" s="66" t="s">
        <v>584</v>
      </c>
      <c r="D1429" s="66" t="s">
        <v>1590</v>
      </c>
      <c r="E1429" s="70"/>
      <c r="F1429" s="70"/>
      <c r="G1429" s="70">
        <v>6750</v>
      </c>
      <c r="H1429" s="66">
        <v>2555</v>
      </c>
      <c r="I1429" s="66" t="s">
        <v>154</v>
      </c>
      <c r="J1429" s="66" t="s">
        <v>155</v>
      </c>
      <c r="K1429" s="66" t="s">
        <v>1490</v>
      </c>
    </row>
    <row r="1430" spans="1:11" ht="17.25">
      <c r="A1430" s="65">
        <v>17</v>
      </c>
      <c r="B1430" s="69">
        <v>20090</v>
      </c>
      <c r="C1430" s="66" t="s">
        <v>584</v>
      </c>
      <c r="D1430" s="66" t="s">
        <v>1591</v>
      </c>
      <c r="E1430" s="70"/>
      <c r="F1430" s="70"/>
      <c r="G1430" s="70">
        <v>2625</v>
      </c>
      <c r="H1430" s="66">
        <v>2555</v>
      </c>
      <c r="I1430" s="66" t="s">
        <v>154</v>
      </c>
      <c r="J1430" s="66" t="s">
        <v>155</v>
      </c>
      <c r="K1430" s="66" t="s">
        <v>1490</v>
      </c>
    </row>
    <row r="1431" spans="1:11" ht="17.25">
      <c r="A1431" s="65">
        <v>17</v>
      </c>
      <c r="B1431" s="69">
        <v>20090</v>
      </c>
      <c r="C1431" s="66" t="s">
        <v>584</v>
      </c>
      <c r="D1431" s="66" t="s">
        <v>1592</v>
      </c>
      <c r="E1431" s="70"/>
      <c r="F1431" s="70"/>
      <c r="G1431" s="70">
        <v>16500</v>
      </c>
      <c r="H1431" s="66">
        <v>2555</v>
      </c>
      <c r="I1431" s="66" t="s">
        <v>154</v>
      </c>
      <c r="J1431" s="66" t="s">
        <v>155</v>
      </c>
      <c r="K1431" s="66" t="s">
        <v>1490</v>
      </c>
    </row>
    <row r="1432" spans="1:11" ht="17.25">
      <c r="A1432" s="65">
        <v>17</v>
      </c>
      <c r="B1432" s="69">
        <v>20090</v>
      </c>
      <c r="C1432" s="72" t="s">
        <v>171</v>
      </c>
      <c r="D1432" s="66" t="s">
        <v>1593</v>
      </c>
      <c r="E1432" s="70"/>
      <c r="F1432" s="70"/>
      <c r="G1432" s="70">
        <v>900</v>
      </c>
      <c r="H1432" s="66">
        <v>2555</v>
      </c>
      <c r="I1432" s="66" t="s">
        <v>154</v>
      </c>
      <c r="J1432" s="66" t="s">
        <v>155</v>
      </c>
      <c r="K1432" s="66" t="s">
        <v>1490</v>
      </c>
    </row>
    <row r="1433" spans="1:11" ht="17.25">
      <c r="A1433" s="65">
        <v>17</v>
      </c>
      <c r="B1433" s="69">
        <v>20090</v>
      </c>
      <c r="C1433" s="66" t="s">
        <v>584</v>
      </c>
      <c r="D1433" s="66" t="s">
        <v>1594</v>
      </c>
      <c r="E1433" s="70"/>
      <c r="F1433" s="70"/>
      <c r="G1433" s="70">
        <v>16875</v>
      </c>
      <c r="H1433" s="66">
        <v>2555</v>
      </c>
      <c r="I1433" s="66" t="s">
        <v>154</v>
      </c>
      <c r="J1433" s="66" t="s">
        <v>155</v>
      </c>
      <c r="K1433" s="66" t="s">
        <v>1490</v>
      </c>
    </row>
    <row r="1434" spans="1:11" ht="17.25">
      <c r="A1434" s="65">
        <v>17</v>
      </c>
      <c r="B1434" s="69">
        <v>20090</v>
      </c>
      <c r="C1434" s="66" t="s">
        <v>584</v>
      </c>
      <c r="D1434" s="66" t="s">
        <v>1595</v>
      </c>
      <c r="E1434" s="70"/>
      <c r="F1434" s="70"/>
      <c r="G1434" s="70">
        <v>9000</v>
      </c>
      <c r="H1434" s="66">
        <v>2555</v>
      </c>
      <c r="I1434" s="66" t="s">
        <v>154</v>
      </c>
      <c r="J1434" s="66" t="s">
        <v>155</v>
      </c>
      <c r="K1434" s="66" t="s">
        <v>1490</v>
      </c>
    </row>
    <row r="1435" spans="1:11" ht="17.25">
      <c r="A1435" s="65">
        <v>17</v>
      </c>
      <c r="B1435" s="69">
        <v>20090</v>
      </c>
      <c r="C1435" s="70" t="s">
        <v>158</v>
      </c>
      <c r="D1435" s="66" t="s">
        <v>1596</v>
      </c>
      <c r="E1435" s="70"/>
      <c r="F1435" s="70"/>
      <c r="G1435" s="70">
        <v>45000</v>
      </c>
      <c r="H1435" s="66">
        <v>2555</v>
      </c>
      <c r="I1435" s="66" t="s">
        <v>154</v>
      </c>
      <c r="J1435" s="66" t="s">
        <v>155</v>
      </c>
      <c r="K1435" s="66" t="s">
        <v>1490</v>
      </c>
    </row>
    <row r="1436" spans="1:11" ht="17.25">
      <c r="A1436" s="65">
        <v>17</v>
      </c>
      <c r="B1436" s="69">
        <v>20090</v>
      </c>
      <c r="C1436" s="66" t="s">
        <v>584</v>
      </c>
      <c r="D1436" s="66" t="s">
        <v>1597</v>
      </c>
      <c r="E1436" s="70"/>
      <c r="F1436" s="70"/>
      <c r="G1436" s="70">
        <v>17625</v>
      </c>
      <c r="H1436" s="66">
        <v>2555</v>
      </c>
      <c r="I1436" s="66" t="s">
        <v>154</v>
      </c>
      <c r="J1436" s="66" t="s">
        <v>155</v>
      </c>
      <c r="K1436" s="66" t="s">
        <v>1490</v>
      </c>
    </row>
    <row r="1437" spans="1:11" ht="17.25">
      <c r="A1437" s="65">
        <v>18</v>
      </c>
      <c r="B1437" s="69">
        <v>20090</v>
      </c>
      <c r="C1437" s="72" t="s">
        <v>171</v>
      </c>
      <c r="D1437" s="66" t="s">
        <v>1598</v>
      </c>
      <c r="E1437" s="70"/>
      <c r="F1437" s="70"/>
      <c r="G1437" s="70">
        <v>480</v>
      </c>
      <c r="H1437" s="66">
        <v>2555</v>
      </c>
      <c r="I1437" s="66" t="s">
        <v>154</v>
      </c>
      <c r="J1437" s="66" t="s">
        <v>155</v>
      </c>
      <c r="K1437" s="66" t="s">
        <v>1490</v>
      </c>
    </row>
    <row r="1438" spans="1:11" ht="17.25">
      <c r="A1438" s="65">
        <v>18</v>
      </c>
      <c r="B1438" s="69">
        <v>20090</v>
      </c>
      <c r="C1438" s="70" t="s">
        <v>158</v>
      </c>
      <c r="D1438" s="66" t="s">
        <v>1599</v>
      </c>
      <c r="E1438" s="70"/>
      <c r="F1438" s="70"/>
      <c r="G1438" s="70">
        <v>95</v>
      </c>
      <c r="H1438" s="66">
        <v>2555</v>
      </c>
      <c r="I1438" s="66" t="s">
        <v>154</v>
      </c>
      <c r="J1438" s="66" t="s">
        <v>155</v>
      </c>
      <c r="K1438" s="66" t="s">
        <v>1490</v>
      </c>
    </row>
    <row r="1439" spans="1:11" ht="17.25">
      <c r="A1439" s="65">
        <v>18</v>
      </c>
      <c r="B1439" s="69">
        <v>20090</v>
      </c>
      <c r="C1439" s="66" t="s">
        <v>584</v>
      </c>
      <c r="D1439" s="66" t="s">
        <v>1600</v>
      </c>
      <c r="E1439" s="70"/>
      <c r="F1439" s="70"/>
      <c r="G1439" s="70">
        <v>17625</v>
      </c>
      <c r="H1439" s="66">
        <v>2555</v>
      </c>
      <c r="I1439" s="66" t="s">
        <v>154</v>
      </c>
      <c r="J1439" s="66" t="s">
        <v>155</v>
      </c>
      <c r="K1439" s="66" t="s">
        <v>1490</v>
      </c>
    </row>
    <row r="1440" spans="1:11" ht="17.25">
      <c r="A1440" s="65">
        <v>19</v>
      </c>
      <c r="B1440" s="69">
        <v>20090</v>
      </c>
      <c r="C1440" s="66" t="s">
        <v>584</v>
      </c>
      <c r="D1440" s="66" t="s">
        <v>1601</v>
      </c>
      <c r="E1440" s="70"/>
      <c r="F1440" s="70"/>
      <c r="G1440" s="70">
        <v>14625</v>
      </c>
      <c r="H1440" s="66">
        <v>2555</v>
      </c>
      <c r="I1440" s="66" t="s">
        <v>154</v>
      </c>
      <c r="J1440" s="66" t="s">
        <v>155</v>
      </c>
      <c r="K1440" s="66" t="s">
        <v>1490</v>
      </c>
    </row>
    <row r="1441" spans="1:11" ht="17.25">
      <c r="A1441" s="65">
        <v>20</v>
      </c>
      <c r="B1441" s="69">
        <v>20090</v>
      </c>
      <c r="C1441" s="66" t="s">
        <v>584</v>
      </c>
      <c r="D1441" s="66" t="s">
        <v>1602</v>
      </c>
      <c r="E1441" s="70"/>
      <c r="F1441" s="70"/>
      <c r="G1441" s="70">
        <v>4500</v>
      </c>
      <c r="H1441" s="66">
        <v>2555</v>
      </c>
      <c r="I1441" s="66" t="s">
        <v>154</v>
      </c>
      <c r="J1441" s="66" t="s">
        <v>155</v>
      </c>
      <c r="K1441" s="66" t="s">
        <v>1490</v>
      </c>
    </row>
    <row r="1442" spans="1:11" ht="17.25">
      <c r="A1442" s="65">
        <v>20</v>
      </c>
      <c r="B1442" s="69">
        <v>20090</v>
      </c>
      <c r="C1442" s="66" t="s">
        <v>160</v>
      </c>
      <c r="D1442" s="66" t="s">
        <v>1603</v>
      </c>
      <c r="E1442" s="70"/>
      <c r="F1442" s="70"/>
      <c r="G1442" s="70">
        <v>280</v>
      </c>
      <c r="H1442" s="66">
        <v>2555</v>
      </c>
      <c r="I1442" s="66" t="s">
        <v>154</v>
      </c>
      <c r="J1442" s="66" t="s">
        <v>155</v>
      </c>
      <c r="K1442" s="66" t="s">
        <v>1490</v>
      </c>
    </row>
    <row r="1443" spans="1:11" ht="17.25">
      <c r="A1443" s="65">
        <v>23</v>
      </c>
      <c r="B1443" s="69">
        <v>20090</v>
      </c>
      <c r="C1443" s="66" t="s">
        <v>1558</v>
      </c>
      <c r="D1443" s="66" t="s">
        <v>1604</v>
      </c>
      <c r="E1443" s="70"/>
      <c r="F1443" s="70"/>
      <c r="G1443" s="70">
        <v>500</v>
      </c>
      <c r="H1443" s="66">
        <v>2555</v>
      </c>
      <c r="I1443" s="66" t="s">
        <v>154</v>
      </c>
      <c r="J1443" s="66" t="s">
        <v>155</v>
      </c>
      <c r="K1443" s="66" t="s">
        <v>1490</v>
      </c>
    </row>
    <row r="1444" spans="1:11" ht="17.25">
      <c r="A1444" s="65">
        <v>24</v>
      </c>
      <c r="B1444" s="69">
        <v>20090</v>
      </c>
      <c r="C1444" s="66" t="s">
        <v>584</v>
      </c>
      <c r="D1444" s="66" t="s">
        <v>1605</v>
      </c>
      <c r="E1444" s="70"/>
      <c r="F1444" s="70"/>
      <c r="G1444" s="70">
        <v>1200</v>
      </c>
      <c r="H1444" s="66">
        <v>2555</v>
      </c>
      <c r="I1444" s="66" t="s">
        <v>154</v>
      </c>
      <c r="J1444" s="66" t="s">
        <v>155</v>
      </c>
      <c r="K1444" s="66" t="s">
        <v>1490</v>
      </c>
    </row>
    <row r="1445" spans="1:11" ht="17.25">
      <c r="A1445" s="65">
        <v>25</v>
      </c>
      <c r="B1445" s="69">
        <v>20090</v>
      </c>
      <c r="C1445" s="66" t="s">
        <v>584</v>
      </c>
      <c r="D1445" s="66" t="s">
        <v>1606</v>
      </c>
      <c r="E1445" s="70"/>
      <c r="F1445" s="70"/>
      <c r="G1445" s="70">
        <v>7600</v>
      </c>
      <c r="H1445" s="66">
        <v>2555</v>
      </c>
      <c r="I1445" s="66" t="s">
        <v>154</v>
      </c>
      <c r="J1445" s="66" t="s">
        <v>155</v>
      </c>
      <c r="K1445" s="66" t="s">
        <v>1490</v>
      </c>
    </row>
    <row r="1446" spans="1:11" ht="17.25">
      <c r="A1446" s="65">
        <v>31</v>
      </c>
      <c r="B1446" s="69">
        <v>20090</v>
      </c>
      <c r="C1446" s="66" t="s">
        <v>584</v>
      </c>
      <c r="D1446" s="66" t="s">
        <v>1607</v>
      </c>
      <c r="E1446" s="70"/>
      <c r="F1446" s="70"/>
      <c r="G1446" s="70">
        <v>24800</v>
      </c>
      <c r="H1446" s="66">
        <v>2555</v>
      </c>
      <c r="I1446" s="66" t="s">
        <v>154</v>
      </c>
      <c r="J1446" s="66" t="s">
        <v>155</v>
      </c>
      <c r="K1446" s="66" t="s">
        <v>1490</v>
      </c>
    </row>
    <row r="1447" spans="1:11" ht="17.25">
      <c r="A1447" s="65">
        <v>31</v>
      </c>
      <c r="B1447" s="69">
        <v>20090</v>
      </c>
      <c r="C1447" s="66" t="s">
        <v>584</v>
      </c>
      <c r="D1447" s="66" t="s">
        <v>1608</v>
      </c>
      <c r="E1447" s="70"/>
      <c r="F1447" s="70"/>
      <c r="G1447" s="70">
        <v>8400</v>
      </c>
      <c r="H1447" s="66">
        <v>2555</v>
      </c>
      <c r="I1447" s="66" t="s">
        <v>154</v>
      </c>
      <c r="J1447" s="66" t="s">
        <v>155</v>
      </c>
      <c r="K1447" s="66" t="s">
        <v>1490</v>
      </c>
    </row>
    <row r="1448" spans="1:11" ht="17.25">
      <c r="A1448" s="65">
        <v>31</v>
      </c>
      <c r="B1448" s="69">
        <v>20090</v>
      </c>
      <c r="C1448" s="66" t="s">
        <v>584</v>
      </c>
      <c r="D1448" s="66" t="s">
        <v>1609</v>
      </c>
      <c r="E1448" s="70"/>
      <c r="F1448" s="70"/>
      <c r="G1448" s="70">
        <v>1800</v>
      </c>
      <c r="H1448" s="66">
        <v>2555</v>
      </c>
      <c r="I1448" s="66" t="s">
        <v>154</v>
      </c>
      <c r="J1448" s="66" t="s">
        <v>155</v>
      </c>
      <c r="K1448" s="66" t="s">
        <v>1490</v>
      </c>
    </row>
    <row r="1449" spans="1:11" ht="17.25">
      <c r="A1449" s="65">
        <v>31</v>
      </c>
      <c r="B1449" s="69">
        <v>20090</v>
      </c>
      <c r="C1449" s="66" t="s">
        <v>584</v>
      </c>
      <c r="D1449" s="66" t="s">
        <v>1610</v>
      </c>
      <c r="E1449" s="70"/>
      <c r="F1449" s="70"/>
      <c r="G1449" s="70">
        <v>3600</v>
      </c>
      <c r="H1449" s="66">
        <v>2555</v>
      </c>
      <c r="I1449" s="66" t="s">
        <v>154</v>
      </c>
      <c r="J1449" s="66" t="s">
        <v>155</v>
      </c>
      <c r="K1449" s="66" t="s">
        <v>1490</v>
      </c>
    </row>
    <row r="1450" spans="1:11" ht="17.25">
      <c r="A1450" s="65">
        <v>31</v>
      </c>
      <c r="B1450" s="69">
        <v>20090</v>
      </c>
      <c r="C1450" s="66" t="s">
        <v>584</v>
      </c>
      <c r="D1450" s="66" t="s">
        <v>1611</v>
      </c>
      <c r="E1450" s="70"/>
      <c r="F1450" s="70"/>
      <c r="G1450" s="70">
        <v>8800</v>
      </c>
      <c r="H1450" s="66">
        <v>2555</v>
      </c>
      <c r="I1450" s="66" t="s">
        <v>154</v>
      </c>
      <c r="J1450" s="66" t="s">
        <v>155</v>
      </c>
      <c r="K1450" s="66" t="s">
        <v>1490</v>
      </c>
    </row>
    <row r="1451" spans="1:11" ht="17.25">
      <c r="A1451" s="65">
        <v>31</v>
      </c>
      <c r="B1451" s="69">
        <v>20090</v>
      </c>
      <c r="C1451" s="66" t="s">
        <v>584</v>
      </c>
      <c r="D1451" s="66" t="s">
        <v>1612</v>
      </c>
      <c r="E1451" s="70"/>
      <c r="F1451" s="70"/>
      <c r="G1451" s="70">
        <v>44800</v>
      </c>
      <c r="H1451" s="66">
        <v>2555</v>
      </c>
      <c r="I1451" s="66" t="s">
        <v>154</v>
      </c>
      <c r="J1451" s="66" t="s">
        <v>155</v>
      </c>
      <c r="K1451" s="66" t="s">
        <v>1490</v>
      </c>
    </row>
    <row r="1452" spans="1:11" ht="17.25">
      <c r="A1452" s="65">
        <v>31</v>
      </c>
      <c r="B1452" s="69">
        <v>20090</v>
      </c>
      <c r="C1452" s="66" t="s">
        <v>584</v>
      </c>
      <c r="D1452" s="66" t="s">
        <v>1613</v>
      </c>
      <c r="E1452" s="70"/>
      <c r="F1452" s="70"/>
      <c r="G1452" s="70">
        <v>47400</v>
      </c>
      <c r="H1452" s="66">
        <v>2555</v>
      </c>
      <c r="I1452" s="66" t="s">
        <v>154</v>
      </c>
      <c r="J1452" s="66" t="s">
        <v>155</v>
      </c>
      <c r="K1452" s="66" t="s">
        <v>1490</v>
      </c>
    </row>
    <row r="1453" spans="1:11" ht="17.25">
      <c r="A1453" s="65">
        <v>31</v>
      </c>
      <c r="B1453" s="69">
        <v>20090</v>
      </c>
      <c r="C1453" s="66" t="s">
        <v>584</v>
      </c>
      <c r="D1453" s="66" t="s">
        <v>1614</v>
      </c>
      <c r="E1453" s="70"/>
      <c r="F1453" s="70"/>
      <c r="G1453" s="70">
        <v>1500</v>
      </c>
      <c r="H1453" s="66">
        <v>2555</v>
      </c>
      <c r="I1453" s="66" t="s">
        <v>154</v>
      </c>
      <c r="J1453" s="66" t="s">
        <v>155</v>
      </c>
      <c r="K1453" s="66" t="s">
        <v>1490</v>
      </c>
    </row>
    <row r="1454" spans="1:11" ht="17.25">
      <c r="A1454" s="65">
        <v>1</v>
      </c>
      <c r="B1454" s="69">
        <v>20121</v>
      </c>
      <c r="C1454" s="72" t="s">
        <v>171</v>
      </c>
      <c r="D1454" s="66" t="s">
        <v>1615</v>
      </c>
      <c r="E1454" s="70"/>
      <c r="F1454" s="70"/>
      <c r="G1454" s="70">
        <v>660</v>
      </c>
      <c r="H1454" s="66">
        <v>2555</v>
      </c>
      <c r="I1454" s="66" t="s">
        <v>154</v>
      </c>
      <c r="J1454" s="66" t="s">
        <v>155</v>
      </c>
      <c r="K1454" s="66" t="s">
        <v>1490</v>
      </c>
    </row>
    <row r="1455" spans="1:11" ht="17.25">
      <c r="A1455" s="65">
        <v>6</v>
      </c>
      <c r="B1455" s="69">
        <v>20121</v>
      </c>
      <c r="C1455" s="66" t="s">
        <v>186</v>
      </c>
      <c r="D1455" s="66" t="s">
        <v>1616</v>
      </c>
      <c r="E1455" s="70"/>
      <c r="F1455" s="70"/>
      <c r="G1455" s="70">
        <v>1459</v>
      </c>
      <c r="H1455" s="66">
        <v>2555</v>
      </c>
      <c r="I1455" s="66" t="s">
        <v>154</v>
      </c>
      <c r="J1455" s="66" t="s">
        <v>155</v>
      </c>
      <c r="K1455" s="66" t="s">
        <v>1490</v>
      </c>
    </row>
    <row r="1456" spans="1:11" ht="17.25">
      <c r="A1456" s="65">
        <v>6</v>
      </c>
      <c r="B1456" s="69">
        <v>20121</v>
      </c>
      <c r="C1456" s="72" t="s">
        <v>596</v>
      </c>
      <c r="D1456" s="66" t="s">
        <v>1617</v>
      </c>
      <c r="E1456" s="70"/>
      <c r="F1456" s="70"/>
      <c r="G1456" s="70">
        <v>19980</v>
      </c>
      <c r="H1456" s="66">
        <v>2555</v>
      </c>
      <c r="I1456" s="66" t="s">
        <v>154</v>
      </c>
      <c r="J1456" s="66" t="s">
        <v>155</v>
      </c>
      <c r="K1456" s="66" t="s">
        <v>1490</v>
      </c>
    </row>
    <row r="1457" spans="1:11" ht="17.25">
      <c r="A1457" s="65">
        <v>6</v>
      </c>
      <c r="B1457" s="69">
        <v>20121</v>
      </c>
      <c r="C1457" s="72" t="s">
        <v>171</v>
      </c>
      <c r="D1457" s="66" t="s">
        <v>1618</v>
      </c>
      <c r="E1457" s="70"/>
      <c r="F1457" s="70"/>
      <c r="G1457" s="70">
        <v>900</v>
      </c>
      <c r="H1457" s="66">
        <v>2555</v>
      </c>
      <c r="I1457" s="66" t="s">
        <v>154</v>
      </c>
      <c r="J1457" s="66" t="s">
        <v>155</v>
      </c>
      <c r="K1457" s="66" t="s">
        <v>1490</v>
      </c>
    </row>
    <row r="1458" spans="1:11" ht="17.25">
      <c r="A1458" s="65">
        <v>6</v>
      </c>
      <c r="B1458" s="69">
        <v>20121</v>
      </c>
      <c r="C1458" s="66" t="s">
        <v>584</v>
      </c>
      <c r="D1458" s="66" t="s">
        <v>1619</v>
      </c>
      <c r="E1458" s="70"/>
      <c r="F1458" s="70"/>
      <c r="G1458" s="70">
        <v>1600</v>
      </c>
      <c r="H1458" s="66">
        <v>2555</v>
      </c>
      <c r="I1458" s="66" t="s">
        <v>154</v>
      </c>
      <c r="J1458" s="66" t="s">
        <v>155</v>
      </c>
      <c r="K1458" s="66" t="s">
        <v>1490</v>
      </c>
    </row>
    <row r="1459" spans="1:11" ht="17.25">
      <c r="A1459" s="65">
        <v>6</v>
      </c>
      <c r="B1459" s="69">
        <v>20121</v>
      </c>
      <c r="C1459" s="66" t="s">
        <v>584</v>
      </c>
      <c r="D1459" s="66" t="s">
        <v>1620</v>
      </c>
      <c r="E1459" s="70"/>
      <c r="F1459" s="70"/>
      <c r="G1459" s="70">
        <v>1600</v>
      </c>
      <c r="H1459" s="66">
        <v>2555</v>
      </c>
      <c r="I1459" s="66" t="s">
        <v>154</v>
      </c>
      <c r="J1459" s="66" t="s">
        <v>155</v>
      </c>
      <c r="K1459" s="66" t="s">
        <v>1490</v>
      </c>
    </row>
    <row r="1460" spans="1:11" ht="17.25">
      <c r="A1460" s="65">
        <v>6</v>
      </c>
      <c r="B1460" s="69">
        <v>20121</v>
      </c>
      <c r="C1460" s="66" t="s">
        <v>584</v>
      </c>
      <c r="D1460" s="66" t="s">
        <v>1621</v>
      </c>
      <c r="E1460" s="70"/>
      <c r="F1460" s="70"/>
      <c r="G1460" s="70">
        <v>1200</v>
      </c>
      <c r="H1460" s="66">
        <v>2555</v>
      </c>
      <c r="I1460" s="66" t="s">
        <v>154</v>
      </c>
      <c r="J1460" s="66" t="s">
        <v>155</v>
      </c>
      <c r="K1460" s="66" t="s">
        <v>1490</v>
      </c>
    </row>
    <row r="1461" spans="1:11" ht="17.25">
      <c r="A1461" s="65">
        <v>6</v>
      </c>
      <c r="B1461" s="69">
        <v>20121</v>
      </c>
      <c r="C1461" s="66" t="s">
        <v>584</v>
      </c>
      <c r="D1461" s="66" t="s">
        <v>1622</v>
      </c>
      <c r="E1461" s="70"/>
      <c r="F1461" s="70"/>
      <c r="G1461" s="70">
        <v>16125</v>
      </c>
      <c r="H1461" s="66">
        <v>2555</v>
      </c>
      <c r="I1461" s="66" t="s">
        <v>154</v>
      </c>
      <c r="J1461" s="66" t="s">
        <v>155</v>
      </c>
      <c r="K1461" s="66" t="s">
        <v>1490</v>
      </c>
    </row>
    <row r="1462" spans="1:11" ht="17.25">
      <c r="A1462" s="65">
        <v>6</v>
      </c>
      <c r="B1462" s="69">
        <v>20121</v>
      </c>
      <c r="C1462" s="66" t="s">
        <v>584</v>
      </c>
      <c r="D1462" s="66" t="s">
        <v>1623</v>
      </c>
      <c r="E1462" s="70"/>
      <c r="F1462" s="70"/>
      <c r="G1462" s="70">
        <v>7200</v>
      </c>
      <c r="H1462" s="66">
        <v>2555</v>
      </c>
      <c r="I1462" s="66" t="s">
        <v>154</v>
      </c>
      <c r="J1462" s="66" t="s">
        <v>155</v>
      </c>
      <c r="K1462" s="66" t="s">
        <v>1490</v>
      </c>
    </row>
    <row r="1463" spans="1:11" ht="17.25">
      <c r="A1463" s="65">
        <v>6</v>
      </c>
      <c r="B1463" s="69">
        <v>20121</v>
      </c>
      <c r="C1463" s="66" t="s">
        <v>584</v>
      </c>
      <c r="D1463" s="66" t="s">
        <v>1624</v>
      </c>
      <c r="E1463" s="70"/>
      <c r="F1463" s="70"/>
      <c r="G1463" s="70">
        <v>9200</v>
      </c>
      <c r="H1463" s="66">
        <v>2555</v>
      </c>
      <c r="I1463" s="66" t="s">
        <v>154</v>
      </c>
      <c r="J1463" s="66" t="s">
        <v>155</v>
      </c>
      <c r="K1463" s="66" t="s">
        <v>1490</v>
      </c>
    </row>
    <row r="1464" spans="1:11" ht="17.25">
      <c r="A1464" s="65">
        <v>6</v>
      </c>
      <c r="B1464" s="69">
        <v>20121</v>
      </c>
      <c r="C1464" s="66" t="s">
        <v>584</v>
      </c>
      <c r="D1464" s="66" t="s">
        <v>1625</v>
      </c>
      <c r="E1464" s="70"/>
      <c r="F1464" s="70"/>
      <c r="G1464" s="70">
        <v>1800</v>
      </c>
      <c r="H1464" s="66">
        <v>2555</v>
      </c>
      <c r="I1464" s="66" t="s">
        <v>154</v>
      </c>
      <c r="J1464" s="66" t="s">
        <v>155</v>
      </c>
      <c r="K1464" s="66" t="s">
        <v>1490</v>
      </c>
    </row>
    <row r="1465" spans="1:11" ht="17.25">
      <c r="A1465" s="65">
        <v>7</v>
      </c>
      <c r="B1465" s="69">
        <v>20121</v>
      </c>
      <c r="C1465" s="66" t="s">
        <v>584</v>
      </c>
      <c r="D1465" s="66" t="s">
        <v>1626</v>
      </c>
      <c r="E1465" s="70"/>
      <c r="F1465" s="70"/>
      <c r="G1465" s="70">
        <v>2000</v>
      </c>
      <c r="H1465" s="66">
        <v>2555</v>
      </c>
      <c r="I1465" s="66" t="s">
        <v>154</v>
      </c>
      <c r="J1465" s="66" t="s">
        <v>155</v>
      </c>
      <c r="K1465" s="66" t="s">
        <v>1490</v>
      </c>
    </row>
    <row r="1466" spans="1:11" ht="17.25">
      <c r="A1466" s="65">
        <v>7</v>
      </c>
      <c r="B1466" s="69">
        <v>20121</v>
      </c>
      <c r="C1466" s="66" t="s">
        <v>584</v>
      </c>
      <c r="D1466" s="66" t="s">
        <v>1627</v>
      </c>
      <c r="E1466" s="70"/>
      <c r="F1466" s="70"/>
      <c r="G1466" s="70">
        <v>800</v>
      </c>
      <c r="H1466" s="66">
        <v>2555</v>
      </c>
      <c r="I1466" s="66" t="s">
        <v>154</v>
      </c>
      <c r="J1466" s="66" t="s">
        <v>155</v>
      </c>
      <c r="K1466" s="66" t="s">
        <v>1490</v>
      </c>
    </row>
    <row r="1467" spans="1:11" ht="17.25">
      <c r="A1467" s="65">
        <v>8</v>
      </c>
      <c r="B1467" s="69">
        <v>20121</v>
      </c>
      <c r="C1467" s="66" t="s">
        <v>1558</v>
      </c>
      <c r="D1467" s="66" t="s">
        <v>1628</v>
      </c>
      <c r="E1467" s="70"/>
      <c r="F1467" s="70"/>
      <c r="G1467" s="70">
        <v>1000</v>
      </c>
      <c r="H1467" s="66">
        <v>2555</v>
      </c>
      <c r="I1467" s="66" t="s">
        <v>154</v>
      </c>
      <c r="J1467" s="66" t="s">
        <v>155</v>
      </c>
      <c r="K1467" s="66" t="s">
        <v>1490</v>
      </c>
    </row>
    <row r="1468" spans="1:11" ht="17.25">
      <c r="A1468" s="65">
        <v>8</v>
      </c>
      <c r="B1468" s="69">
        <v>20121</v>
      </c>
      <c r="C1468" s="72" t="s">
        <v>171</v>
      </c>
      <c r="D1468" s="66" t="s">
        <v>1615</v>
      </c>
      <c r="E1468" s="70"/>
      <c r="F1468" s="70"/>
      <c r="G1468" s="70">
        <v>480</v>
      </c>
      <c r="H1468" s="66">
        <v>2555</v>
      </c>
      <c r="I1468" s="66" t="s">
        <v>154</v>
      </c>
      <c r="J1468" s="66" t="s">
        <v>155</v>
      </c>
      <c r="K1468" s="66" t="s">
        <v>1490</v>
      </c>
    </row>
    <row r="1469" spans="1:11" ht="17.25">
      <c r="A1469" s="65">
        <v>8</v>
      </c>
      <c r="B1469" s="69">
        <v>20121</v>
      </c>
      <c r="C1469" s="72" t="s">
        <v>171</v>
      </c>
      <c r="D1469" s="66" t="s">
        <v>1629</v>
      </c>
      <c r="E1469" s="70"/>
      <c r="F1469" s="70"/>
      <c r="G1469" s="70">
        <v>480</v>
      </c>
      <c r="H1469" s="66">
        <v>2555</v>
      </c>
      <c r="I1469" s="66" t="s">
        <v>154</v>
      </c>
      <c r="J1469" s="66" t="s">
        <v>155</v>
      </c>
      <c r="K1469" s="66" t="s">
        <v>1490</v>
      </c>
    </row>
    <row r="1470" spans="1:11" ht="17.25">
      <c r="A1470" s="65">
        <v>9</v>
      </c>
      <c r="B1470" s="69">
        <v>20121</v>
      </c>
      <c r="C1470" s="72" t="s">
        <v>171</v>
      </c>
      <c r="D1470" s="66" t="s">
        <v>1630</v>
      </c>
      <c r="E1470" s="70"/>
      <c r="F1470" s="70"/>
      <c r="G1470" s="70">
        <v>12000</v>
      </c>
      <c r="H1470" s="66">
        <v>2555</v>
      </c>
      <c r="I1470" s="66" t="s">
        <v>154</v>
      </c>
      <c r="J1470" s="66" t="s">
        <v>155</v>
      </c>
      <c r="K1470" s="66" t="s">
        <v>1490</v>
      </c>
    </row>
    <row r="1471" spans="1:11" ht="17.25">
      <c r="A1471" s="65">
        <v>10</v>
      </c>
      <c r="B1471" s="69">
        <v>20121</v>
      </c>
      <c r="C1471" s="72" t="s">
        <v>171</v>
      </c>
      <c r="D1471" s="66" t="s">
        <v>1631</v>
      </c>
      <c r="E1471" s="70"/>
      <c r="F1471" s="70"/>
      <c r="G1471" s="70">
        <v>10000</v>
      </c>
      <c r="H1471" s="66">
        <v>2555</v>
      </c>
      <c r="I1471" s="66" t="s">
        <v>154</v>
      </c>
      <c r="J1471" s="66" t="s">
        <v>155</v>
      </c>
      <c r="K1471" s="66" t="s">
        <v>1490</v>
      </c>
    </row>
    <row r="1472" spans="1:11" ht="17.25">
      <c r="A1472" s="65">
        <v>13</v>
      </c>
      <c r="B1472" s="69">
        <v>20121</v>
      </c>
      <c r="C1472" s="66" t="s">
        <v>584</v>
      </c>
      <c r="D1472" s="66" t="s">
        <v>1632</v>
      </c>
      <c r="E1472" s="70"/>
      <c r="F1472" s="70"/>
      <c r="G1472" s="70">
        <v>900</v>
      </c>
      <c r="H1472" s="66">
        <v>2555</v>
      </c>
      <c r="I1472" s="66" t="s">
        <v>154</v>
      </c>
      <c r="J1472" s="66" t="s">
        <v>155</v>
      </c>
      <c r="K1472" s="66" t="s">
        <v>1490</v>
      </c>
    </row>
    <row r="1473" spans="1:11" ht="17.25">
      <c r="A1473" s="65">
        <v>13</v>
      </c>
      <c r="B1473" s="69">
        <v>20121</v>
      </c>
      <c r="C1473" s="66" t="s">
        <v>584</v>
      </c>
      <c r="D1473" s="66" t="s">
        <v>1633</v>
      </c>
      <c r="E1473" s="70"/>
      <c r="F1473" s="70"/>
      <c r="G1473" s="70">
        <v>600</v>
      </c>
      <c r="H1473" s="66">
        <v>2555</v>
      </c>
      <c r="I1473" s="66" t="s">
        <v>154</v>
      </c>
      <c r="J1473" s="66" t="s">
        <v>155</v>
      </c>
      <c r="K1473" s="66" t="s">
        <v>1490</v>
      </c>
    </row>
    <row r="1474" spans="1:11" ht="17.25">
      <c r="A1474" s="65">
        <v>13</v>
      </c>
      <c r="B1474" s="69">
        <v>20121</v>
      </c>
      <c r="C1474" s="66" t="s">
        <v>584</v>
      </c>
      <c r="D1474" s="66" t="s">
        <v>1634</v>
      </c>
      <c r="E1474" s="70"/>
      <c r="F1474" s="70"/>
      <c r="G1474" s="70">
        <v>600</v>
      </c>
      <c r="H1474" s="66">
        <v>2555</v>
      </c>
      <c r="I1474" s="66" t="s">
        <v>154</v>
      </c>
      <c r="J1474" s="66" t="s">
        <v>155</v>
      </c>
      <c r="K1474" s="66" t="s">
        <v>1490</v>
      </c>
    </row>
    <row r="1475" spans="1:11" ht="17.25">
      <c r="A1475" s="65">
        <v>13</v>
      </c>
      <c r="B1475" s="69">
        <v>20121</v>
      </c>
      <c r="C1475" s="66" t="s">
        <v>584</v>
      </c>
      <c r="D1475" s="66" t="s">
        <v>1635</v>
      </c>
      <c r="E1475" s="70"/>
      <c r="F1475" s="70"/>
      <c r="G1475" s="70">
        <v>600</v>
      </c>
      <c r="H1475" s="66">
        <v>2555</v>
      </c>
      <c r="I1475" s="66" t="s">
        <v>154</v>
      </c>
      <c r="J1475" s="66" t="s">
        <v>155</v>
      </c>
      <c r="K1475" s="66" t="s">
        <v>1490</v>
      </c>
    </row>
    <row r="1476" spans="1:11" ht="17.25">
      <c r="A1476" s="65">
        <v>15</v>
      </c>
      <c r="B1476" s="69">
        <v>20121</v>
      </c>
      <c r="C1476" s="66" t="s">
        <v>584</v>
      </c>
      <c r="D1476" s="66" t="s">
        <v>1636</v>
      </c>
      <c r="E1476" s="70"/>
      <c r="F1476" s="70"/>
      <c r="G1476" s="70">
        <v>800</v>
      </c>
      <c r="H1476" s="66">
        <v>2555</v>
      </c>
      <c r="I1476" s="66" t="s">
        <v>154</v>
      </c>
      <c r="J1476" s="66" t="s">
        <v>155</v>
      </c>
      <c r="K1476" s="66" t="s">
        <v>1490</v>
      </c>
    </row>
    <row r="1477" spans="1:11" ht="17.25">
      <c r="A1477" s="65">
        <v>15</v>
      </c>
      <c r="B1477" s="69">
        <v>20121</v>
      </c>
      <c r="C1477" s="66" t="s">
        <v>584</v>
      </c>
      <c r="D1477" s="66" t="s">
        <v>1637</v>
      </c>
      <c r="E1477" s="70"/>
      <c r="F1477" s="70"/>
      <c r="G1477" s="70">
        <v>800</v>
      </c>
      <c r="H1477" s="66">
        <v>2555</v>
      </c>
      <c r="I1477" s="66" t="s">
        <v>154</v>
      </c>
      <c r="J1477" s="66" t="s">
        <v>155</v>
      </c>
      <c r="K1477" s="66" t="s">
        <v>1490</v>
      </c>
    </row>
    <row r="1478" spans="1:11" ht="17.25">
      <c r="A1478" s="65">
        <v>15</v>
      </c>
      <c r="B1478" s="69">
        <v>20121</v>
      </c>
      <c r="C1478" s="66" t="s">
        <v>584</v>
      </c>
      <c r="D1478" s="66" t="s">
        <v>1638</v>
      </c>
      <c r="E1478" s="70"/>
      <c r="F1478" s="70"/>
      <c r="G1478" s="70">
        <v>2400</v>
      </c>
      <c r="H1478" s="66">
        <v>2555</v>
      </c>
      <c r="I1478" s="66" t="s">
        <v>154</v>
      </c>
      <c r="J1478" s="66" t="s">
        <v>155</v>
      </c>
      <c r="K1478" s="66" t="s">
        <v>1490</v>
      </c>
    </row>
    <row r="1479" spans="1:11" ht="17.25">
      <c r="A1479" s="65">
        <v>15</v>
      </c>
      <c r="B1479" s="69">
        <v>20121</v>
      </c>
      <c r="C1479" s="66" t="s">
        <v>584</v>
      </c>
      <c r="D1479" s="66" t="s">
        <v>1639</v>
      </c>
      <c r="E1479" s="70"/>
      <c r="F1479" s="70"/>
      <c r="G1479" s="70">
        <v>1200</v>
      </c>
      <c r="H1479" s="66">
        <v>2555</v>
      </c>
      <c r="I1479" s="66" t="s">
        <v>154</v>
      </c>
      <c r="J1479" s="66" t="s">
        <v>155</v>
      </c>
      <c r="K1479" s="66" t="s">
        <v>1490</v>
      </c>
    </row>
    <row r="1480" spans="1:11" ht="17.25">
      <c r="A1480" s="65">
        <v>15</v>
      </c>
      <c r="B1480" s="69">
        <v>20121</v>
      </c>
      <c r="C1480" s="66" t="s">
        <v>584</v>
      </c>
      <c r="D1480" s="66" t="s">
        <v>1640</v>
      </c>
      <c r="E1480" s="70"/>
      <c r="F1480" s="70"/>
      <c r="G1480" s="70">
        <v>2700</v>
      </c>
      <c r="H1480" s="66">
        <v>2555</v>
      </c>
      <c r="I1480" s="66" t="s">
        <v>154</v>
      </c>
      <c r="J1480" s="66" t="s">
        <v>155</v>
      </c>
      <c r="K1480" s="66" t="s">
        <v>1490</v>
      </c>
    </row>
    <row r="1481" spans="1:11" ht="17.25">
      <c r="A1481" s="65">
        <v>20</v>
      </c>
      <c r="B1481" s="69">
        <v>20121</v>
      </c>
      <c r="C1481" s="72" t="s">
        <v>171</v>
      </c>
      <c r="D1481" s="66" t="s">
        <v>1615</v>
      </c>
      <c r="E1481" s="70"/>
      <c r="F1481" s="70"/>
      <c r="G1481" s="70">
        <v>720</v>
      </c>
      <c r="H1481" s="66">
        <v>2555</v>
      </c>
      <c r="I1481" s="66" t="s">
        <v>154</v>
      </c>
      <c r="J1481" s="66" t="s">
        <v>155</v>
      </c>
      <c r="K1481" s="66" t="s">
        <v>1490</v>
      </c>
    </row>
    <row r="1482" spans="1:11" ht="17.25">
      <c r="A1482" s="65">
        <v>20</v>
      </c>
      <c r="B1482" s="69">
        <v>20121</v>
      </c>
      <c r="C1482" s="70" t="s">
        <v>158</v>
      </c>
      <c r="D1482" s="66" t="s">
        <v>1641</v>
      </c>
      <c r="E1482" s="70"/>
      <c r="F1482" s="70"/>
      <c r="G1482" s="70">
        <v>1528</v>
      </c>
      <c r="H1482" s="66">
        <v>2555</v>
      </c>
      <c r="I1482" s="66" t="s">
        <v>154</v>
      </c>
      <c r="J1482" s="66" t="s">
        <v>155</v>
      </c>
      <c r="K1482" s="66" t="s">
        <v>1490</v>
      </c>
    </row>
    <row r="1483" spans="1:11" ht="17.25">
      <c r="A1483" s="65">
        <v>20</v>
      </c>
      <c r="B1483" s="69">
        <v>20121</v>
      </c>
      <c r="C1483" s="71" t="s">
        <v>1086</v>
      </c>
      <c r="D1483" s="66" t="s">
        <v>1642</v>
      </c>
      <c r="E1483" s="70"/>
      <c r="F1483" s="70"/>
      <c r="G1483" s="70">
        <v>28800</v>
      </c>
      <c r="H1483" s="66">
        <v>2555</v>
      </c>
      <c r="I1483" s="66" t="s">
        <v>154</v>
      </c>
      <c r="J1483" s="66" t="s">
        <v>155</v>
      </c>
      <c r="K1483" s="66" t="s">
        <v>1490</v>
      </c>
    </row>
    <row r="1484" spans="1:11" ht="17.25">
      <c r="A1484" s="65">
        <v>20</v>
      </c>
      <c r="B1484" s="69">
        <v>20121</v>
      </c>
      <c r="C1484" s="71" t="s">
        <v>1086</v>
      </c>
      <c r="D1484" s="66" t="s">
        <v>1643</v>
      </c>
      <c r="E1484" s="70"/>
      <c r="F1484" s="70"/>
      <c r="G1484" s="70">
        <v>31800</v>
      </c>
      <c r="H1484" s="66">
        <v>2555</v>
      </c>
      <c r="I1484" s="66" t="s">
        <v>154</v>
      </c>
      <c r="J1484" s="66" t="s">
        <v>155</v>
      </c>
      <c r="K1484" s="66" t="s">
        <v>1490</v>
      </c>
    </row>
    <row r="1485" spans="1:11" ht="17.25">
      <c r="A1485" s="65">
        <v>22</v>
      </c>
      <c r="B1485" s="69">
        <v>20121</v>
      </c>
      <c r="C1485" s="66" t="s">
        <v>160</v>
      </c>
      <c r="D1485" s="66" t="s">
        <v>1644</v>
      </c>
      <c r="E1485" s="70"/>
      <c r="F1485" s="70"/>
      <c r="G1485" s="70">
        <v>350</v>
      </c>
      <c r="H1485" s="66">
        <v>2555</v>
      </c>
      <c r="I1485" s="66" t="s">
        <v>154</v>
      </c>
      <c r="J1485" s="66" t="s">
        <v>155</v>
      </c>
      <c r="K1485" s="66" t="s">
        <v>1490</v>
      </c>
    </row>
    <row r="1486" spans="1:11" ht="17.25">
      <c r="A1486" s="65">
        <v>22</v>
      </c>
      <c r="B1486" s="69">
        <v>20121</v>
      </c>
      <c r="C1486" s="66" t="s">
        <v>160</v>
      </c>
      <c r="D1486" s="66" t="s">
        <v>1645</v>
      </c>
      <c r="E1486" s="70"/>
      <c r="F1486" s="70"/>
      <c r="G1486" s="70">
        <v>315</v>
      </c>
      <c r="H1486" s="66">
        <v>2555</v>
      </c>
      <c r="I1486" s="66" t="s">
        <v>154</v>
      </c>
      <c r="J1486" s="66" t="s">
        <v>155</v>
      </c>
      <c r="K1486" s="66" t="s">
        <v>1490</v>
      </c>
    </row>
    <row r="1487" spans="1:11" ht="17.25">
      <c r="A1487" s="65">
        <v>22</v>
      </c>
      <c r="B1487" s="69">
        <v>20121</v>
      </c>
      <c r="C1487" s="66" t="s">
        <v>584</v>
      </c>
      <c r="D1487" s="66" t="s">
        <v>1646</v>
      </c>
      <c r="E1487" s="70"/>
      <c r="F1487" s="70"/>
      <c r="G1487" s="70">
        <v>9000</v>
      </c>
      <c r="H1487" s="66">
        <v>2555</v>
      </c>
      <c r="I1487" s="66" t="s">
        <v>154</v>
      </c>
      <c r="J1487" s="66" t="s">
        <v>155</v>
      </c>
      <c r="K1487" s="66" t="s">
        <v>1490</v>
      </c>
    </row>
    <row r="1488" spans="1:11" ht="17.25">
      <c r="A1488" s="65">
        <v>22</v>
      </c>
      <c r="B1488" s="69">
        <v>20121</v>
      </c>
      <c r="C1488" s="66" t="s">
        <v>584</v>
      </c>
      <c r="D1488" s="66" t="s">
        <v>1647</v>
      </c>
      <c r="E1488" s="70"/>
      <c r="F1488" s="70"/>
      <c r="G1488" s="70">
        <v>1875</v>
      </c>
      <c r="H1488" s="66">
        <v>2555</v>
      </c>
      <c r="I1488" s="66" t="s">
        <v>154</v>
      </c>
      <c r="J1488" s="66" t="s">
        <v>155</v>
      </c>
      <c r="K1488" s="66" t="s">
        <v>1490</v>
      </c>
    </row>
    <row r="1489" spans="1:11" ht="17.25">
      <c r="A1489" s="65">
        <v>22</v>
      </c>
      <c r="B1489" s="69">
        <v>20121</v>
      </c>
      <c r="C1489" s="66" t="s">
        <v>584</v>
      </c>
      <c r="D1489" s="66" t="s">
        <v>1648</v>
      </c>
      <c r="E1489" s="70"/>
      <c r="F1489" s="70"/>
      <c r="G1489" s="70">
        <v>16875</v>
      </c>
      <c r="H1489" s="66">
        <v>2555</v>
      </c>
      <c r="I1489" s="66" t="s">
        <v>154</v>
      </c>
      <c r="J1489" s="66" t="s">
        <v>155</v>
      </c>
      <c r="K1489" s="66" t="s">
        <v>1490</v>
      </c>
    </row>
    <row r="1490" spans="1:11" ht="17.25">
      <c r="A1490" s="65">
        <v>22</v>
      </c>
      <c r="B1490" s="69">
        <v>20121</v>
      </c>
      <c r="C1490" s="66" t="s">
        <v>584</v>
      </c>
      <c r="D1490" s="66" t="s">
        <v>1649</v>
      </c>
      <c r="E1490" s="70"/>
      <c r="F1490" s="70"/>
      <c r="G1490" s="70">
        <v>14250</v>
      </c>
      <c r="H1490" s="66">
        <v>2555</v>
      </c>
      <c r="I1490" s="66" t="s">
        <v>154</v>
      </c>
      <c r="J1490" s="66" t="s">
        <v>155</v>
      </c>
      <c r="K1490" s="66" t="s">
        <v>1490</v>
      </c>
    </row>
    <row r="1491" spans="1:11" ht="17.25">
      <c r="A1491" s="65">
        <v>22</v>
      </c>
      <c r="B1491" s="69">
        <v>20121</v>
      </c>
      <c r="C1491" s="66" t="s">
        <v>584</v>
      </c>
      <c r="D1491" s="66" t="s">
        <v>1650</v>
      </c>
      <c r="E1491" s="70"/>
      <c r="F1491" s="70"/>
      <c r="G1491" s="70">
        <v>15750</v>
      </c>
      <c r="H1491" s="66">
        <v>2555</v>
      </c>
      <c r="I1491" s="66" t="s">
        <v>154</v>
      </c>
      <c r="J1491" s="66" t="s">
        <v>155</v>
      </c>
      <c r="K1491" s="66" t="s">
        <v>1490</v>
      </c>
    </row>
    <row r="1492" spans="1:11" ht="17.25">
      <c r="A1492" s="65">
        <v>22</v>
      </c>
      <c r="B1492" s="69">
        <v>20121</v>
      </c>
      <c r="C1492" s="66" t="s">
        <v>584</v>
      </c>
      <c r="D1492" s="66" t="s">
        <v>1651</v>
      </c>
      <c r="E1492" s="70"/>
      <c r="F1492" s="70"/>
      <c r="G1492" s="70">
        <v>13125</v>
      </c>
      <c r="H1492" s="66">
        <v>2555</v>
      </c>
      <c r="I1492" s="66" t="s">
        <v>154</v>
      </c>
      <c r="J1492" s="66" t="s">
        <v>155</v>
      </c>
      <c r="K1492" s="66" t="s">
        <v>1490</v>
      </c>
    </row>
    <row r="1493" spans="1:11" ht="17.25">
      <c r="A1493" s="65">
        <v>22</v>
      </c>
      <c r="B1493" s="69">
        <v>20121</v>
      </c>
      <c r="C1493" s="66" t="s">
        <v>584</v>
      </c>
      <c r="D1493" s="66" t="s">
        <v>1652</v>
      </c>
      <c r="E1493" s="70"/>
      <c r="F1493" s="70"/>
      <c r="G1493" s="70">
        <v>14250</v>
      </c>
      <c r="H1493" s="66">
        <v>2555</v>
      </c>
      <c r="I1493" s="66" t="s">
        <v>154</v>
      </c>
      <c r="J1493" s="66" t="s">
        <v>155</v>
      </c>
      <c r="K1493" s="66" t="s">
        <v>1490</v>
      </c>
    </row>
    <row r="1494" spans="1:11" ht="17.25">
      <c r="A1494" s="65">
        <v>22</v>
      </c>
      <c r="B1494" s="69">
        <v>20121</v>
      </c>
      <c r="C1494" s="66" t="s">
        <v>584</v>
      </c>
      <c r="D1494" s="66" t="s">
        <v>1653</v>
      </c>
      <c r="E1494" s="70"/>
      <c r="F1494" s="70"/>
      <c r="G1494" s="70">
        <v>1125</v>
      </c>
      <c r="H1494" s="66">
        <v>2555</v>
      </c>
      <c r="I1494" s="66" t="s">
        <v>154</v>
      </c>
      <c r="J1494" s="66" t="s">
        <v>155</v>
      </c>
      <c r="K1494" s="66" t="s">
        <v>1490</v>
      </c>
    </row>
    <row r="1495" spans="1:11" ht="17.25">
      <c r="A1495" s="65">
        <v>22</v>
      </c>
      <c r="B1495" s="69">
        <v>20121</v>
      </c>
      <c r="C1495" s="66" t="s">
        <v>584</v>
      </c>
      <c r="D1495" s="66" t="s">
        <v>1654</v>
      </c>
      <c r="E1495" s="70"/>
      <c r="F1495" s="70"/>
      <c r="G1495" s="70">
        <v>16500</v>
      </c>
      <c r="H1495" s="66">
        <v>2555</v>
      </c>
      <c r="I1495" s="66" t="s">
        <v>154</v>
      </c>
      <c r="J1495" s="66" t="s">
        <v>155</v>
      </c>
      <c r="K1495" s="66" t="s">
        <v>1490</v>
      </c>
    </row>
    <row r="1496" spans="1:11" ht="17.25">
      <c r="A1496" s="65">
        <v>22</v>
      </c>
      <c r="B1496" s="69">
        <v>20121</v>
      </c>
      <c r="C1496" s="66" t="s">
        <v>584</v>
      </c>
      <c r="D1496" s="66" t="s">
        <v>1655</v>
      </c>
      <c r="E1496" s="70"/>
      <c r="F1496" s="70"/>
      <c r="G1496" s="70">
        <v>17625</v>
      </c>
      <c r="H1496" s="66">
        <v>2555</v>
      </c>
      <c r="I1496" s="66" t="s">
        <v>154</v>
      </c>
      <c r="J1496" s="66" t="s">
        <v>155</v>
      </c>
      <c r="K1496" s="66" t="s">
        <v>1490</v>
      </c>
    </row>
    <row r="1497" spans="1:11" ht="17.25">
      <c r="A1497" s="65">
        <v>22</v>
      </c>
      <c r="B1497" s="69">
        <v>20121</v>
      </c>
      <c r="C1497" s="66" t="s">
        <v>584</v>
      </c>
      <c r="D1497" s="66" t="s">
        <v>1656</v>
      </c>
      <c r="E1497" s="70"/>
      <c r="F1497" s="70"/>
      <c r="G1497" s="70">
        <v>16875</v>
      </c>
      <c r="H1497" s="66">
        <v>2555</v>
      </c>
      <c r="I1497" s="66" t="s">
        <v>154</v>
      </c>
      <c r="J1497" s="66" t="s">
        <v>155</v>
      </c>
      <c r="K1497" s="66" t="s">
        <v>1490</v>
      </c>
    </row>
    <row r="1498" spans="1:11" ht="17.25">
      <c r="A1498" s="65">
        <v>22</v>
      </c>
      <c r="B1498" s="69">
        <v>20121</v>
      </c>
      <c r="C1498" s="66" t="s">
        <v>584</v>
      </c>
      <c r="D1498" s="66" t="s">
        <v>1657</v>
      </c>
      <c r="E1498" s="70"/>
      <c r="F1498" s="70"/>
      <c r="G1498" s="70">
        <v>6750</v>
      </c>
      <c r="H1498" s="66">
        <v>2555</v>
      </c>
      <c r="I1498" s="66" t="s">
        <v>154</v>
      </c>
      <c r="J1498" s="66" t="s">
        <v>155</v>
      </c>
      <c r="K1498" s="66" t="s">
        <v>1490</v>
      </c>
    </row>
    <row r="1499" spans="1:11" ht="17.25">
      <c r="A1499" s="65">
        <v>22</v>
      </c>
      <c r="B1499" s="69">
        <v>20121</v>
      </c>
      <c r="C1499" s="66" t="s">
        <v>584</v>
      </c>
      <c r="D1499" s="66" t="s">
        <v>1658</v>
      </c>
      <c r="E1499" s="70"/>
      <c r="F1499" s="70"/>
      <c r="G1499" s="70">
        <v>17625</v>
      </c>
      <c r="H1499" s="66">
        <v>2555</v>
      </c>
      <c r="I1499" s="66" t="s">
        <v>154</v>
      </c>
      <c r="J1499" s="66" t="s">
        <v>155</v>
      </c>
      <c r="K1499" s="66" t="s">
        <v>1490</v>
      </c>
    </row>
    <row r="1500" spans="1:11" ht="17.25">
      <c r="A1500" s="65">
        <v>22</v>
      </c>
      <c r="B1500" s="69">
        <v>20121</v>
      </c>
      <c r="C1500" s="66" t="s">
        <v>584</v>
      </c>
      <c r="D1500" s="66" t="s">
        <v>1659</v>
      </c>
      <c r="E1500" s="70"/>
      <c r="F1500" s="70"/>
      <c r="G1500" s="70">
        <v>9000</v>
      </c>
      <c r="H1500" s="66">
        <v>2555</v>
      </c>
      <c r="I1500" s="66" t="s">
        <v>154</v>
      </c>
      <c r="J1500" s="66" t="s">
        <v>155</v>
      </c>
      <c r="K1500" s="66" t="s">
        <v>1490</v>
      </c>
    </row>
    <row r="1501" spans="1:11" ht="17.25">
      <c r="A1501" s="65">
        <v>22</v>
      </c>
      <c r="B1501" s="69">
        <v>20121</v>
      </c>
      <c r="C1501" s="66" t="s">
        <v>584</v>
      </c>
      <c r="D1501" s="66" t="s">
        <v>1660</v>
      </c>
      <c r="E1501" s="70"/>
      <c r="F1501" s="70"/>
      <c r="G1501" s="70">
        <v>15750</v>
      </c>
      <c r="H1501" s="66">
        <v>2555</v>
      </c>
      <c r="I1501" s="66" t="s">
        <v>154</v>
      </c>
      <c r="J1501" s="66" t="s">
        <v>155</v>
      </c>
      <c r="K1501" s="66" t="s">
        <v>1490</v>
      </c>
    </row>
    <row r="1502" spans="1:11" ht="17.25">
      <c r="A1502" s="65">
        <v>22</v>
      </c>
      <c r="B1502" s="69">
        <v>20121</v>
      </c>
      <c r="C1502" s="66" t="s">
        <v>584</v>
      </c>
      <c r="D1502" s="66" t="s">
        <v>1661</v>
      </c>
      <c r="E1502" s="70"/>
      <c r="F1502" s="70"/>
      <c r="G1502" s="70">
        <v>6375</v>
      </c>
      <c r="H1502" s="66">
        <v>2555</v>
      </c>
      <c r="I1502" s="66" t="s">
        <v>154</v>
      </c>
      <c r="J1502" s="66" t="s">
        <v>155</v>
      </c>
      <c r="K1502" s="66" t="s">
        <v>1490</v>
      </c>
    </row>
    <row r="1503" spans="1:11" ht="17.25">
      <c r="A1503" s="65">
        <v>22</v>
      </c>
      <c r="B1503" s="69">
        <v>20121</v>
      </c>
      <c r="C1503" s="66" t="s">
        <v>584</v>
      </c>
      <c r="D1503" s="66" t="s">
        <v>1662</v>
      </c>
      <c r="E1503" s="70"/>
      <c r="F1503" s="70"/>
      <c r="G1503" s="70">
        <v>4500</v>
      </c>
      <c r="H1503" s="66">
        <v>2555</v>
      </c>
      <c r="I1503" s="66" t="s">
        <v>154</v>
      </c>
      <c r="J1503" s="66" t="s">
        <v>155</v>
      </c>
      <c r="K1503" s="66" t="s">
        <v>1490</v>
      </c>
    </row>
    <row r="1504" spans="1:11" ht="17.25">
      <c r="A1504" s="65">
        <v>22</v>
      </c>
      <c r="B1504" s="69">
        <v>20121</v>
      </c>
      <c r="C1504" s="66" t="s">
        <v>584</v>
      </c>
      <c r="D1504" s="66" t="s">
        <v>1663</v>
      </c>
      <c r="E1504" s="70"/>
      <c r="F1504" s="70"/>
      <c r="G1504" s="70">
        <v>16125</v>
      </c>
      <c r="H1504" s="66">
        <v>2555</v>
      </c>
      <c r="I1504" s="66" t="s">
        <v>154</v>
      </c>
      <c r="J1504" s="66" t="s">
        <v>155</v>
      </c>
      <c r="K1504" s="66" t="s">
        <v>1490</v>
      </c>
    </row>
    <row r="1505" spans="1:11" ht="17.25">
      <c r="A1505" s="65">
        <v>22</v>
      </c>
      <c r="B1505" s="69">
        <v>20121</v>
      </c>
      <c r="C1505" s="66" t="s">
        <v>584</v>
      </c>
      <c r="D1505" s="66" t="s">
        <v>1664</v>
      </c>
      <c r="E1505" s="70"/>
      <c r="F1505" s="70"/>
      <c r="G1505" s="70">
        <v>11250</v>
      </c>
      <c r="H1505" s="66">
        <v>2555</v>
      </c>
      <c r="I1505" s="66" t="s">
        <v>154</v>
      </c>
      <c r="J1505" s="66" t="s">
        <v>155</v>
      </c>
      <c r="K1505" s="66" t="s">
        <v>1490</v>
      </c>
    </row>
    <row r="1506" spans="1:11" ht="17.25">
      <c r="A1506" s="65">
        <v>22</v>
      </c>
      <c r="B1506" s="69">
        <v>20121</v>
      </c>
      <c r="C1506" s="66" t="s">
        <v>584</v>
      </c>
      <c r="D1506" s="66" t="s">
        <v>1665</v>
      </c>
      <c r="E1506" s="70"/>
      <c r="F1506" s="70"/>
      <c r="G1506" s="70">
        <v>10125</v>
      </c>
      <c r="H1506" s="66">
        <v>2555</v>
      </c>
      <c r="I1506" s="66" t="s">
        <v>154</v>
      </c>
      <c r="J1506" s="66" t="s">
        <v>155</v>
      </c>
      <c r="K1506" s="66" t="s">
        <v>1490</v>
      </c>
    </row>
    <row r="1507" spans="1:11" ht="17.25">
      <c r="A1507" s="65">
        <v>22</v>
      </c>
      <c r="B1507" s="69">
        <v>20121</v>
      </c>
      <c r="C1507" s="66" t="s">
        <v>584</v>
      </c>
      <c r="D1507" s="66" t="s">
        <v>1666</v>
      </c>
      <c r="E1507" s="70"/>
      <c r="F1507" s="70"/>
      <c r="G1507" s="70">
        <v>12375</v>
      </c>
      <c r="H1507" s="66">
        <v>2555</v>
      </c>
      <c r="I1507" s="66" t="s">
        <v>154</v>
      </c>
      <c r="J1507" s="66" t="s">
        <v>155</v>
      </c>
      <c r="K1507" s="66" t="s">
        <v>1490</v>
      </c>
    </row>
    <row r="1508" spans="1:11" ht="17.25">
      <c r="A1508" s="65">
        <v>22</v>
      </c>
      <c r="B1508" s="69">
        <v>20121</v>
      </c>
      <c r="C1508" s="66" t="s">
        <v>584</v>
      </c>
      <c r="D1508" s="66" t="s">
        <v>1667</v>
      </c>
      <c r="E1508" s="70"/>
      <c r="F1508" s="70"/>
      <c r="G1508" s="70">
        <v>24750</v>
      </c>
      <c r="H1508" s="66">
        <v>2555</v>
      </c>
      <c r="I1508" s="66" t="s">
        <v>154</v>
      </c>
      <c r="J1508" s="66" t="s">
        <v>155</v>
      </c>
      <c r="K1508" s="66" t="s">
        <v>1490</v>
      </c>
    </row>
    <row r="1509" spans="1:11" ht="17.25">
      <c r="A1509" s="65">
        <v>22</v>
      </c>
      <c r="B1509" s="69">
        <v>20121</v>
      </c>
      <c r="C1509" s="66" t="s">
        <v>584</v>
      </c>
      <c r="D1509" s="66" t="s">
        <v>1668</v>
      </c>
      <c r="E1509" s="70"/>
      <c r="F1509" s="70"/>
      <c r="G1509" s="70">
        <v>14625</v>
      </c>
      <c r="H1509" s="66">
        <v>2555</v>
      </c>
      <c r="I1509" s="66" t="s">
        <v>154</v>
      </c>
      <c r="J1509" s="66" t="s">
        <v>155</v>
      </c>
      <c r="K1509" s="66" t="s">
        <v>1490</v>
      </c>
    </row>
    <row r="1510" spans="1:11" ht="17.25">
      <c r="A1510" s="65">
        <v>22</v>
      </c>
      <c r="B1510" s="69">
        <v>20121</v>
      </c>
      <c r="C1510" s="66" t="s">
        <v>584</v>
      </c>
      <c r="D1510" s="66" t="s">
        <v>1669</v>
      </c>
      <c r="E1510" s="70"/>
      <c r="F1510" s="70"/>
      <c r="G1510" s="70">
        <v>9000</v>
      </c>
      <c r="H1510" s="66">
        <v>2555</v>
      </c>
      <c r="I1510" s="66" t="s">
        <v>154</v>
      </c>
      <c r="J1510" s="66" t="s">
        <v>155</v>
      </c>
      <c r="K1510" s="66" t="s">
        <v>1490</v>
      </c>
    </row>
    <row r="1511" spans="1:11" ht="17.25">
      <c r="A1511" s="65">
        <v>23</v>
      </c>
      <c r="B1511" s="69">
        <v>20121</v>
      </c>
      <c r="C1511" s="72" t="s">
        <v>171</v>
      </c>
      <c r="D1511" s="66" t="s">
        <v>1670</v>
      </c>
      <c r="E1511" s="70"/>
      <c r="F1511" s="70"/>
      <c r="G1511" s="70">
        <v>1800</v>
      </c>
      <c r="H1511" s="66">
        <v>2555</v>
      </c>
      <c r="I1511" s="66" t="s">
        <v>154</v>
      </c>
      <c r="J1511" s="66" t="s">
        <v>155</v>
      </c>
      <c r="K1511" s="66" t="s">
        <v>1490</v>
      </c>
    </row>
    <row r="1512" spans="1:11" ht="17.25">
      <c r="A1512" s="65">
        <v>28</v>
      </c>
      <c r="B1512" s="69">
        <v>20121</v>
      </c>
      <c r="C1512" s="66" t="s">
        <v>584</v>
      </c>
      <c r="D1512" s="66" t="s">
        <v>1671</v>
      </c>
      <c r="E1512" s="70"/>
      <c r="F1512" s="70"/>
      <c r="G1512" s="70">
        <v>2625</v>
      </c>
      <c r="H1512" s="66">
        <v>2555</v>
      </c>
      <c r="I1512" s="66" t="s">
        <v>154</v>
      </c>
      <c r="J1512" s="66" t="s">
        <v>155</v>
      </c>
      <c r="K1512" s="66" t="s">
        <v>1490</v>
      </c>
    </row>
    <row r="1513" spans="1:11" ht="17.25">
      <c r="A1513" s="65">
        <v>29</v>
      </c>
      <c r="B1513" s="69">
        <v>20121</v>
      </c>
      <c r="C1513" s="71" t="s">
        <v>1086</v>
      </c>
      <c r="D1513" s="66" t="s">
        <v>1672</v>
      </c>
      <c r="E1513" s="70"/>
      <c r="F1513" s="70"/>
      <c r="G1513" s="70">
        <v>52200</v>
      </c>
      <c r="H1513" s="66">
        <v>2555</v>
      </c>
      <c r="I1513" s="66" t="s">
        <v>154</v>
      </c>
      <c r="J1513" s="66" t="s">
        <v>155</v>
      </c>
      <c r="K1513" s="66" t="s">
        <v>1490</v>
      </c>
    </row>
    <row r="1514" spans="1:11" ht="17.25">
      <c r="A1514" s="65">
        <v>2</v>
      </c>
      <c r="B1514" s="69">
        <v>20149</v>
      </c>
      <c r="C1514" s="70" t="s">
        <v>158</v>
      </c>
      <c r="D1514" s="66" t="s">
        <v>1673</v>
      </c>
      <c r="E1514" s="70"/>
      <c r="F1514" s="70"/>
      <c r="G1514" s="70">
        <v>2088</v>
      </c>
      <c r="H1514" s="66">
        <v>2555</v>
      </c>
      <c r="I1514" s="66" t="s">
        <v>154</v>
      </c>
      <c r="J1514" s="66" t="s">
        <v>155</v>
      </c>
      <c r="K1514" s="66" t="s">
        <v>1490</v>
      </c>
    </row>
    <row r="1515" spans="1:11" ht="17.25">
      <c r="A1515" s="65">
        <v>6</v>
      </c>
      <c r="B1515" s="69">
        <v>20149</v>
      </c>
      <c r="C1515" s="66" t="s">
        <v>246</v>
      </c>
      <c r="D1515" s="66" t="s">
        <v>1674</v>
      </c>
      <c r="E1515" s="70"/>
      <c r="F1515" s="70"/>
      <c r="G1515" s="70">
        <v>540</v>
      </c>
      <c r="H1515" s="66">
        <v>2555</v>
      </c>
      <c r="I1515" s="66" t="s">
        <v>154</v>
      </c>
      <c r="J1515" s="66" t="s">
        <v>155</v>
      </c>
      <c r="K1515" s="66" t="s">
        <v>1490</v>
      </c>
    </row>
    <row r="1516" spans="1:11" ht="17.25">
      <c r="A1516" s="65">
        <v>6</v>
      </c>
      <c r="B1516" s="69">
        <v>20149</v>
      </c>
      <c r="C1516" s="72" t="s">
        <v>171</v>
      </c>
      <c r="D1516" s="66" t="s">
        <v>1675</v>
      </c>
      <c r="E1516" s="70"/>
      <c r="F1516" s="70"/>
      <c r="G1516" s="70">
        <v>9000</v>
      </c>
      <c r="H1516" s="66">
        <v>2555</v>
      </c>
      <c r="I1516" s="66" t="s">
        <v>154</v>
      </c>
      <c r="J1516" s="66" t="s">
        <v>155</v>
      </c>
      <c r="K1516" s="66" t="s">
        <v>1490</v>
      </c>
    </row>
    <row r="1517" spans="1:11" ht="17.25">
      <c r="A1517" s="65">
        <v>8</v>
      </c>
      <c r="B1517" s="69">
        <v>20149</v>
      </c>
      <c r="C1517" s="70" t="s">
        <v>158</v>
      </c>
      <c r="D1517" s="66" t="s">
        <v>1676</v>
      </c>
      <c r="E1517" s="70"/>
      <c r="F1517" s="70"/>
      <c r="G1517" s="70">
        <v>391</v>
      </c>
      <c r="H1517" s="66">
        <v>2555</v>
      </c>
      <c r="I1517" s="66" t="s">
        <v>154</v>
      </c>
      <c r="J1517" s="66" t="s">
        <v>155</v>
      </c>
      <c r="K1517" s="66" t="s">
        <v>1490</v>
      </c>
    </row>
    <row r="1518" spans="1:11" ht="17.25">
      <c r="A1518" s="65">
        <v>8</v>
      </c>
      <c r="B1518" s="69">
        <v>20149</v>
      </c>
      <c r="C1518" s="70" t="s">
        <v>158</v>
      </c>
      <c r="D1518" s="66" t="s">
        <v>1677</v>
      </c>
      <c r="E1518" s="70"/>
      <c r="F1518" s="70"/>
      <c r="G1518" s="70">
        <v>4941</v>
      </c>
      <c r="H1518" s="66">
        <v>2555</v>
      </c>
      <c r="I1518" s="66" t="s">
        <v>154</v>
      </c>
      <c r="J1518" s="66" t="s">
        <v>155</v>
      </c>
      <c r="K1518" s="66" t="s">
        <v>1490</v>
      </c>
    </row>
    <row r="1519" spans="1:11" ht="17.25">
      <c r="A1519" s="65">
        <v>8</v>
      </c>
      <c r="B1519" s="69">
        <v>20149</v>
      </c>
      <c r="C1519" s="70" t="s">
        <v>158</v>
      </c>
      <c r="D1519" s="66" t="s">
        <v>1678</v>
      </c>
      <c r="E1519" s="70"/>
      <c r="F1519" s="70"/>
      <c r="G1519" s="70">
        <v>110</v>
      </c>
      <c r="H1519" s="66">
        <v>2555</v>
      </c>
      <c r="I1519" s="66" t="s">
        <v>154</v>
      </c>
      <c r="J1519" s="66" t="s">
        <v>155</v>
      </c>
      <c r="K1519" s="66" t="s">
        <v>1490</v>
      </c>
    </row>
    <row r="1520" spans="1:11" ht="17.25">
      <c r="A1520" s="65">
        <v>8</v>
      </c>
      <c r="B1520" s="69">
        <v>20149</v>
      </c>
      <c r="C1520" s="71" t="s">
        <v>236</v>
      </c>
      <c r="D1520" s="66" t="s">
        <v>1679</v>
      </c>
      <c r="E1520" s="70"/>
      <c r="F1520" s="70"/>
      <c r="G1520" s="70">
        <v>6184</v>
      </c>
      <c r="H1520" s="66">
        <v>2555</v>
      </c>
      <c r="I1520" s="66" t="s">
        <v>154</v>
      </c>
      <c r="J1520" s="66" t="s">
        <v>155</v>
      </c>
      <c r="K1520" s="66" t="s">
        <v>1490</v>
      </c>
    </row>
    <row r="1521" spans="1:11" ht="17.25">
      <c r="A1521" s="65">
        <v>8</v>
      </c>
      <c r="B1521" s="69">
        <v>20149</v>
      </c>
      <c r="C1521" s="66" t="s">
        <v>208</v>
      </c>
      <c r="D1521" s="66" t="s">
        <v>1680</v>
      </c>
      <c r="E1521" s="70"/>
      <c r="F1521" s="70"/>
      <c r="G1521" s="70">
        <v>236</v>
      </c>
      <c r="H1521" s="66">
        <v>2555</v>
      </c>
      <c r="I1521" s="66" t="s">
        <v>154</v>
      </c>
      <c r="J1521" s="66" t="s">
        <v>155</v>
      </c>
      <c r="K1521" s="66" t="s">
        <v>1490</v>
      </c>
    </row>
    <row r="1522" spans="1:11" ht="17.25">
      <c r="A1522" s="65">
        <v>8</v>
      </c>
      <c r="B1522" s="69">
        <v>20149</v>
      </c>
      <c r="C1522" s="66" t="s">
        <v>246</v>
      </c>
      <c r="D1522" s="66" t="s">
        <v>1681</v>
      </c>
      <c r="E1522" s="70"/>
      <c r="F1522" s="70"/>
      <c r="G1522" s="70">
        <v>240</v>
      </c>
      <c r="H1522" s="66">
        <v>2555</v>
      </c>
      <c r="I1522" s="66" t="s">
        <v>154</v>
      </c>
      <c r="J1522" s="66" t="s">
        <v>155</v>
      </c>
      <c r="K1522" s="66" t="s">
        <v>1490</v>
      </c>
    </row>
    <row r="1523" spans="1:11" ht="17.25">
      <c r="A1523" s="65">
        <v>8</v>
      </c>
      <c r="B1523" s="69">
        <v>20149</v>
      </c>
      <c r="C1523" s="66" t="s">
        <v>160</v>
      </c>
      <c r="D1523" s="66" t="s">
        <v>1682</v>
      </c>
      <c r="E1523" s="70"/>
      <c r="F1523" s="70"/>
      <c r="G1523" s="70">
        <v>175</v>
      </c>
      <c r="H1523" s="66">
        <v>2555</v>
      </c>
      <c r="I1523" s="66" t="s">
        <v>154</v>
      </c>
      <c r="J1523" s="66" t="s">
        <v>155</v>
      </c>
      <c r="K1523" s="66" t="s">
        <v>1490</v>
      </c>
    </row>
    <row r="1524" spans="1:11" ht="17.25">
      <c r="A1524" s="65">
        <v>8</v>
      </c>
      <c r="B1524" s="69">
        <v>20149</v>
      </c>
      <c r="C1524" s="66" t="s">
        <v>160</v>
      </c>
      <c r="D1524" s="66" t="s">
        <v>1683</v>
      </c>
      <c r="E1524" s="70"/>
      <c r="F1524" s="70"/>
      <c r="G1524" s="70">
        <v>280</v>
      </c>
      <c r="H1524" s="66">
        <v>2555</v>
      </c>
      <c r="I1524" s="66" t="s">
        <v>154</v>
      </c>
      <c r="J1524" s="66" t="s">
        <v>155</v>
      </c>
      <c r="K1524" s="66" t="s">
        <v>1490</v>
      </c>
    </row>
    <row r="1525" spans="1:11" ht="17.25">
      <c r="A1525" s="65">
        <v>8</v>
      </c>
      <c r="B1525" s="69">
        <v>20149</v>
      </c>
      <c r="C1525" s="66" t="s">
        <v>160</v>
      </c>
      <c r="D1525" s="66" t="s">
        <v>1684</v>
      </c>
      <c r="E1525" s="70"/>
      <c r="F1525" s="70"/>
      <c r="G1525" s="70">
        <v>225</v>
      </c>
      <c r="H1525" s="66">
        <v>2555</v>
      </c>
      <c r="I1525" s="66" t="s">
        <v>154</v>
      </c>
      <c r="J1525" s="66" t="s">
        <v>155</v>
      </c>
      <c r="K1525" s="66" t="s">
        <v>1490</v>
      </c>
    </row>
    <row r="1526" spans="1:11" ht="17.25">
      <c r="A1526" s="65">
        <v>8</v>
      </c>
      <c r="B1526" s="69">
        <v>20149</v>
      </c>
      <c r="C1526" s="66" t="s">
        <v>160</v>
      </c>
      <c r="D1526" s="66" t="s">
        <v>1685</v>
      </c>
      <c r="E1526" s="70"/>
      <c r="F1526" s="70"/>
      <c r="G1526" s="70">
        <v>315</v>
      </c>
      <c r="H1526" s="66">
        <v>2555</v>
      </c>
      <c r="I1526" s="66" t="s">
        <v>154</v>
      </c>
      <c r="J1526" s="66" t="s">
        <v>155</v>
      </c>
      <c r="K1526" s="66" t="s">
        <v>1490</v>
      </c>
    </row>
    <row r="1527" spans="1:11" ht="17.25">
      <c r="A1527" s="65">
        <v>8</v>
      </c>
      <c r="B1527" s="69">
        <v>20149</v>
      </c>
      <c r="C1527" s="72" t="s">
        <v>171</v>
      </c>
      <c r="D1527" s="66" t="s">
        <v>1686</v>
      </c>
      <c r="E1527" s="70"/>
      <c r="F1527" s="70"/>
      <c r="G1527" s="70">
        <v>900</v>
      </c>
      <c r="H1527" s="66">
        <v>2555</v>
      </c>
      <c r="I1527" s="66" t="s">
        <v>154</v>
      </c>
      <c r="J1527" s="66" t="s">
        <v>155</v>
      </c>
      <c r="K1527" s="66" t="s">
        <v>1490</v>
      </c>
    </row>
    <row r="1528" spans="1:11" ht="17.25">
      <c r="A1528" s="65">
        <v>8</v>
      </c>
      <c r="B1528" s="69">
        <v>20149</v>
      </c>
      <c r="C1528" s="72" t="s">
        <v>596</v>
      </c>
      <c r="D1528" s="66" t="s">
        <v>1687</v>
      </c>
      <c r="E1528" s="70"/>
      <c r="F1528" s="70"/>
      <c r="G1528" s="70">
        <v>22680</v>
      </c>
      <c r="H1528" s="66">
        <v>2555</v>
      </c>
      <c r="I1528" s="66" t="s">
        <v>154</v>
      </c>
      <c r="J1528" s="66" t="s">
        <v>155</v>
      </c>
      <c r="K1528" s="66" t="s">
        <v>1490</v>
      </c>
    </row>
    <row r="1529" spans="1:11" ht="17.25">
      <c r="A1529" s="65">
        <v>8</v>
      </c>
      <c r="B1529" s="69">
        <v>20149</v>
      </c>
      <c r="C1529" s="66" t="s">
        <v>220</v>
      </c>
      <c r="D1529" s="66" t="s">
        <v>1688</v>
      </c>
      <c r="E1529" s="70"/>
      <c r="F1529" s="70"/>
      <c r="G1529" s="70">
        <v>1600</v>
      </c>
      <c r="H1529" s="66">
        <v>2555</v>
      </c>
      <c r="I1529" s="66" t="s">
        <v>154</v>
      </c>
      <c r="J1529" s="66" t="s">
        <v>155</v>
      </c>
      <c r="K1529" s="66" t="s">
        <v>1490</v>
      </c>
    </row>
    <row r="1530" spans="1:11" ht="17.25">
      <c r="A1530" s="65">
        <v>8</v>
      </c>
      <c r="B1530" s="69">
        <v>20149</v>
      </c>
      <c r="C1530" s="66" t="s">
        <v>584</v>
      </c>
      <c r="D1530" s="66" t="s">
        <v>1689</v>
      </c>
      <c r="E1530" s="70"/>
      <c r="F1530" s="70"/>
      <c r="G1530" s="70">
        <v>3600</v>
      </c>
      <c r="H1530" s="66">
        <v>2555</v>
      </c>
      <c r="I1530" s="66" t="s">
        <v>154</v>
      </c>
      <c r="J1530" s="66" t="s">
        <v>155</v>
      </c>
      <c r="K1530" s="66" t="s">
        <v>1490</v>
      </c>
    </row>
    <row r="1531" spans="1:11" ht="17.25">
      <c r="A1531" s="65">
        <v>8</v>
      </c>
      <c r="B1531" s="69">
        <v>20149</v>
      </c>
      <c r="C1531" s="66" t="s">
        <v>584</v>
      </c>
      <c r="D1531" s="66" t="s">
        <v>1690</v>
      </c>
      <c r="E1531" s="70"/>
      <c r="F1531" s="70"/>
      <c r="G1531" s="70">
        <v>9600</v>
      </c>
      <c r="H1531" s="66">
        <v>2555</v>
      </c>
      <c r="I1531" s="66" t="s">
        <v>154</v>
      </c>
      <c r="J1531" s="66" t="s">
        <v>155</v>
      </c>
      <c r="K1531" s="66" t="s">
        <v>1490</v>
      </c>
    </row>
    <row r="1532" spans="1:11" ht="17.25">
      <c r="A1532" s="65">
        <v>8</v>
      </c>
      <c r="B1532" s="69">
        <v>20149</v>
      </c>
      <c r="C1532" s="66" t="s">
        <v>584</v>
      </c>
      <c r="D1532" s="66" t="s">
        <v>1691</v>
      </c>
      <c r="E1532" s="70"/>
      <c r="F1532" s="70"/>
      <c r="G1532" s="70">
        <v>1600</v>
      </c>
      <c r="H1532" s="66">
        <v>2555</v>
      </c>
      <c r="I1532" s="66" t="s">
        <v>154</v>
      </c>
      <c r="J1532" s="66" t="s">
        <v>155</v>
      </c>
      <c r="K1532" s="66" t="s">
        <v>1490</v>
      </c>
    </row>
    <row r="1533" spans="1:11" ht="17.25">
      <c r="A1533" s="65">
        <v>8</v>
      </c>
      <c r="B1533" s="69">
        <v>20149</v>
      </c>
      <c r="C1533" s="66" t="s">
        <v>584</v>
      </c>
      <c r="D1533" s="66" t="s">
        <v>1692</v>
      </c>
      <c r="E1533" s="70"/>
      <c r="F1533" s="70"/>
      <c r="G1533" s="70">
        <v>4050</v>
      </c>
      <c r="H1533" s="66">
        <v>2555</v>
      </c>
      <c r="I1533" s="66" t="s">
        <v>154</v>
      </c>
      <c r="J1533" s="66" t="s">
        <v>155</v>
      </c>
      <c r="K1533" s="66" t="s">
        <v>1490</v>
      </c>
    </row>
    <row r="1534" spans="1:11" ht="17.25">
      <c r="A1534" s="65">
        <v>8</v>
      </c>
      <c r="B1534" s="69">
        <v>20149</v>
      </c>
      <c r="C1534" s="66" t="s">
        <v>584</v>
      </c>
      <c r="D1534" s="66" t="s">
        <v>1693</v>
      </c>
      <c r="E1534" s="70"/>
      <c r="F1534" s="70"/>
      <c r="G1534" s="70">
        <v>3200</v>
      </c>
      <c r="H1534" s="66">
        <v>2555</v>
      </c>
      <c r="I1534" s="66" t="s">
        <v>154</v>
      </c>
      <c r="J1534" s="66" t="s">
        <v>155</v>
      </c>
      <c r="K1534" s="66" t="s">
        <v>1490</v>
      </c>
    </row>
    <row r="1535" spans="1:11" ht="17.25">
      <c r="A1535" s="65">
        <v>8</v>
      </c>
      <c r="B1535" s="69">
        <v>20149</v>
      </c>
      <c r="C1535" s="66" t="s">
        <v>584</v>
      </c>
      <c r="D1535" s="66" t="s">
        <v>1694</v>
      </c>
      <c r="E1535" s="70"/>
      <c r="F1535" s="70"/>
      <c r="G1535" s="70">
        <v>1500</v>
      </c>
      <c r="H1535" s="66">
        <v>2555</v>
      </c>
      <c r="I1535" s="66" t="s">
        <v>154</v>
      </c>
      <c r="J1535" s="66" t="s">
        <v>155</v>
      </c>
      <c r="K1535" s="66" t="s">
        <v>1490</v>
      </c>
    </row>
    <row r="1536" spans="1:11" ht="17.25">
      <c r="A1536" s="65">
        <v>8</v>
      </c>
      <c r="B1536" s="69">
        <v>20149</v>
      </c>
      <c r="C1536" s="66" t="s">
        <v>584</v>
      </c>
      <c r="D1536" s="66" t="s">
        <v>1695</v>
      </c>
      <c r="E1536" s="70"/>
      <c r="F1536" s="70"/>
      <c r="G1536" s="70">
        <v>1200</v>
      </c>
      <c r="H1536" s="66">
        <v>2555</v>
      </c>
      <c r="I1536" s="66" t="s">
        <v>154</v>
      </c>
      <c r="J1536" s="66" t="s">
        <v>155</v>
      </c>
      <c r="K1536" s="66" t="s">
        <v>1490</v>
      </c>
    </row>
    <row r="1537" spans="1:11" ht="17.25">
      <c r="A1537" s="65">
        <v>8</v>
      </c>
      <c r="B1537" s="69">
        <v>20149</v>
      </c>
      <c r="C1537" s="66" t="s">
        <v>1558</v>
      </c>
      <c r="D1537" s="66" t="s">
        <v>1696</v>
      </c>
      <c r="E1537" s="70"/>
      <c r="F1537" s="70"/>
      <c r="G1537" s="70">
        <v>1000</v>
      </c>
      <c r="H1537" s="66">
        <v>2555</v>
      </c>
      <c r="I1537" s="66" t="s">
        <v>154</v>
      </c>
      <c r="J1537" s="66" t="s">
        <v>155</v>
      </c>
      <c r="K1537" s="66" t="s">
        <v>1490</v>
      </c>
    </row>
    <row r="1538" spans="1:11" ht="17.25">
      <c r="A1538" s="65">
        <v>9</v>
      </c>
      <c r="B1538" s="69">
        <v>20149</v>
      </c>
      <c r="C1538" s="66" t="s">
        <v>584</v>
      </c>
      <c r="D1538" s="66" t="s">
        <v>1697</v>
      </c>
      <c r="E1538" s="70"/>
      <c r="F1538" s="70"/>
      <c r="G1538" s="70">
        <v>1200</v>
      </c>
      <c r="H1538" s="66">
        <v>2555</v>
      </c>
      <c r="I1538" s="66" t="s">
        <v>154</v>
      </c>
      <c r="J1538" s="66" t="s">
        <v>155</v>
      </c>
      <c r="K1538" s="66" t="s">
        <v>1490</v>
      </c>
    </row>
    <row r="1539" spans="1:11" ht="17.25">
      <c r="A1539" s="65">
        <v>9</v>
      </c>
      <c r="B1539" s="69">
        <v>20149</v>
      </c>
      <c r="C1539" s="66" t="s">
        <v>584</v>
      </c>
      <c r="D1539" s="66" t="s">
        <v>1698</v>
      </c>
      <c r="E1539" s="70"/>
      <c r="F1539" s="70"/>
      <c r="G1539" s="70">
        <v>2000</v>
      </c>
      <c r="H1539" s="66">
        <v>2555</v>
      </c>
      <c r="I1539" s="66" t="s">
        <v>154</v>
      </c>
      <c r="J1539" s="66" t="s">
        <v>155</v>
      </c>
      <c r="K1539" s="66" t="s">
        <v>1490</v>
      </c>
    </row>
    <row r="1540" spans="1:11" ht="17.25">
      <c r="A1540" s="65">
        <v>9</v>
      </c>
      <c r="B1540" s="69">
        <v>20149</v>
      </c>
      <c r="C1540" s="66" t="s">
        <v>584</v>
      </c>
      <c r="D1540" s="66" t="s">
        <v>1699</v>
      </c>
      <c r="E1540" s="70"/>
      <c r="F1540" s="70"/>
      <c r="G1540" s="70">
        <v>3200</v>
      </c>
      <c r="H1540" s="66">
        <v>2555</v>
      </c>
      <c r="I1540" s="66" t="s">
        <v>154</v>
      </c>
      <c r="J1540" s="66" t="s">
        <v>155</v>
      </c>
      <c r="K1540" s="66" t="s">
        <v>1490</v>
      </c>
    </row>
    <row r="1541" spans="1:11" ht="17.25">
      <c r="A1541" s="65">
        <v>9</v>
      </c>
      <c r="B1541" s="69">
        <v>20149</v>
      </c>
      <c r="C1541" s="66" t="s">
        <v>584</v>
      </c>
      <c r="D1541" s="66" t="s">
        <v>1700</v>
      </c>
      <c r="E1541" s="70"/>
      <c r="F1541" s="70"/>
      <c r="G1541" s="70">
        <v>13800</v>
      </c>
      <c r="H1541" s="66">
        <v>2555</v>
      </c>
      <c r="I1541" s="66" t="s">
        <v>154</v>
      </c>
      <c r="J1541" s="66" t="s">
        <v>155</v>
      </c>
      <c r="K1541" s="66" t="s">
        <v>1490</v>
      </c>
    </row>
    <row r="1542" spans="1:11" ht="17.25">
      <c r="A1542" s="65">
        <v>21</v>
      </c>
      <c r="B1542" s="69">
        <v>20149</v>
      </c>
      <c r="C1542" s="66" t="s">
        <v>160</v>
      </c>
      <c r="D1542" s="66" t="s">
        <v>1701</v>
      </c>
      <c r="E1542" s="70"/>
      <c r="F1542" s="70"/>
      <c r="G1542" s="70">
        <v>320</v>
      </c>
      <c r="H1542" s="66">
        <v>2555</v>
      </c>
      <c r="I1542" s="66" t="s">
        <v>154</v>
      </c>
      <c r="J1542" s="66" t="s">
        <v>155</v>
      </c>
      <c r="K1542" s="66" t="s">
        <v>1490</v>
      </c>
    </row>
    <row r="1543" spans="1:11" ht="17.25">
      <c r="A1543" s="65">
        <v>21</v>
      </c>
      <c r="B1543" s="69">
        <v>20149</v>
      </c>
      <c r="C1543" s="72" t="s">
        <v>171</v>
      </c>
      <c r="D1543" s="66" t="s">
        <v>1702</v>
      </c>
      <c r="E1543" s="70"/>
      <c r="F1543" s="70"/>
      <c r="G1543" s="70">
        <v>900</v>
      </c>
      <c r="H1543" s="66">
        <v>2555</v>
      </c>
      <c r="I1543" s="66" t="s">
        <v>154</v>
      </c>
      <c r="J1543" s="66" t="s">
        <v>155</v>
      </c>
      <c r="K1543" s="66" t="s">
        <v>1490</v>
      </c>
    </row>
    <row r="1544" spans="1:11" ht="17.25">
      <c r="A1544" s="65">
        <v>21</v>
      </c>
      <c r="B1544" s="69">
        <v>20149</v>
      </c>
      <c r="C1544" s="72" t="s">
        <v>171</v>
      </c>
      <c r="D1544" s="66" t="s">
        <v>1703</v>
      </c>
      <c r="E1544" s="70"/>
      <c r="F1544" s="70"/>
      <c r="G1544" s="70">
        <v>900</v>
      </c>
      <c r="H1544" s="66">
        <v>2555</v>
      </c>
      <c r="I1544" s="66" t="s">
        <v>154</v>
      </c>
      <c r="J1544" s="66" t="s">
        <v>155</v>
      </c>
      <c r="K1544" s="66" t="s">
        <v>1490</v>
      </c>
    </row>
    <row r="1545" spans="1:11" ht="17.25">
      <c r="A1545" s="65">
        <v>21</v>
      </c>
      <c r="B1545" s="69">
        <v>20149</v>
      </c>
      <c r="C1545" s="66" t="s">
        <v>584</v>
      </c>
      <c r="D1545" s="66" t="s">
        <v>1704</v>
      </c>
      <c r="E1545" s="70"/>
      <c r="F1545" s="70"/>
      <c r="G1545" s="70">
        <v>9000</v>
      </c>
      <c r="H1545" s="66">
        <v>2555</v>
      </c>
      <c r="I1545" s="66" t="s">
        <v>154</v>
      </c>
      <c r="J1545" s="66" t="s">
        <v>155</v>
      </c>
      <c r="K1545" s="66" t="s">
        <v>1490</v>
      </c>
    </row>
    <row r="1546" spans="1:11" ht="17.25">
      <c r="A1546" s="65">
        <v>21</v>
      </c>
      <c r="B1546" s="69">
        <v>20149</v>
      </c>
      <c r="C1546" s="66" t="s">
        <v>584</v>
      </c>
      <c r="D1546" s="66" t="s">
        <v>1705</v>
      </c>
      <c r="E1546" s="70"/>
      <c r="F1546" s="70"/>
      <c r="G1546" s="70">
        <v>9000</v>
      </c>
      <c r="H1546" s="66">
        <v>2555</v>
      </c>
      <c r="I1546" s="66" t="s">
        <v>154</v>
      </c>
      <c r="J1546" s="66" t="s">
        <v>155</v>
      </c>
      <c r="K1546" s="66" t="s">
        <v>1490</v>
      </c>
    </row>
    <row r="1547" spans="1:11" ht="17.25">
      <c r="A1547" s="65">
        <v>21</v>
      </c>
      <c r="B1547" s="69">
        <v>20149</v>
      </c>
      <c r="C1547" s="66" t="s">
        <v>584</v>
      </c>
      <c r="D1547" s="66" t="s">
        <v>1706</v>
      </c>
      <c r="E1547" s="70"/>
      <c r="F1547" s="70"/>
      <c r="G1547" s="70">
        <v>13125</v>
      </c>
      <c r="H1547" s="66">
        <v>2555</v>
      </c>
      <c r="I1547" s="66" t="s">
        <v>154</v>
      </c>
      <c r="J1547" s="66" t="s">
        <v>155</v>
      </c>
      <c r="K1547" s="66" t="s">
        <v>1490</v>
      </c>
    </row>
    <row r="1548" spans="1:11" ht="17.25">
      <c r="A1548" s="65">
        <v>21</v>
      </c>
      <c r="B1548" s="69">
        <v>20149</v>
      </c>
      <c r="C1548" s="66" t="s">
        <v>584</v>
      </c>
      <c r="D1548" s="66" t="s">
        <v>1707</v>
      </c>
      <c r="E1548" s="70"/>
      <c r="F1548" s="70"/>
      <c r="G1548" s="70">
        <v>10125</v>
      </c>
      <c r="H1548" s="66">
        <v>2555</v>
      </c>
      <c r="I1548" s="66" t="s">
        <v>154</v>
      </c>
      <c r="J1548" s="66" t="s">
        <v>155</v>
      </c>
      <c r="K1548" s="66" t="s">
        <v>1490</v>
      </c>
    </row>
    <row r="1549" spans="1:11" ht="17.25">
      <c r="A1549" s="65">
        <v>21</v>
      </c>
      <c r="B1549" s="69">
        <v>20149</v>
      </c>
      <c r="C1549" s="66" t="s">
        <v>584</v>
      </c>
      <c r="D1549" s="66" t="s">
        <v>1708</v>
      </c>
      <c r="E1549" s="70"/>
      <c r="F1549" s="70"/>
      <c r="G1549" s="70">
        <v>12375</v>
      </c>
      <c r="H1549" s="66">
        <v>2555</v>
      </c>
      <c r="I1549" s="66" t="s">
        <v>154</v>
      </c>
      <c r="J1549" s="66" t="s">
        <v>155</v>
      </c>
      <c r="K1549" s="66" t="s">
        <v>1490</v>
      </c>
    </row>
    <row r="1550" spans="1:11" ht="17.25">
      <c r="A1550" s="65">
        <v>21</v>
      </c>
      <c r="B1550" s="69">
        <v>20149</v>
      </c>
      <c r="C1550" s="66" t="s">
        <v>584</v>
      </c>
      <c r="D1550" s="66" t="s">
        <v>1709</v>
      </c>
      <c r="E1550" s="70"/>
      <c r="F1550" s="70"/>
      <c r="G1550" s="70">
        <v>16875</v>
      </c>
      <c r="H1550" s="66">
        <v>2555</v>
      </c>
      <c r="I1550" s="66" t="s">
        <v>154</v>
      </c>
      <c r="J1550" s="66" t="s">
        <v>155</v>
      </c>
      <c r="K1550" s="66" t="s">
        <v>1490</v>
      </c>
    </row>
    <row r="1551" spans="1:11" ht="17.25">
      <c r="A1551" s="65">
        <v>21</v>
      </c>
      <c r="B1551" s="69">
        <v>20149</v>
      </c>
      <c r="C1551" s="66" t="s">
        <v>584</v>
      </c>
      <c r="D1551" s="66" t="s">
        <v>1710</v>
      </c>
      <c r="E1551" s="70"/>
      <c r="F1551" s="70"/>
      <c r="G1551" s="70">
        <v>11250</v>
      </c>
      <c r="H1551" s="66">
        <v>2555</v>
      </c>
      <c r="I1551" s="66" t="s">
        <v>154</v>
      </c>
      <c r="J1551" s="66" t="s">
        <v>155</v>
      </c>
      <c r="K1551" s="66" t="s">
        <v>1490</v>
      </c>
    </row>
    <row r="1552" spans="1:11" ht="17.25">
      <c r="A1552" s="65">
        <v>21</v>
      </c>
      <c r="B1552" s="69">
        <v>20149</v>
      </c>
      <c r="C1552" s="66" t="s">
        <v>584</v>
      </c>
      <c r="D1552" s="66" t="s">
        <v>1711</v>
      </c>
      <c r="E1552" s="70"/>
      <c r="F1552" s="70"/>
      <c r="G1552" s="70">
        <v>15750</v>
      </c>
      <c r="H1552" s="66">
        <v>2555</v>
      </c>
      <c r="I1552" s="66" t="s">
        <v>154</v>
      </c>
      <c r="J1552" s="66" t="s">
        <v>155</v>
      </c>
      <c r="K1552" s="66" t="s">
        <v>1490</v>
      </c>
    </row>
    <row r="1553" spans="1:11" ht="17.25">
      <c r="A1553" s="65">
        <v>21</v>
      </c>
      <c r="B1553" s="69">
        <v>20149</v>
      </c>
      <c r="C1553" s="66" t="s">
        <v>584</v>
      </c>
      <c r="D1553" s="66" t="s">
        <v>1712</v>
      </c>
      <c r="E1553" s="70"/>
      <c r="F1553" s="70"/>
      <c r="G1553" s="70">
        <v>1875</v>
      </c>
      <c r="H1553" s="66">
        <v>2555</v>
      </c>
      <c r="I1553" s="66" t="s">
        <v>154</v>
      </c>
      <c r="J1553" s="66" t="s">
        <v>155</v>
      </c>
      <c r="K1553" s="66" t="s">
        <v>1490</v>
      </c>
    </row>
    <row r="1554" spans="1:11" ht="17.25">
      <c r="A1554" s="65">
        <v>21</v>
      </c>
      <c r="B1554" s="69">
        <v>20149</v>
      </c>
      <c r="C1554" s="66" t="s">
        <v>584</v>
      </c>
      <c r="D1554" s="66" t="s">
        <v>1713</v>
      </c>
      <c r="E1554" s="70"/>
      <c r="F1554" s="70"/>
      <c r="G1554" s="70">
        <v>4500</v>
      </c>
      <c r="H1554" s="66">
        <v>2555</v>
      </c>
      <c r="I1554" s="66" t="s">
        <v>154</v>
      </c>
      <c r="J1554" s="66" t="s">
        <v>155</v>
      </c>
      <c r="K1554" s="66" t="s">
        <v>1490</v>
      </c>
    </row>
    <row r="1555" spans="1:11" ht="17.25">
      <c r="A1555" s="65">
        <v>21</v>
      </c>
      <c r="B1555" s="69">
        <v>20149</v>
      </c>
      <c r="C1555" s="66" t="s">
        <v>584</v>
      </c>
      <c r="D1555" s="66" t="s">
        <v>1714</v>
      </c>
      <c r="E1555" s="70"/>
      <c r="F1555" s="70"/>
      <c r="G1555" s="70">
        <v>15750</v>
      </c>
      <c r="H1555" s="66">
        <v>2555</v>
      </c>
      <c r="I1555" s="66" t="s">
        <v>154</v>
      </c>
      <c r="J1555" s="66" t="s">
        <v>155</v>
      </c>
      <c r="K1555" s="66" t="s">
        <v>1490</v>
      </c>
    </row>
    <row r="1556" spans="1:11" ht="17.25">
      <c r="A1556" s="65">
        <v>21</v>
      </c>
      <c r="B1556" s="69">
        <v>20149</v>
      </c>
      <c r="C1556" s="66" t="s">
        <v>584</v>
      </c>
      <c r="D1556" s="66" t="s">
        <v>1715</v>
      </c>
      <c r="E1556" s="70"/>
      <c r="F1556" s="70"/>
      <c r="G1556" s="70">
        <v>24750</v>
      </c>
      <c r="H1556" s="66">
        <v>2555</v>
      </c>
      <c r="I1556" s="66" t="s">
        <v>154</v>
      </c>
      <c r="J1556" s="66" t="s">
        <v>155</v>
      </c>
      <c r="K1556" s="66" t="s">
        <v>1490</v>
      </c>
    </row>
    <row r="1557" spans="1:11" ht="17.25">
      <c r="A1557" s="65">
        <v>21</v>
      </c>
      <c r="B1557" s="69">
        <v>20149</v>
      </c>
      <c r="C1557" s="66" t="s">
        <v>584</v>
      </c>
      <c r="D1557" s="66" t="s">
        <v>1716</v>
      </c>
      <c r="E1557" s="70"/>
      <c r="F1557" s="70"/>
      <c r="G1557" s="70">
        <v>6375</v>
      </c>
      <c r="H1557" s="66">
        <v>2555</v>
      </c>
      <c r="I1557" s="66" t="s">
        <v>154</v>
      </c>
      <c r="J1557" s="66" t="s">
        <v>155</v>
      </c>
      <c r="K1557" s="66" t="s">
        <v>1490</v>
      </c>
    </row>
    <row r="1558" spans="1:11" ht="17.25">
      <c r="A1558" s="65">
        <v>21</v>
      </c>
      <c r="B1558" s="69">
        <v>20149</v>
      </c>
      <c r="C1558" s="66" t="s">
        <v>584</v>
      </c>
      <c r="D1558" s="66" t="s">
        <v>1717</v>
      </c>
      <c r="E1558" s="70"/>
      <c r="F1558" s="70"/>
      <c r="G1558" s="70">
        <v>14250</v>
      </c>
      <c r="H1558" s="66">
        <v>2555</v>
      </c>
      <c r="I1558" s="66" t="s">
        <v>154</v>
      </c>
      <c r="J1558" s="66" t="s">
        <v>155</v>
      </c>
      <c r="K1558" s="66" t="s">
        <v>1490</v>
      </c>
    </row>
    <row r="1559" spans="1:11" ht="17.25">
      <c r="A1559" s="65">
        <v>21</v>
      </c>
      <c r="B1559" s="69">
        <v>20149</v>
      </c>
      <c r="C1559" s="66" t="s">
        <v>584</v>
      </c>
      <c r="D1559" s="66" t="s">
        <v>1718</v>
      </c>
      <c r="E1559" s="70"/>
      <c r="F1559" s="70"/>
      <c r="G1559" s="70">
        <v>2625</v>
      </c>
      <c r="H1559" s="66">
        <v>2555</v>
      </c>
      <c r="I1559" s="66" t="s">
        <v>154</v>
      </c>
      <c r="J1559" s="66" t="s">
        <v>155</v>
      </c>
      <c r="K1559" s="66" t="s">
        <v>1490</v>
      </c>
    </row>
    <row r="1560" spans="1:11" ht="17.25">
      <c r="A1560" s="65">
        <v>21</v>
      </c>
      <c r="B1560" s="69">
        <v>20149</v>
      </c>
      <c r="C1560" s="66" t="s">
        <v>584</v>
      </c>
      <c r="D1560" s="66" t="s">
        <v>1719</v>
      </c>
      <c r="E1560" s="70"/>
      <c r="F1560" s="70"/>
      <c r="G1560" s="70">
        <v>16500</v>
      </c>
      <c r="H1560" s="66">
        <v>2555</v>
      </c>
      <c r="I1560" s="66" t="s">
        <v>154</v>
      </c>
      <c r="J1560" s="66" t="s">
        <v>155</v>
      </c>
      <c r="K1560" s="66" t="s">
        <v>1490</v>
      </c>
    </row>
    <row r="1561" spans="1:11" ht="17.25">
      <c r="A1561" s="65">
        <v>21</v>
      </c>
      <c r="B1561" s="69">
        <v>20149</v>
      </c>
      <c r="C1561" s="66" t="s">
        <v>584</v>
      </c>
      <c r="D1561" s="66" t="s">
        <v>1720</v>
      </c>
      <c r="E1561" s="70"/>
      <c r="F1561" s="70"/>
      <c r="G1561" s="70">
        <v>9000</v>
      </c>
      <c r="H1561" s="66">
        <v>2555</v>
      </c>
      <c r="I1561" s="66" t="s">
        <v>154</v>
      </c>
      <c r="J1561" s="66" t="s">
        <v>155</v>
      </c>
      <c r="K1561" s="66" t="s">
        <v>1490</v>
      </c>
    </row>
    <row r="1562" spans="1:11" ht="17.25">
      <c r="A1562" s="65">
        <v>21</v>
      </c>
      <c r="B1562" s="69">
        <v>20149</v>
      </c>
      <c r="C1562" s="66" t="s">
        <v>584</v>
      </c>
      <c r="D1562" s="66" t="s">
        <v>1721</v>
      </c>
      <c r="E1562" s="70"/>
      <c r="F1562" s="70"/>
      <c r="G1562" s="70">
        <v>17625</v>
      </c>
      <c r="H1562" s="66">
        <v>2555</v>
      </c>
      <c r="I1562" s="66" t="s">
        <v>154</v>
      </c>
      <c r="J1562" s="66" t="s">
        <v>155</v>
      </c>
      <c r="K1562" s="66" t="s">
        <v>1490</v>
      </c>
    </row>
    <row r="1563" spans="1:11" ht="17.25">
      <c r="A1563" s="65">
        <v>21</v>
      </c>
      <c r="B1563" s="69">
        <v>20149</v>
      </c>
      <c r="C1563" s="66" t="s">
        <v>584</v>
      </c>
      <c r="D1563" s="66" t="s">
        <v>1722</v>
      </c>
      <c r="E1563" s="70"/>
      <c r="F1563" s="70"/>
      <c r="G1563" s="70">
        <v>17625</v>
      </c>
      <c r="H1563" s="66">
        <v>2555</v>
      </c>
      <c r="I1563" s="66" t="s">
        <v>154</v>
      </c>
      <c r="J1563" s="66" t="s">
        <v>155</v>
      </c>
      <c r="K1563" s="66" t="s">
        <v>1490</v>
      </c>
    </row>
    <row r="1564" spans="1:11" ht="17.25">
      <c r="A1564" s="65">
        <v>21</v>
      </c>
      <c r="B1564" s="69">
        <v>20149</v>
      </c>
      <c r="C1564" s="66" t="s">
        <v>584</v>
      </c>
      <c r="D1564" s="66" t="s">
        <v>1723</v>
      </c>
      <c r="E1564" s="70"/>
      <c r="F1564" s="70"/>
      <c r="G1564" s="70">
        <v>6750</v>
      </c>
      <c r="H1564" s="66">
        <v>2555</v>
      </c>
      <c r="I1564" s="66" t="s">
        <v>154</v>
      </c>
      <c r="J1564" s="66" t="s">
        <v>155</v>
      </c>
      <c r="K1564" s="66" t="s">
        <v>1490</v>
      </c>
    </row>
    <row r="1565" spans="1:11" ht="17.25">
      <c r="A1565" s="65">
        <v>21</v>
      </c>
      <c r="B1565" s="69">
        <v>20149</v>
      </c>
      <c r="C1565" s="66" t="s">
        <v>584</v>
      </c>
      <c r="D1565" s="66" t="s">
        <v>1724</v>
      </c>
      <c r="E1565" s="70"/>
      <c r="F1565" s="70"/>
      <c r="G1565" s="70">
        <v>14625</v>
      </c>
      <c r="H1565" s="66">
        <v>2555</v>
      </c>
      <c r="I1565" s="66" t="s">
        <v>154</v>
      </c>
      <c r="J1565" s="66" t="s">
        <v>155</v>
      </c>
      <c r="K1565" s="66" t="s">
        <v>1490</v>
      </c>
    </row>
    <row r="1566" spans="1:11" ht="17.25">
      <c r="A1566" s="65">
        <v>21</v>
      </c>
      <c r="B1566" s="69">
        <v>20149</v>
      </c>
      <c r="C1566" s="66" t="s">
        <v>584</v>
      </c>
      <c r="D1566" s="66" t="s">
        <v>1725</v>
      </c>
      <c r="E1566" s="70"/>
      <c r="F1566" s="70"/>
      <c r="G1566" s="70">
        <v>16125</v>
      </c>
      <c r="H1566" s="66">
        <v>2555</v>
      </c>
      <c r="I1566" s="66" t="s">
        <v>154</v>
      </c>
      <c r="J1566" s="66" t="s">
        <v>155</v>
      </c>
      <c r="K1566" s="66" t="s">
        <v>1490</v>
      </c>
    </row>
    <row r="1567" spans="1:11" ht="17.25">
      <c r="A1567" s="65">
        <v>21</v>
      </c>
      <c r="B1567" s="69">
        <v>20149</v>
      </c>
      <c r="C1567" s="66" t="s">
        <v>584</v>
      </c>
      <c r="D1567" s="66" t="s">
        <v>1726</v>
      </c>
      <c r="E1567" s="70"/>
      <c r="F1567" s="70"/>
      <c r="G1567" s="70">
        <v>16875</v>
      </c>
      <c r="H1567" s="66">
        <v>2555</v>
      </c>
      <c r="I1567" s="66" t="s">
        <v>154</v>
      </c>
      <c r="J1567" s="66" t="s">
        <v>155</v>
      </c>
      <c r="K1567" s="66" t="s">
        <v>1490</v>
      </c>
    </row>
    <row r="1568" spans="1:11" ht="17.25">
      <c r="A1568" s="65">
        <v>21</v>
      </c>
      <c r="B1568" s="69">
        <v>20149</v>
      </c>
      <c r="C1568" s="66" t="s">
        <v>584</v>
      </c>
      <c r="D1568" s="66" t="s">
        <v>1727</v>
      </c>
      <c r="E1568" s="70"/>
      <c r="F1568" s="70"/>
      <c r="G1568" s="70">
        <v>14250</v>
      </c>
      <c r="H1568" s="66">
        <v>2555</v>
      </c>
      <c r="I1568" s="66" t="s">
        <v>154</v>
      </c>
      <c r="J1568" s="66" t="s">
        <v>155</v>
      </c>
      <c r="K1568" s="66" t="s">
        <v>1490</v>
      </c>
    </row>
    <row r="1569" spans="1:11" ht="17.25">
      <c r="A1569" s="65">
        <v>21</v>
      </c>
      <c r="B1569" s="69">
        <v>20149</v>
      </c>
      <c r="C1569" s="66" t="s">
        <v>584</v>
      </c>
      <c r="D1569" s="66" t="s">
        <v>1728</v>
      </c>
      <c r="E1569" s="70"/>
      <c r="F1569" s="70"/>
      <c r="G1569" s="70">
        <v>2250</v>
      </c>
      <c r="H1569" s="66">
        <v>2555</v>
      </c>
      <c r="I1569" s="66" t="s">
        <v>154</v>
      </c>
      <c r="J1569" s="66" t="s">
        <v>155</v>
      </c>
      <c r="K1569" s="66" t="s">
        <v>1490</v>
      </c>
    </row>
    <row r="1570" spans="1:11" ht="17.25">
      <c r="A1570" s="65">
        <v>21</v>
      </c>
      <c r="B1570" s="69">
        <v>20149</v>
      </c>
      <c r="C1570" s="66" t="s">
        <v>584</v>
      </c>
      <c r="D1570" s="66" t="s">
        <v>1729</v>
      </c>
      <c r="E1570" s="70"/>
      <c r="F1570" s="70"/>
      <c r="G1570" s="70">
        <v>2400</v>
      </c>
      <c r="H1570" s="66">
        <v>2555</v>
      </c>
      <c r="I1570" s="66" t="s">
        <v>154</v>
      </c>
      <c r="J1570" s="66" t="s">
        <v>155</v>
      </c>
      <c r="K1570" s="66" t="s">
        <v>1490</v>
      </c>
    </row>
    <row r="1571" spans="1:11" ht="17.25">
      <c r="A1571" s="65">
        <v>21</v>
      </c>
      <c r="B1571" s="69">
        <v>20149</v>
      </c>
      <c r="C1571" s="66" t="s">
        <v>584</v>
      </c>
      <c r="D1571" s="66" t="s">
        <v>1730</v>
      </c>
      <c r="E1571" s="70"/>
      <c r="F1571" s="70"/>
      <c r="G1571" s="70">
        <v>800</v>
      </c>
      <c r="H1571" s="66">
        <v>2555</v>
      </c>
      <c r="I1571" s="66" t="s">
        <v>154</v>
      </c>
      <c r="J1571" s="66" t="s">
        <v>155</v>
      </c>
      <c r="K1571" s="66" t="s">
        <v>1490</v>
      </c>
    </row>
    <row r="1572" spans="1:11" ht="17.25">
      <c r="A1572" s="65">
        <v>21</v>
      </c>
      <c r="B1572" s="69">
        <v>20149</v>
      </c>
      <c r="C1572" s="66" t="s">
        <v>584</v>
      </c>
      <c r="D1572" s="66" t="s">
        <v>1731</v>
      </c>
      <c r="E1572" s="70"/>
      <c r="F1572" s="70"/>
      <c r="G1572" s="70">
        <v>1200</v>
      </c>
      <c r="H1572" s="66">
        <v>2555</v>
      </c>
      <c r="I1572" s="66" t="s">
        <v>154</v>
      </c>
      <c r="J1572" s="66" t="s">
        <v>155</v>
      </c>
      <c r="K1572" s="66" t="s">
        <v>1490</v>
      </c>
    </row>
    <row r="1573" spans="1:11" ht="17.25">
      <c r="A1573" s="65">
        <v>21</v>
      </c>
      <c r="B1573" s="69">
        <v>20149</v>
      </c>
      <c r="C1573" s="66" t="s">
        <v>584</v>
      </c>
      <c r="D1573" s="66" t="s">
        <v>1732</v>
      </c>
      <c r="E1573" s="70"/>
      <c r="F1573" s="70"/>
      <c r="G1573" s="70">
        <v>400</v>
      </c>
      <c r="H1573" s="66">
        <v>2555</v>
      </c>
      <c r="I1573" s="66" t="s">
        <v>154</v>
      </c>
      <c r="J1573" s="66" t="s">
        <v>155</v>
      </c>
      <c r="K1573" s="66" t="s">
        <v>1490</v>
      </c>
    </row>
    <row r="1574" spans="1:11" ht="17.25">
      <c r="A1574" s="65">
        <v>21</v>
      </c>
      <c r="B1574" s="69">
        <v>20149</v>
      </c>
      <c r="C1574" s="66" t="s">
        <v>584</v>
      </c>
      <c r="D1574" s="66" t="s">
        <v>1733</v>
      </c>
      <c r="E1574" s="70"/>
      <c r="F1574" s="70"/>
      <c r="G1574" s="70">
        <v>1200</v>
      </c>
      <c r="H1574" s="66">
        <v>2555</v>
      </c>
      <c r="I1574" s="66" t="s">
        <v>154</v>
      </c>
      <c r="J1574" s="66" t="s">
        <v>155</v>
      </c>
      <c r="K1574" s="66" t="s">
        <v>1490</v>
      </c>
    </row>
    <row r="1575" spans="1:11" ht="17.25">
      <c r="A1575" s="65">
        <v>21</v>
      </c>
      <c r="B1575" s="69">
        <v>20149</v>
      </c>
      <c r="C1575" s="66" t="s">
        <v>584</v>
      </c>
      <c r="D1575" s="66" t="s">
        <v>1734</v>
      </c>
      <c r="E1575" s="70"/>
      <c r="F1575" s="70"/>
      <c r="G1575" s="70">
        <v>400</v>
      </c>
      <c r="H1575" s="66">
        <v>2555</v>
      </c>
      <c r="I1575" s="66" t="s">
        <v>154</v>
      </c>
      <c r="J1575" s="66" t="s">
        <v>155</v>
      </c>
      <c r="K1575" s="66" t="s">
        <v>1490</v>
      </c>
    </row>
    <row r="1576" spans="1:11" ht="17.25">
      <c r="A1576" s="65">
        <v>21</v>
      </c>
      <c r="B1576" s="69">
        <v>20149</v>
      </c>
      <c r="C1576" s="66" t="s">
        <v>584</v>
      </c>
      <c r="D1576" s="66" t="s">
        <v>1735</v>
      </c>
      <c r="E1576" s="70"/>
      <c r="F1576" s="70"/>
      <c r="G1576" s="70">
        <v>9200</v>
      </c>
      <c r="H1576" s="66">
        <v>2555</v>
      </c>
      <c r="I1576" s="66" t="s">
        <v>154</v>
      </c>
      <c r="J1576" s="66" t="s">
        <v>155</v>
      </c>
      <c r="K1576" s="66" t="s">
        <v>1490</v>
      </c>
    </row>
    <row r="1577" spans="1:11" ht="17.25">
      <c r="A1577" s="65">
        <v>21</v>
      </c>
      <c r="B1577" s="69">
        <v>20149</v>
      </c>
      <c r="C1577" s="66" t="s">
        <v>584</v>
      </c>
      <c r="D1577" s="66" t="s">
        <v>1736</v>
      </c>
      <c r="E1577" s="70"/>
      <c r="F1577" s="70"/>
      <c r="G1577" s="70">
        <v>600</v>
      </c>
      <c r="H1577" s="66">
        <v>2555</v>
      </c>
      <c r="I1577" s="66" t="s">
        <v>154</v>
      </c>
      <c r="J1577" s="66" t="s">
        <v>155</v>
      </c>
      <c r="K1577" s="66" t="s">
        <v>1490</v>
      </c>
    </row>
    <row r="1578" spans="1:11" ht="17.25">
      <c r="A1578" s="65">
        <v>21</v>
      </c>
      <c r="B1578" s="69">
        <v>20149</v>
      </c>
      <c r="C1578" s="66" t="s">
        <v>584</v>
      </c>
      <c r="D1578" s="66" t="s">
        <v>1737</v>
      </c>
      <c r="E1578" s="70"/>
      <c r="F1578" s="70"/>
      <c r="G1578" s="70">
        <v>600</v>
      </c>
      <c r="H1578" s="66">
        <v>2555</v>
      </c>
      <c r="I1578" s="66" t="s">
        <v>154</v>
      </c>
      <c r="J1578" s="66" t="s">
        <v>155</v>
      </c>
      <c r="K1578" s="66" t="s">
        <v>1490</v>
      </c>
    </row>
    <row r="1579" spans="1:11" ht="17.25">
      <c r="A1579" s="65">
        <v>21</v>
      </c>
      <c r="B1579" s="69">
        <v>20149</v>
      </c>
      <c r="C1579" s="66" t="s">
        <v>584</v>
      </c>
      <c r="D1579" s="66" t="s">
        <v>1738</v>
      </c>
      <c r="E1579" s="70"/>
      <c r="F1579" s="70"/>
      <c r="G1579" s="70">
        <v>300</v>
      </c>
      <c r="H1579" s="66">
        <v>2555</v>
      </c>
      <c r="I1579" s="66" t="s">
        <v>154</v>
      </c>
      <c r="J1579" s="66" t="s">
        <v>155</v>
      </c>
      <c r="K1579" s="66" t="s">
        <v>1490</v>
      </c>
    </row>
    <row r="1580" spans="1:11" ht="17.25">
      <c r="A1580" s="65">
        <v>21</v>
      </c>
      <c r="B1580" s="69">
        <v>20149</v>
      </c>
      <c r="C1580" s="72" t="s">
        <v>596</v>
      </c>
      <c r="D1580" s="66" t="s">
        <v>1739</v>
      </c>
      <c r="E1580" s="70"/>
      <c r="F1580" s="70"/>
      <c r="G1580" s="70">
        <v>66000</v>
      </c>
      <c r="H1580" s="66">
        <v>2555</v>
      </c>
      <c r="I1580" s="66" t="s">
        <v>154</v>
      </c>
      <c r="J1580" s="66" t="s">
        <v>155</v>
      </c>
      <c r="K1580" s="66" t="s">
        <v>1490</v>
      </c>
    </row>
    <row r="1581" spans="1:11" ht="17.25">
      <c r="A1581" s="65">
        <v>21</v>
      </c>
      <c r="B1581" s="69">
        <v>20149</v>
      </c>
      <c r="C1581" s="66" t="s">
        <v>584</v>
      </c>
      <c r="D1581" s="66" t="s">
        <v>1740</v>
      </c>
      <c r="E1581" s="70"/>
      <c r="F1581" s="70"/>
      <c r="G1581" s="70">
        <v>1125</v>
      </c>
      <c r="H1581" s="66">
        <v>2555</v>
      </c>
      <c r="I1581" s="66" t="s">
        <v>154</v>
      </c>
      <c r="J1581" s="66" t="s">
        <v>155</v>
      </c>
      <c r="K1581" s="66" t="s">
        <v>1490</v>
      </c>
    </row>
    <row r="1582" spans="1:11" ht="17.25">
      <c r="A1582" s="65">
        <v>21</v>
      </c>
      <c r="B1582" s="69">
        <v>20149</v>
      </c>
      <c r="C1582" s="70" t="s">
        <v>158</v>
      </c>
      <c r="D1582" s="66" t="s">
        <v>1741</v>
      </c>
      <c r="E1582" s="70"/>
      <c r="F1582" s="70"/>
      <c r="G1582" s="70">
        <v>3950</v>
      </c>
      <c r="H1582" s="66">
        <v>2555</v>
      </c>
      <c r="I1582" s="66" t="s">
        <v>154</v>
      </c>
      <c r="J1582" s="66" t="s">
        <v>155</v>
      </c>
      <c r="K1582" s="66" t="s">
        <v>1490</v>
      </c>
    </row>
    <row r="1583" spans="1:11" ht="17.25">
      <c r="A1583" s="65">
        <v>21</v>
      </c>
      <c r="B1583" s="69">
        <v>20149</v>
      </c>
      <c r="C1583" s="70" t="s">
        <v>158</v>
      </c>
      <c r="D1583" s="66" t="s">
        <v>1742</v>
      </c>
      <c r="E1583" s="70"/>
      <c r="F1583" s="70"/>
      <c r="G1583" s="70">
        <v>1400</v>
      </c>
      <c r="H1583" s="66">
        <v>2555</v>
      </c>
      <c r="I1583" s="66" t="s">
        <v>154</v>
      </c>
      <c r="J1583" s="66" t="s">
        <v>155</v>
      </c>
      <c r="K1583" s="66" t="s">
        <v>1490</v>
      </c>
    </row>
    <row r="1584" spans="1:11" ht="17.25">
      <c r="A1584" s="65">
        <v>21</v>
      </c>
      <c r="B1584" s="69">
        <v>20149</v>
      </c>
      <c r="C1584" s="66" t="s">
        <v>584</v>
      </c>
      <c r="D1584" s="66" t="s">
        <v>1743</v>
      </c>
      <c r="E1584" s="70"/>
      <c r="F1584" s="70"/>
      <c r="G1584" s="70">
        <v>3600</v>
      </c>
      <c r="H1584" s="66">
        <v>2555</v>
      </c>
      <c r="I1584" s="66" t="s">
        <v>154</v>
      </c>
      <c r="J1584" s="66" t="s">
        <v>155</v>
      </c>
      <c r="K1584" s="66" t="s">
        <v>1490</v>
      </c>
    </row>
    <row r="1585" spans="1:11" ht="17.25">
      <c r="A1585" s="65">
        <v>21</v>
      </c>
      <c r="B1585" s="69">
        <v>20149</v>
      </c>
      <c r="C1585" s="66" t="s">
        <v>584</v>
      </c>
      <c r="D1585" s="66" t="s">
        <v>1744</v>
      </c>
      <c r="E1585" s="70"/>
      <c r="F1585" s="70"/>
      <c r="G1585" s="70">
        <v>9000</v>
      </c>
      <c r="H1585" s="66">
        <v>2555</v>
      </c>
      <c r="I1585" s="66" t="s">
        <v>154</v>
      </c>
      <c r="J1585" s="66" t="s">
        <v>155</v>
      </c>
      <c r="K1585" s="66" t="s">
        <v>1490</v>
      </c>
    </row>
    <row r="1586" spans="1:11" ht="17.25">
      <c r="A1586" s="65">
        <v>21</v>
      </c>
      <c r="B1586" s="69">
        <v>20149</v>
      </c>
      <c r="C1586" s="66" t="s">
        <v>246</v>
      </c>
      <c r="D1586" s="66" t="s">
        <v>1745</v>
      </c>
      <c r="E1586" s="70"/>
      <c r="F1586" s="70"/>
      <c r="G1586" s="70">
        <v>1740</v>
      </c>
      <c r="H1586" s="66">
        <v>2555</v>
      </c>
      <c r="I1586" s="66" t="s">
        <v>154</v>
      </c>
      <c r="J1586" s="66" t="s">
        <v>155</v>
      </c>
      <c r="K1586" s="66" t="s">
        <v>1490</v>
      </c>
    </row>
    <row r="1587" spans="1:11" ht="17.25">
      <c r="A1587" s="65">
        <v>21</v>
      </c>
      <c r="B1587" s="69">
        <v>20149</v>
      </c>
      <c r="C1587" s="71" t="s">
        <v>236</v>
      </c>
      <c r="D1587" s="66" t="s">
        <v>1746</v>
      </c>
      <c r="E1587" s="70"/>
      <c r="F1587" s="70"/>
      <c r="G1587" s="70">
        <v>7700</v>
      </c>
      <c r="H1587" s="66">
        <v>2555</v>
      </c>
      <c r="I1587" s="66" t="s">
        <v>154</v>
      </c>
      <c r="J1587" s="66" t="s">
        <v>155</v>
      </c>
      <c r="K1587" s="66" t="s">
        <v>1490</v>
      </c>
    </row>
    <row r="1588" spans="1:11" ht="17.25">
      <c r="A1588" s="65">
        <v>21</v>
      </c>
      <c r="B1588" s="69">
        <v>20149</v>
      </c>
      <c r="C1588" s="66" t="s">
        <v>584</v>
      </c>
      <c r="D1588" s="66" t="s">
        <v>1747</v>
      </c>
      <c r="E1588" s="70"/>
      <c r="F1588" s="70"/>
      <c r="G1588" s="70">
        <v>900</v>
      </c>
      <c r="H1588" s="66">
        <v>2555</v>
      </c>
      <c r="I1588" s="66" t="s">
        <v>154</v>
      </c>
      <c r="J1588" s="66" t="s">
        <v>155</v>
      </c>
      <c r="K1588" s="66" t="s">
        <v>1490</v>
      </c>
    </row>
    <row r="1589" spans="1:11" ht="17.25">
      <c r="A1589" s="65">
        <v>22</v>
      </c>
      <c r="B1589" s="69">
        <v>20149</v>
      </c>
      <c r="C1589" s="66" t="s">
        <v>1558</v>
      </c>
      <c r="D1589" s="66" t="s">
        <v>1748</v>
      </c>
      <c r="E1589" s="70"/>
      <c r="F1589" s="70"/>
      <c r="G1589" s="70">
        <v>1000</v>
      </c>
      <c r="H1589" s="66">
        <v>2555</v>
      </c>
      <c r="I1589" s="66" t="s">
        <v>154</v>
      </c>
      <c r="J1589" s="66" t="s">
        <v>155</v>
      </c>
      <c r="K1589" s="66" t="s">
        <v>1490</v>
      </c>
    </row>
    <row r="1590" spans="1:11" ht="17.25">
      <c r="A1590" s="65">
        <v>28</v>
      </c>
      <c r="B1590" s="69">
        <v>20149</v>
      </c>
      <c r="C1590" s="70" t="s">
        <v>158</v>
      </c>
      <c r="D1590" s="66" t="s">
        <v>1749</v>
      </c>
      <c r="E1590" s="70"/>
      <c r="F1590" s="70"/>
      <c r="G1590" s="70">
        <v>480</v>
      </c>
      <c r="H1590" s="66">
        <v>2555</v>
      </c>
      <c r="I1590" s="66" t="s">
        <v>154</v>
      </c>
      <c r="J1590" s="66" t="s">
        <v>155</v>
      </c>
      <c r="K1590" s="66" t="s">
        <v>1490</v>
      </c>
    </row>
    <row r="1591" spans="1:11" ht="17.25">
      <c r="A1591" s="65">
        <v>28</v>
      </c>
      <c r="B1591" s="69">
        <v>20149</v>
      </c>
      <c r="C1591" s="70" t="s">
        <v>158</v>
      </c>
      <c r="D1591" s="66" t="s">
        <v>1750</v>
      </c>
      <c r="E1591" s="70"/>
      <c r="F1591" s="70"/>
      <c r="G1591" s="70">
        <v>670</v>
      </c>
      <c r="H1591" s="66">
        <v>2555</v>
      </c>
      <c r="I1591" s="66" t="s">
        <v>154</v>
      </c>
      <c r="J1591" s="66" t="s">
        <v>155</v>
      </c>
      <c r="K1591" s="66" t="s">
        <v>1490</v>
      </c>
    </row>
    <row r="1592" spans="1:11" ht="17.25">
      <c r="A1592" s="65">
        <v>28</v>
      </c>
      <c r="B1592" s="69">
        <v>20149</v>
      </c>
      <c r="C1592" s="66" t="s">
        <v>246</v>
      </c>
      <c r="D1592" s="66" t="s">
        <v>1751</v>
      </c>
      <c r="E1592" s="70"/>
      <c r="F1592" s="70"/>
      <c r="G1592" s="70">
        <v>1560</v>
      </c>
      <c r="H1592" s="66">
        <v>2555</v>
      </c>
      <c r="I1592" s="66" t="s">
        <v>154</v>
      </c>
      <c r="J1592" s="66" t="s">
        <v>155</v>
      </c>
      <c r="K1592" s="66" t="s">
        <v>1490</v>
      </c>
    </row>
    <row r="1593" spans="1:11" ht="17.25">
      <c r="A1593" s="65">
        <v>28</v>
      </c>
      <c r="B1593" s="69">
        <v>20149</v>
      </c>
      <c r="C1593" s="66" t="s">
        <v>160</v>
      </c>
      <c r="D1593" s="66" t="s">
        <v>1752</v>
      </c>
      <c r="E1593" s="70"/>
      <c r="F1593" s="70"/>
      <c r="G1593" s="70">
        <v>240</v>
      </c>
      <c r="H1593" s="66">
        <v>2555</v>
      </c>
      <c r="I1593" s="66" t="s">
        <v>154</v>
      </c>
      <c r="J1593" s="66" t="s">
        <v>155</v>
      </c>
      <c r="K1593" s="66" t="s">
        <v>1490</v>
      </c>
    </row>
    <row r="1594" spans="1:11" ht="17.25">
      <c r="A1594" s="65">
        <v>28</v>
      </c>
      <c r="B1594" s="69">
        <v>20149</v>
      </c>
      <c r="C1594" s="66" t="s">
        <v>220</v>
      </c>
      <c r="D1594" s="66" t="s">
        <v>1753</v>
      </c>
      <c r="E1594" s="70"/>
      <c r="F1594" s="70"/>
      <c r="G1594" s="70">
        <v>420</v>
      </c>
      <c r="H1594" s="66">
        <v>2555</v>
      </c>
      <c r="I1594" s="66" t="s">
        <v>154</v>
      </c>
      <c r="J1594" s="66" t="s">
        <v>155</v>
      </c>
      <c r="K1594" s="66" t="s">
        <v>1490</v>
      </c>
    </row>
    <row r="1595" spans="1:11" ht="17.25">
      <c r="A1595" s="65">
        <v>28</v>
      </c>
      <c r="B1595" s="69">
        <v>20149</v>
      </c>
      <c r="C1595" s="66" t="s">
        <v>186</v>
      </c>
      <c r="D1595" s="66" t="s">
        <v>1754</v>
      </c>
      <c r="E1595" s="70"/>
      <c r="F1595" s="70"/>
      <c r="G1595" s="70">
        <v>120</v>
      </c>
      <c r="H1595" s="66">
        <v>2555</v>
      </c>
      <c r="I1595" s="66" t="s">
        <v>154</v>
      </c>
      <c r="J1595" s="66" t="s">
        <v>155</v>
      </c>
      <c r="K1595" s="66" t="s">
        <v>1490</v>
      </c>
    </row>
    <row r="1596" spans="1:11" ht="17.25">
      <c r="A1596" s="65">
        <v>28</v>
      </c>
      <c r="B1596" s="69">
        <v>20149</v>
      </c>
      <c r="C1596" s="66" t="s">
        <v>186</v>
      </c>
      <c r="D1596" s="66" t="s">
        <v>1755</v>
      </c>
      <c r="E1596" s="70"/>
      <c r="F1596" s="70"/>
      <c r="G1596" s="70">
        <v>8850</v>
      </c>
      <c r="H1596" s="66">
        <v>2555</v>
      </c>
      <c r="I1596" s="66" t="s">
        <v>154</v>
      </c>
      <c r="J1596" s="66" t="s">
        <v>155</v>
      </c>
      <c r="K1596" s="66" t="s">
        <v>1490</v>
      </c>
    </row>
    <row r="1597" spans="1:11" ht="17.25">
      <c r="A1597" s="65">
        <v>28</v>
      </c>
      <c r="B1597" s="69">
        <v>20149</v>
      </c>
      <c r="C1597" s="66" t="s">
        <v>220</v>
      </c>
      <c r="D1597" s="66" t="s">
        <v>1756</v>
      </c>
      <c r="E1597" s="70"/>
      <c r="F1597" s="70"/>
      <c r="G1597" s="70">
        <v>4920</v>
      </c>
      <c r="H1597" s="66">
        <v>2555</v>
      </c>
      <c r="I1597" s="66" t="s">
        <v>154</v>
      </c>
      <c r="J1597" s="66" t="s">
        <v>155</v>
      </c>
      <c r="K1597" s="66" t="s">
        <v>1490</v>
      </c>
    </row>
    <row r="1598" spans="1:11" ht="17.25">
      <c r="A1598" s="65">
        <v>2</v>
      </c>
      <c r="B1598" s="69">
        <v>20180</v>
      </c>
      <c r="C1598" s="72" t="s">
        <v>596</v>
      </c>
      <c r="D1598" s="66" t="s">
        <v>1757</v>
      </c>
      <c r="E1598" s="70"/>
      <c r="F1598" s="70"/>
      <c r="G1598" s="70">
        <v>19040</v>
      </c>
      <c r="H1598" s="66">
        <v>2555</v>
      </c>
      <c r="I1598" s="66" t="s">
        <v>154</v>
      </c>
      <c r="J1598" s="66" t="s">
        <v>155</v>
      </c>
      <c r="K1598" s="66" t="s">
        <v>1490</v>
      </c>
    </row>
    <row r="1599" spans="1:11" ht="17.25">
      <c r="A1599" s="65">
        <v>2</v>
      </c>
      <c r="B1599" s="69">
        <v>20180</v>
      </c>
      <c r="C1599" s="70" t="s">
        <v>158</v>
      </c>
      <c r="D1599" s="66" t="s">
        <v>1758</v>
      </c>
      <c r="E1599" s="70"/>
      <c r="F1599" s="70"/>
      <c r="G1599" s="70">
        <v>856</v>
      </c>
      <c r="H1599" s="66">
        <v>2555</v>
      </c>
      <c r="I1599" s="66" t="s">
        <v>154</v>
      </c>
      <c r="J1599" s="66" t="s">
        <v>155</v>
      </c>
      <c r="K1599" s="66" t="s">
        <v>1490</v>
      </c>
    </row>
    <row r="1600" spans="1:11" ht="17.25">
      <c r="A1600" s="65">
        <v>2</v>
      </c>
      <c r="B1600" s="69">
        <v>20180</v>
      </c>
      <c r="C1600" s="66" t="s">
        <v>584</v>
      </c>
      <c r="D1600" s="66" t="s">
        <v>1759</v>
      </c>
      <c r="E1600" s="70"/>
      <c r="F1600" s="70"/>
      <c r="G1600" s="70">
        <v>3600</v>
      </c>
      <c r="H1600" s="66">
        <v>2555</v>
      </c>
      <c r="I1600" s="66" t="s">
        <v>154</v>
      </c>
      <c r="J1600" s="66" t="s">
        <v>155</v>
      </c>
      <c r="K1600" s="66" t="s">
        <v>1490</v>
      </c>
    </row>
    <row r="1601" spans="1:11" ht="17.25">
      <c r="A1601" s="65">
        <v>2</v>
      </c>
      <c r="B1601" s="69">
        <v>20180</v>
      </c>
      <c r="C1601" s="66" t="s">
        <v>584</v>
      </c>
      <c r="D1601" s="66" t="s">
        <v>1760</v>
      </c>
      <c r="E1601" s="70"/>
      <c r="F1601" s="70"/>
      <c r="G1601" s="70">
        <v>3600</v>
      </c>
      <c r="H1601" s="66">
        <v>2555</v>
      </c>
      <c r="I1601" s="66" t="s">
        <v>154</v>
      </c>
      <c r="J1601" s="66" t="s">
        <v>155</v>
      </c>
      <c r="K1601" s="66" t="s">
        <v>1490</v>
      </c>
    </row>
    <row r="1602" spans="1:11" ht="17.25">
      <c r="A1602" s="65">
        <v>2</v>
      </c>
      <c r="B1602" s="69">
        <v>20180</v>
      </c>
      <c r="C1602" s="66" t="s">
        <v>584</v>
      </c>
      <c r="D1602" s="66" t="s">
        <v>1761</v>
      </c>
      <c r="E1602" s="70"/>
      <c r="F1602" s="70"/>
      <c r="G1602" s="70">
        <v>7600</v>
      </c>
      <c r="H1602" s="66">
        <v>2555</v>
      </c>
      <c r="I1602" s="66" t="s">
        <v>154</v>
      </c>
      <c r="J1602" s="66" t="s">
        <v>155</v>
      </c>
      <c r="K1602" s="66" t="s">
        <v>1490</v>
      </c>
    </row>
    <row r="1603" spans="1:11" ht="17.25">
      <c r="A1603" s="65">
        <v>2</v>
      </c>
      <c r="B1603" s="69">
        <v>20180</v>
      </c>
      <c r="C1603" s="66" t="s">
        <v>584</v>
      </c>
      <c r="D1603" s="66" t="s">
        <v>1762</v>
      </c>
      <c r="E1603" s="70"/>
      <c r="F1603" s="70"/>
      <c r="G1603" s="70">
        <v>8800</v>
      </c>
      <c r="H1603" s="66">
        <v>2555</v>
      </c>
      <c r="I1603" s="66" t="s">
        <v>154</v>
      </c>
      <c r="J1603" s="66" t="s">
        <v>155</v>
      </c>
      <c r="K1603" s="66" t="s">
        <v>1490</v>
      </c>
    </row>
    <row r="1604" spans="1:11" ht="17.25">
      <c r="A1604" s="65">
        <v>2</v>
      </c>
      <c r="B1604" s="69">
        <v>20180</v>
      </c>
      <c r="C1604" s="66" t="s">
        <v>584</v>
      </c>
      <c r="D1604" s="66" t="s">
        <v>1763</v>
      </c>
      <c r="E1604" s="70"/>
      <c r="F1604" s="70"/>
      <c r="G1604" s="70">
        <v>25600</v>
      </c>
      <c r="H1604" s="66">
        <v>2555</v>
      </c>
      <c r="I1604" s="66" t="s">
        <v>154</v>
      </c>
      <c r="J1604" s="66" t="s">
        <v>155</v>
      </c>
      <c r="K1604" s="66" t="s">
        <v>1490</v>
      </c>
    </row>
    <row r="1605" spans="1:11" ht="17.25">
      <c r="A1605" s="65">
        <v>2</v>
      </c>
      <c r="B1605" s="69">
        <v>20180</v>
      </c>
      <c r="C1605" s="66" t="s">
        <v>584</v>
      </c>
      <c r="D1605" s="66" t="s">
        <v>1764</v>
      </c>
      <c r="E1605" s="70"/>
      <c r="F1605" s="70"/>
      <c r="G1605" s="70">
        <v>46400</v>
      </c>
      <c r="H1605" s="66">
        <v>2555</v>
      </c>
      <c r="I1605" s="66" t="s">
        <v>154</v>
      </c>
      <c r="J1605" s="66" t="s">
        <v>155</v>
      </c>
      <c r="K1605" s="66" t="s">
        <v>1490</v>
      </c>
    </row>
    <row r="1606" spans="1:11" ht="17.25">
      <c r="A1606" s="65">
        <v>2</v>
      </c>
      <c r="B1606" s="69">
        <v>20180</v>
      </c>
      <c r="C1606" s="66" t="s">
        <v>584</v>
      </c>
      <c r="D1606" s="66" t="s">
        <v>1765</v>
      </c>
      <c r="E1606" s="70"/>
      <c r="F1606" s="70"/>
      <c r="G1606" s="70">
        <v>44800</v>
      </c>
      <c r="H1606" s="66">
        <v>2555</v>
      </c>
      <c r="I1606" s="66" t="s">
        <v>154</v>
      </c>
      <c r="J1606" s="66" t="s">
        <v>155</v>
      </c>
      <c r="K1606" s="66" t="s">
        <v>1490</v>
      </c>
    </row>
    <row r="1607" spans="1:11" ht="17.25">
      <c r="A1607" s="65">
        <v>5</v>
      </c>
      <c r="B1607" s="69">
        <v>20180</v>
      </c>
      <c r="C1607" s="72" t="s">
        <v>171</v>
      </c>
      <c r="D1607" s="66" t="s">
        <v>1766</v>
      </c>
      <c r="E1607" s="70"/>
      <c r="F1607" s="70"/>
      <c r="G1607" s="70">
        <v>480</v>
      </c>
      <c r="H1607" s="66">
        <v>2555</v>
      </c>
      <c r="I1607" s="66" t="s">
        <v>154</v>
      </c>
      <c r="J1607" s="66" t="s">
        <v>155</v>
      </c>
      <c r="K1607" s="66" t="s">
        <v>1490</v>
      </c>
    </row>
    <row r="1608" spans="1:11" ht="17.25">
      <c r="A1608" s="65">
        <v>5</v>
      </c>
      <c r="B1608" s="69">
        <v>20180</v>
      </c>
      <c r="C1608" s="70" t="s">
        <v>158</v>
      </c>
      <c r="D1608" s="66" t="s">
        <v>1767</v>
      </c>
      <c r="E1608" s="70"/>
      <c r="F1608" s="70"/>
      <c r="G1608" s="70">
        <v>1065</v>
      </c>
      <c r="H1608" s="66">
        <v>2555</v>
      </c>
      <c r="I1608" s="66" t="s">
        <v>154</v>
      </c>
      <c r="J1608" s="66" t="s">
        <v>155</v>
      </c>
      <c r="K1608" s="66" t="s">
        <v>1490</v>
      </c>
    </row>
    <row r="1609" spans="1:11" ht="17.25">
      <c r="A1609" s="65">
        <v>12</v>
      </c>
      <c r="B1609" s="69">
        <v>20180</v>
      </c>
      <c r="C1609" s="66" t="s">
        <v>250</v>
      </c>
      <c r="D1609" s="66" t="s">
        <v>1768</v>
      </c>
      <c r="E1609" s="70"/>
      <c r="F1609" s="70"/>
      <c r="G1609" s="70">
        <v>2500</v>
      </c>
      <c r="H1609" s="66">
        <v>2555</v>
      </c>
      <c r="I1609" s="66" t="s">
        <v>154</v>
      </c>
      <c r="J1609" s="66" t="s">
        <v>155</v>
      </c>
      <c r="K1609" s="66" t="s">
        <v>1490</v>
      </c>
    </row>
    <row r="1610" spans="1:11" ht="17.25">
      <c r="A1610" s="65">
        <v>12</v>
      </c>
      <c r="B1610" s="69">
        <v>20180</v>
      </c>
      <c r="C1610" s="66" t="s">
        <v>250</v>
      </c>
      <c r="D1610" s="66" t="s">
        <v>1769</v>
      </c>
      <c r="E1610" s="70"/>
      <c r="F1610" s="70"/>
      <c r="G1610" s="70">
        <v>2500</v>
      </c>
      <c r="H1610" s="66">
        <v>2555</v>
      </c>
      <c r="I1610" s="66" t="s">
        <v>154</v>
      </c>
      <c r="J1610" s="66" t="s">
        <v>155</v>
      </c>
      <c r="K1610" s="66" t="s">
        <v>1490</v>
      </c>
    </row>
    <row r="1611" spans="1:11" ht="17.25">
      <c r="A1611" s="65">
        <v>27</v>
      </c>
      <c r="B1611" s="69">
        <v>20180</v>
      </c>
      <c r="C1611" s="66" t="s">
        <v>584</v>
      </c>
      <c r="D1611" s="66" t="s">
        <v>1770</v>
      </c>
      <c r="E1611" s="70"/>
      <c r="F1611" s="70"/>
      <c r="G1611" s="70">
        <v>400</v>
      </c>
      <c r="H1611" s="66">
        <v>2555</v>
      </c>
      <c r="I1611" s="66" t="s">
        <v>154</v>
      </c>
      <c r="J1611" s="66" t="s">
        <v>155</v>
      </c>
      <c r="K1611" s="66" t="s">
        <v>1490</v>
      </c>
    </row>
    <row r="1612" spans="1:11" ht="17.25">
      <c r="A1612" s="65">
        <v>27</v>
      </c>
      <c r="B1612" s="69">
        <v>20180</v>
      </c>
      <c r="C1612" s="66" t="s">
        <v>160</v>
      </c>
      <c r="D1612" s="66" t="s">
        <v>1771</v>
      </c>
      <c r="E1612" s="70"/>
      <c r="F1612" s="70"/>
      <c r="G1612" s="70">
        <v>597</v>
      </c>
      <c r="H1612" s="66">
        <v>2555</v>
      </c>
      <c r="I1612" s="66" t="s">
        <v>154</v>
      </c>
      <c r="J1612" s="66" t="s">
        <v>155</v>
      </c>
      <c r="K1612" s="66" t="s">
        <v>1490</v>
      </c>
    </row>
    <row r="1613" spans="1:11" ht="17.25">
      <c r="A1613" s="65">
        <v>30</v>
      </c>
      <c r="B1613" s="69">
        <v>20180</v>
      </c>
      <c r="C1613" s="66" t="s">
        <v>1558</v>
      </c>
      <c r="D1613" s="66" t="s">
        <v>1772</v>
      </c>
      <c r="E1613" s="70"/>
      <c r="F1613" s="70"/>
      <c r="G1613" s="70">
        <v>1000</v>
      </c>
      <c r="H1613" s="66">
        <v>2555</v>
      </c>
      <c r="I1613" s="66" t="s">
        <v>154</v>
      </c>
      <c r="J1613" s="66" t="s">
        <v>155</v>
      </c>
      <c r="K1613" s="66" t="s">
        <v>1490</v>
      </c>
    </row>
    <row r="1614" spans="1:11" ht="17.25">
      <c r="A1614" s="65">
        <v>30</v>
      </c>
      <c r="B1614" s="69">
        <v>20180</v>
      </c>
      <c r="C1614" s="70" t="s">
        <v>158</v>
      </c>
      <c r="D1614" s="66" t="s">
        <v>1773</v>
      </c>
      <c r="E1614" s="70"/>
      <c r="F1614" s="70"/>
      <c r="G1614" s="70">
        <v>136.5</v>
      </c>
      <c r="H1614" s="66">
        <v>2555</v>
      </c>
      <c r="I1614" s="66" t="s">
        <v>154</v>
      </c>
      <c r="J1614" s="66" t="s">
        <v>155</v>
      </c>
      <c r="K1614" s="66" t="s">
        <v>1490</v>
      </c>
    </row>
    <row r="1615" spans="1:11" ht="17.25">
      <c r="A1615" s="65">
        <v>30</v>
      </c>
      <c r="B1615" s="69">
        <v>20180</v>
      </c>
      <c r="C1615" s="71" t="s">
        <v>1086</v>
      </c>
      <c r="D1615" s="66" t="s">
        <v>1774</v>
      </c>
      <c r="E1615" s="70"/>
      <c r="F1615" s="70"/>
      <c r="G1615" s="70">
        <v>189060</v>
      </c>
      <c r="H1615" s="66">
        <v>2555</v>
      </c>
      <c r="I1615" s="66" t="s">
        <v>154</v>
      </c>
      <c r="J1615" s="66" t="s">
        <v>155</v>
      </c>
      <c r="K1615" s="66" t="s">
        <v>1490</v>
      </c>
    </row>
    <row r="1616" spans="1:11" ht="17.25">
      <c r="A1616" s="65">
        <v>1</v>
      </c>
      <c r="B1616" s="69">
        <v>20210</v>
      </c>
      <c r="C1616" s="66" t="s">
        <v>584</v>
      </c>
      <c r="D1616" s="66" t="s">
        <v>1775</v>
      </c>
      <c r="E1616" s="70"/>
      <c r="F1616" s="70"/>
      <c r="G1616" s="70">
        <v>8000</v>
      </c>
      <c r="H1616" s="66">
        <v>2555</v>
      </c>
      <c r="I1616" s="66" t="s">
        <v>154</v>
      </c>
      <c r="J1616" s="66" t="s">
        <v>155</v>
      </c>
      <c r="K1616" s="66" t="s">
        <v>1490</v>
      </c>
    </row>
    <row r="1617" spans="1:11" ht="17.25">
      <c r="A1617" s="65">
        <v>8</v>
      </c>
      <c r="B1617" s="69">
        <v>20210</v>
      </c>
      <c r="C1617" s="72" t="s">
        <v>596</v>
      </c>
      <c r="D1617" s="66" t="s">
        <v>1776</v>
      </c>
      <c r="E1617" s="70"/>
      <c r="F1617" s="70"/>
      <c r="G1617" s="70">
        <v>25380</v>
      </c>
      <c r="H1617" s="66">
        <v>2555</v>
      </c>
      <c r="I1617" s="66" t="s">
        <v>154</v>
      </c>
      <c r="J1617" s="66" t="s">
        <v>155</v>
      </c>
      <c r="K1617" s="66" t="s">
        <v>1490</v>
      </c>
    </row>
    <row r="1618" spans="1:11" ht="17.25">
      <c r="A1618" s="65">
        <v>8</v>
      </c>
      <c r="B1618" s="69">
        <v>20210</v>
      </c>
      <c r="C1618" s="72" t="s">
        <v>171</v>
      </c>
      <c r="D1618" s="66" t="s">
        <v>1777</v>
      </c>
      <c r="E1618" s="70"/>
      <c r="F1618" s="70"/>
      <c r="G1618" s="70">
        <v>15000</v>
      </c>
      <c r="H1618" s="66">
        <v>2555</v>
      </c>
      <c r="I1618" s="66" t="s">
        <v>154</v>
      </c>
      <c r="J1618" s="66" t="s">
        <v>155</v>
      </c>
      <c r="K1618" s="66" t="s">
        <v>1490</v>
      </c>
    </row>
    <row r="1619" spans="1:11" ht="17.25">
      <c r="A1619" s="65">
        <v>8</v>
      </c>
      <c r="B1619" s="69">
        <v>20210</v>
      </c>
      <c r="C1619" s="66" t="s">
        <v>584</v>
      </c>
      <c r="D1619" s="66" t="s">
        <v>1778</v>
      </c>
      <c r="E1619" s="70"/>
      <c r="F1619" s="70"/>
      <c r="G1619" s="70">
        <v>12000</v>
      </c>
      <c r="H1619" s="66">
        <v>2555</v>
      </c>
      <c r="I1619" s="66" t="s">
        <v>154</v>
      </c>
      <c r="J1619" s="66" t="s">
        <v>155</v>
      </c>
      <c r="K1619" s="66" t="s">
        <v>1490</v>
      </c>
    </row>
    <row r="1620" spans="1:11" ht="17.25">
      <c r="A1620" s="65">
        <v>8</v>
      </c>
      <c r="B1620" s="69">
        <v>20210</v>
      </c>
      <c r="C1620" s="66" t="s">
        <v>220</v>
      </c>
      <c r="D1620" s="66" t="s">
        <v>1779</v>
      </c>
      <c r="E1620" s="70"/>
      <c r="F1620" s="70"/>
      <c r="G1620" s="70">
        <v>2480</v>
      </c>
      <c r="H1620" s="66">
        <v>2555</v>
      </c>
      <c r="I1620" s="66" t="s">
        <v>154</v>
      </c>
      <c r="J1620" s="66" t="s">
        <v>155</v>
      </c>
      <c r="K1620" s="66" t="s">
        <v>1490</v>
      </c>
    </row>
    <row r="1621" spans="1:11" ht="17.25">
      <c r="A1621" s="65">
        <v>8</v>
      </c>
      <c r="B1621" s="69">
        <v>20210</v>
      </c>
      <c r="C1621" s="66" t="s">
        <v>584</v>
      </c>
      <c r="D1621" s="66" t="s">
        <v>1780</v>
      </c>
      <c r="E1621" s="70"/>
      <c r="F1621" s="70"/>
      <c r="G1621" s="70">
        <v>16400</v>
      </c>
      <c r="H1621" s="66">
        <v>2555</v>
      </c>
      <c r="I1621" s="66" t="s">
        <v>154</v>
      </c>
      <c r="J1621" s="66" t="s">
        <v>155</v>
      </c>
      <c r="K1621" s="66" t="s">
        <v>1490</v>
      </c>
    </row>
    <row r="1622" spans="1:11" ht="17.25">
      <c r="A1622" s="65">
        <v>8</v>
      </c>
      <c r="B1622" s="69">
        <v>20210</v>
      </c>
      <c r="C1622" s="66" t="s">
        <v>584</v>
      </c>
      <c r="D1622" s="66" t="s">
        <v>1781</v>
      </c>
      <c r="E1622" s="70"/>
      <c r="F1622" s="70"/>
      <c r="G1622" s="70">
        <v>8800</v>
      </c>
      <c r="H1622" s="66">
        <v>2555</v>
      </c>
      <c r="I1622" s="66" t="s">
        <v>154</v>
      </c>
      <c r="J1622" s="66" t="s">
        <v>155</v>
      </c>
      <c r="K1622" s="66" t="s">
        <v>1490</v>
      </c>
    </row>
    <row r="1623" spans="1:11" ht="17.25">
      <c r="A1623" s="65">
        <v>8</v>
      </c>
      <c r="B1623" s="69">
        <v>20210</v>
      </c>
      <c r="C1623" s="66" t="s">
        <v>584</v>
      </c>
      <c r="D1623" s="66" t="s">
        <v>1782</v>
      </c>
      <c r="E1623" s="70"/>
      <c r="F1623" s="70"/>
      <c r="G1623" s="70">
        <v>16800</v>
      </c>
      <c r="H1623" s="66">
        <v>2555</v>
      </c>
      <c r="I1623" s="66" t="s">
        <v>154</v>
      </c>
      <c r="J1623" s="66" t="s">
        <v>155</v>
      </c>
      <c r="K1623" s="66" t="s">
        <v>1490</v>
      </c>
    </row>
    <row r="1624" spans="1:11" ht="17.25">
      <c r="A1624" s="65">
        <v>8</v>
      </c>
      <c r="B1624" s="69">
        <v>20210</v>
      </c>
      <c r="C1624" s="66" t="s">
        <v>584</v>
      </c>
      <c r="D1624" s="66" t="s">
        <v>1783</v>
      </c>
      <c r="E1624" s="70"/>
      <c r="F1624" s="70"/>
      <c r="G1624" s="70">
        <v>8000</v>
      </c>
      <c r="H1624" s="66">
        <v>2555</v>
      </c>
      <c r="I1624" s="66" t="s">
        <v>154</v>
      </c>
      <c r="J1624" s="66" t="s">
        <v>155</v>
      </c>
      <c r="K1624" s="66" t="s">
        <v>1490</v>
      </c>
    </row>
    <row r="1625" spans="1:11" ht="17.25">
      <c r="A1625" s="65">
        <v>10</v>
      </c>
      <c r="B1625" s="69">
        <v>20210</v>
      </c>
      <c r="C1625" s="66" t="s">
        <v>584</v>
      </c>
      <c r="D1625" s="66" t="s">
        <v>1784</v>
      </c>
      <c r="E1625" s="70"/>
      <c r="F1625" s="70"/>
      <c r="G1625" s="70">
        <v>12000</v>
      </c>
      <c r="H1625" s="66">
        <v>2555</v>
      </c>
      <c r="I1625" s="66" t="s">
        <v>154</v>
      </c>
      <c r="J1625" s="66" t="s">
        <v>155</v>
      </c>
      <c r="K1625" s="66" t="s">
        <v>1490</v>
      </c>
    </row>
    <row r="1626" spans="1:11" ht="17.25">
      <c r="A1626" s="65">
        <v>10</v>
      </c>
      <c r="B1626" s="69">
        <v>20210</v>
      </c>
      <c r="C1626" s="66" t="s">
        <v>246</v>
      </c>
      <c r="D1626" s="66" t="s">
        <v>1785</v>
      </c>
      <c r="E1626" s="70"/>
      <c r="F1626" s="70"/>
      <c r="G1626" s="70">
        <v>3720</v>
      </c>
      <c r="H1626" s="66">
        <v>2555</v>
      </c>
      <c r="I1626" s="66" t="s">
        <v>154</v>
      </c>
      <c r="J1626" s="66" t="s">
        <v>155</v>
      </c>
      <c r="K1626" s="66" t="s">
        <v>1490</v>
      </c>
    </row>
    <row r="1627" spans="1:11" ht="17.25">
      <c r="A1627" s="65">
        <v>10</v>
      </c>
      <c r="B1627" s="69">
        <v>20210</v>
      </c>
      <c r="C1627" s="66" t="s">
        <v>584</v>
      </c>
      <c r="D1627" s="66" t="s">
        <v>1786</v>
      </c>
      <c r="E1627" s="70"/>
      <c r="F1627" s="70"/>
      <c r="G1627" s="70">
        <v>16800</v>
      </c>
      <c r="H1627" s="66">
        <v>2555</v>
      </c>
      <c r="I1627" s="66" t="s">
        <v>154</v>
      </c>
      <c r="J1627" s="66" t="s">
        <v>155</v>
      </c>
      <c r="K1627" s="66" t="s">
        <v>1490</v>
      </c>
    </row>
    <row r="1628" spans="1:11" ht="17.25">
      <c r="A1628" s="65">
        <v>11</v>
      </c>
      <c r="B1628" s="69">
        <v>20210</v>
      </c>
      <c r="C1628" s="72" t="s">
        <v>171</v>
      </c>
      <c r="D1628" s="66" t="s">
        <v>1787</v>
      </c>
      <c r="E1628" s="70"/>
      <c r="F1628" s="70"/>
      <c r="G1628" s="70">
        <v>480</v>
      </c>
      <c r="H1628" s="66">
        <v>2555</v>
      </c>
      <c r="I1628" s="66" t="s">
        <v>154</v>
      </c>
      <c r="J1628" s="66" t="s">
        <v>155</v>
      </c>
      <c r="K1628" s="66" t="s">
        <v>1490</v>
      </c>
    </row>
    <row r="1629" spans="1:11" ht="17.25">
      <c r="A1629" s="65">
        <v>11</v>
      </c>
      <c r="B1629" s="69">
        <v>20210</v>
      </c>
      <c r="C1629" s="66" t="s">
        <v>584</v>
      </c>
      <c r="D1629" s="66" t="s">
        <v>1788</v>
      </c>
      <c r="E1629" s="70"/>
      <c r="F1629" s="70"/>
      <c r="G1629" s="70">
        <v>15600</v>
      </c>
      <c r="H1629" s="66">
        <v>2555</v>
      </c>
      <c r="I1629" s="66" t="s">
        <v>154</v>
      </c>
      <c r="J1629" s="66" t="s">
        <v>155</v>
      </c>
      <c r="K1629" s="66" t="s">
        <v>1490</v>
      </c>
    </row>
    <row r="1630" spans="1:11" ht="17.25">
      <c r="A1630" s="65">
        <v>11</v>
      </c>
      <c r="B1630" s="69">
        <v>20210</v>
      </c>
      <c r="C1630" s="70" t="s">
        <v>158</v>
      </c>
      <c r="D1630" s="66" t="s">
        <v>1789</v>
      </c>
      <c r="E1630" s="70"/>
      <c r="F1630" s="70"/>
      <c r="G1630" s="70">
        <v>1400</v>
      </c>
      <c r="H1630" s="66">
        <v>2555</v>
      </c>
      <c r="I1630" s="66" t="s">
        <v>154</v>
      </c>
      <c r="J1630" s="66" t="s">
        <v>155</v>
      </c>
      <c r="K1630" s="66" t="s">
        <v>1490</v>
      </c>
    </row>
    <row r="1631" spans="1:11" ht="17.25">
      <c r="A1631" s="65">
        <v>11</v>
      </c>
      <c r="B1631" s="69">
        <v>20210</v>
      </c>
      <c r="C1631" s="66" t="s">
        <v>584</v>
      </c>
      <c r="D1631" s="66" t="s">
        <v>1790</v>
      </c>
      <c r="E1631" s="70"/>
      <c r="F1631" s="70"/>
      <c r="G1631" s="70">
        <v>9400</v>
      </c>
      <c r="H1631" s="66">
        <v>2555</v>
      </c>
      <c r="I1631" s="66" t="s">
        <v>154</v>
      </c>
      <c r="J1631" s="66" t="s">
        <v>155</v>
      </c>
      <c r="K1631" s="66" t="s">
        <v>1490</v>
      </c>
    </row>
    <row r="1632" spans="1:11" ht="17.25">
      <c r="A1632" s="65">
        <v>11</v>
      </c>
      <c r="B1632" s="69">
        <v>20210</v>
      </c>
      <c r="C1632" s="66" t="s">
        <v>584</v>
      </c>
      <c r="D1632" s="66" t="s">
        <v>1791</v>
      </c>
      <c r="E1632" s="70"/>
      <c r="F1632" s="70"/>
      <c r="G1632" s="70">
        <v>16800</v>
      </c>
      <c r="H1632" s="66">
        <v>2555</v>
      </c>
      <c r="I1632" s="66" t="s">
        <v>154</v>
      </c>
      <c r="J1632" s="66" t="s">
        <v>155</v>
      </c>
      <c r="K1632" s="66" t="s">
        <v>1490</v>
      </c>
    </row>
    <row r="1633" spans="1:11" ht="17.25">
      <c r="A1633" s="65">
        <v>11</v>
      </c>
      <c r="B1633" s="69">
        <v>20210</v>
      </c>
      <c r="C1633" s="66" t="s">
        <v>584</v>
      </c>
      <c r="D1633" s="66" t="s">
        <v>1792</v>
      </c>
      <c r="E1633" s="70"/>
      <c r="F1633" s="70"/>
      <c r="G1633" s="70">
        <v>12400</v>
      </c>
      <c r="H1633" s="66">
        <v>2555</v>
      </c>
      <c r="I1633" s="66" t="s">
        <v>154</v>
      </c>
      <c r="J1633" s="66" t="s">
        <v>155</v>
      </c>
      <c r="K1633" s="66" t="s">
        <v>1490</v>
      </c>
    </row>
    <row r="1634" spans="1:11" ht="17.25">
      <c r="A1634" s="65">
        <v>15</v>
      </c>
      <c r="B1634" s="69">
        <v>20210</v>
      </c>
      <c r="C1634" s="70" t="s">
        <v>158</v>
      </c>
      <c r="D1634" s="66" t="s">
        <v>1793</v>
      </c>
      <c r="E1634" s="70"/>
      <c r="F1634" s="70"/>
      <c r="G1634" s="70">
        <v>318</v>
      </c>
      <c r="H1634" s="66">
        <v>2555</v>
      </c>
      <c r="I1634" s="66" t="s">
        <v>154</v>
      </c>
      <c r="J1634" s="66" t="s">
        <v>155</v>
      </c>
      <c r="K1634" s="66" t="s">
        <v>1490</v>
      </c>
    </row>
    <row r="1635" spans="1:11" ht="17.25">
      <c r="A1635" s="65">
        <v>15</v>
      </c>
      <c r="B1635" s="69">
        <v>20210</v>
      </c>
      <c r="C1635" s="66" t="s">
        <v>584</v>
      </c>
      <c r="D1635" s="66" t="s">
        <v>1794</v>
      </c>
      <c r="E1635" s="70"/>
      <c r="F1635" s="70"/>
      <c r="G1635" s="70">
        <v>10800</v>
      </c>
      <c r="H1635" s="66">
        <v>2555</v>
      </c>
      <c r="I1635" s="66" t="s">
        <v>154</v>
      </c>
      <c r="J1635" s="66" t="s">
        <v>155</v>
      </c>
      <c r="K1635" s="66" t="s">
        <v>1490</v>
      </c>
    </row>
    <row r="1636" spans="1:11" ht="17.25">
      <c r="A1636" s="65">
        <v>15</v>
      </c>
      <c r="B1636" s="69">
        <v>20210</v>
      </c>
      <c r="C1636" s="66" t="s">
        <v>584</v>
      </c>
      <c r="D1636" s="66" t="s">
        <v>1795</v>
      </c>
      <c r="E1636" s="70"/>
      <c r="F1636" s="70"/>
      <c r="G1636" s="70">
        <v>1800</v>
      </c>
      <c r="H1636" s="66">
        <v>2555</v>
      </c>
      <c r="I1636" s="66" t="s">
        <v>154</v>
      </c>
      <c r="J1636" s="66" t="s">
        <v>155</v>
      </c>
      <c r="K1636" s="66" t="s">
        <v>1490</v>
      </c>
    </row>
    <row r="1637" spans="1:11" ht="17.25">
      <c r="A1637" s="65">
        <v>15</v>
      </c>
      <c r="B1637" s="69">
        <v>20210</v>
      </c>
      <c r="C1637" s="66" t="s">
        <v>584</v>
      </c>
      <c r="D1637" s="66" t="s">
        <v>1796</v>
      </c>
      <c r="E1637" s="70"/>
      <c r="F1637" s="70"/>
      <c r="G1637" s="70">
        <v>16200</v>
      </c>
      <c r="H1637" s="66">
        <v>2555</v>
      </c>
      <c r="I1637" s="66" t="s">
        <v>154</v>
      </c>
      <c r="J1637" s="66" t="s">
        <v>155</v>
      </c>
      <c r="K1637" s="66" t="s">
        <v>1490</v>
      </c>
    </row>
    <row r="1638" spans="1:11" ht="17.25">
      <c r="A1638" s="65">
        <v>16</v>
      </c>
      <c r="B1638" s="69">
        <v>20210</v>
      </c>
      <c r="C1638" s="66" t="s">
        <v>160</v>
      </c>
      <c r="D1638" s="66" t="s">
        <v>1797</v>
      </c>
      <c r="E1638" s="70"/>
      <c r="F1638" s="70"/>
      <c r="G1638" s="70">
        <v>377</v>
      </c>
      <c r="H1638" s="66">
        <v>2555</v>
      </c>
      <c r="I1638" s="66" t="s">
        <v>154</v>
      </c>
      <c r="J1638" s="66" t="s">
        <v>155</v>
      </c>
      <c r="K1638" s="66" t="s">
        <v>1490</v>
      </c>
    </row>
    <row r="1639" spans="1:11" ht="17.25">
      <c r="A1639" s="65">
        <v>17</v>
      </c>
      <c r="B1639" s="69">
        <v>20210</v>
      </c>
      <c r="C1639" s="66" t="s">
        <v>584</v>
      </c>
      <c r="D1639" s="66" t="s">
        <v>1798</v>
      </c>
      <c r="E1639" s="70"/>
      <c r="F1639" s="70"/>
      <c r="G1639" s="70">
        <v>8000</v>
      </c>
      <c r="H1639" s="66">
        <v>2555</v>
      </c>
      <c r="I1639" s="66" t="s">
        <v>154</v>
      </c>
      <c r="J1639" s="66" t="s">
        <v>155</v>
      </c>
      <c r="K1639" s="66" t="s">
        <v>1490</v>
      </c>
    </row>
    <row r="1640" spans="1:11" ht="17.25">
      <c r="A1640" s="65">
        <v>17</v>
      </c>
      <c r="B1640" s="69">
        <v>20210</v>
      </c>
      <c r="C1640" s="66" t="s">
        <v>584</v>
      </c>
      <c r="D1640" s="66" t="s">
        <v>1799</v>
      </c>
      <c r="E1640" s="70"/>
      <c r="F1640" s="70"/>
      <c r="G1640" s="70">
        <v>8000</v>
      </c>
      <c r="H1640" s="66">
        <v>2555</v>
      </c>
      <c r="I1640" s="66" t="s">
        <v>154</v>
      </c>
      <c r="J1640" s="66" t="s">
        <v>155</v>
      </c>
      <c r="K1640" s="66" t="s">
        <v>1490</v>
      </c>
    </row>
    <row r="1641" spans="1:11" ht="17.25">
      <c r="A1641" s="65">
        <v>17</v>
      </c>
      <c r="B1641" s="69">
        <v>20210</v>
      </c>
      <c r="C1641" s="66" t="s">
        <v>584</v>
      </c>
      <c r="D1641" s="66" t="s">
        <v>1800</v>
      </c>
      <c r="E1641" s="70"/>
      <c r="F1641" s="70"/>
      <c r="G1641" s="70">
        <v>8000</v>
      </c>
      <c r="H1641" s="66">
        <v>2555</v>
      </c>
      <c r="I1641" s="66" t="s">
        <v>154</v>
      </c>
      <c r="J1641" s="66" t="s">
        <v>155</v>
      </c>
      <c r="K1641" s="66" t="s">
        <v>1490</v>
      </c>
    </row>
    <row r="1642" spans="1:11" ht="17.25">
      <c r="A1642" s="65">
        <v>17</v>
      </c>
      <c r="B1642" s="69">
        <v>20210</v>
      </c>
      <c r="C1642" s="66" t="s">
        <v>584</v>
      </c>
      <c r="D1642" s="66" t="s">
        <v>1801</v>
      </c>
      <c r="E1642" s="70"/>
      <c r="F1642" s="70"/>
      <c r="G1642" s="70">
        <v>8000</v>
      </c>
      <c r="H1642" s="66">
        <v>2555</v>
      </c>
      <c r="I1642" s="66" t="s">
        <v>154</v>
      </c>
      <c r="J1642" s="66" t="s">
        <v>155</v>
      </c>
      <c r="K1642" s="66" t="s">
        <v>1490</v>
      </c>
    </row>
    <row r="1643" spans="1:11" ht="17.25">
      <c r="A1643" s="65">
        <v>17</v>
      </c>
      <c r="B1643" s="69">
        <v>20210</v>
      </c>
      <c r="C1643" s="66" t="s">
        <v>584</v>
      </c>
      <c r="D1643" s="66" t="s">
        <v>1802</v>
      </c>
      <c r="E1643" s="70"/>
      <c r="F1643" s="70"/>
      <c r="G1643" s="70">
        <v>15600</v>
      </c>
      <c r="H1643" s="66">
        <v>2555</v>
      </c>
      <c r="I1643" s="66" t="s">
        <v>154</v>
      </c>
      <c r="J1643" s="66" t="s">
        <v>155</v>
      </c>
      <c r="K1643" s="66" t="s">
        <v>1490</v>
      </c>
    </row>
    <row r="1644" spans="1:11" ht="17.25">
      <c r="A1644" s="65">
        <v>21</v>
      </c>
      <c r="B1644" s="69">
        <v>20210</v>
      </c>
      <c r="C1644" s="70" t="s">
        <v>241</v>
      </c>
      <c r="D1644" s="66" t="s">
        <v>1803</v>
      </c>
      <c r="E1644" s="70"/>
      <c r="F1644" s="70"/>
      <c r="G1644" s="70">
        <v>265</v>
      </c>
      <c r="H1644" s="66">
        <v>2555</v>
      </c>
      <c r="I1644" s="66" t="s">
        <v>154</v>
      </c>
      <c r="J1644" s="66" t="s">
        <v>155</v>
      </c>
      <c r="K1644" s="66" t="s">
        <v>1490</v>
      </c>
    </row>
    <row r="1645" spans="1:11" ht="17.25">
      <c r="A1645" s="65">
        <v>23</v>
      </c>
      <c r="B1645" s="69">
        <v>20210</v>
      </c>
      <c r="C1645" s="66" t="s">
        <v>584</v>
      </c>
      <c r="D1645" s="66" t="s">
        <v>1804</v>
      </c>
      <c r="E1645" s="70"/>
      <c r="F1645" s="70"/>
      <c r="G1645" s="70">
        <v>12000</v>
      </c>
      <c r="H1645" s="66">
        <v>2555</v>
      </c>
      <c r="I1645" s="66" t="s">
        <v>154</v>
      </c>
      <c r="J1645" s="66" t="s">
        <v>155</v>
      </c>
      <c r="K1645" s="66" t="s">
        <v>1490</v>
      </c>
    </row>
    <row r="1646" spans="1:11" ht="17.25">
      <c r="A1646" s="65">
        <v>23</v>
      </c>
      <c r="B1646" s="69">
        <v>20210</v>
      </c>
      <c r="C1646" s="66" t="s">
        <v>584</v>
      </c>
      <c r="D1646" s="66" t="s">
        <v>1805</v>
      </c>
      <c r="E1646" s="70"/>
      <c r="F1646" s="70"/>
      <c r="G1646" s="70">
        <v>52800</v>
      </c>
      <c r="H1646" s="66">
        <v>2555</v>
      </c>
      <c r="I1646" s="66" t="s">
        <v>154</v>
      </c>
      <c r="J1646" s="66" t="s">
        <v>155</v>
      </c>
      <c r="K1646" s="66" t="s">
        <v>1490</v>
      </c>
    </row>
    <row r="1647" spans="1:11" ht="17.25">
      <c r="A1647" s="65">
        <v>23</v>
      </c>
      <c r="B1647" s="69">
        <v>20210</v>
      </c>
      <c r="C1647" s="66" t="s">
        <v>160</v>
      </c>
      <c r="D1647" s="66" t="s">
        <v>1806</v>
      </c>
      <c r="E1647" s="70"/>
      <c r="F1647" s="70"/>
      <c r="G1647" s="70">
        <v>281</v>
      </c>
      <c r="H1647" s="66">
        <v>2555</v>
      </c>
      <c r="I1647" s="66" t="s">
        <v>154</v>
      </c>
      <c r="J1647" s="66" t="s">
        <v>155</v>
      </c>
      <c r="K1647" s="66" t="s">
        <v>1490</v>
      </c>
    </row>
    <row r="1648" spans="1:11" ht="17.25">
      <c r="A1648" s="65">
        <v>23</v>
      </c>
      <c r="B1648" s="69">
        <v>20210</v>
      </c>
      <c r="C1648" s="66" t="s">
        <v>186</v>
      </c>
      <c r="D1648" s="66" t="s">
        <v>1807</v>
      </c>
      <c r="E1648" s="70"/>
      <c r="F1648" s="70"/>
      <c r="G1648" s="70">
        <v>120</v>
      </c>
      <c r="H1648" s="66">
        <v>2555</v>
      </c>
      <c r="I1648" s="66" t="s">
        <v>154</v>
      </c>
      <c r="J1648" s="66" t="s">
        <v>155</v>
      </c>
      <c r="K1648" s="66" t="s">
        <v>1490</v>
      </c>
    </row>
    <row r="1649" spans="1:11" ht="17.25">
      <c r="A1649" s="65">
        <v>28</v>
      </c>
      <c r="B1649" s="69">
        <v>20210</v>
      </c>
      <c r="C1649" s="66" t="s">
        <v>1558</v>
      </c>
      <c r="D1649" s="66" t="s">
        <v>1808</v>
      </c>
      <c r="E1649" s="70"/>
      <c r="F1649" s="70"/>
      <c r="G1649" s="70">
        <v>1000</v>
      </c>
      <c r="H1649" s="66">
        <v>2555</v>
      </c>
      <c r="I1649" s="66" t="s">
        <v>154</v>
      </c>
      <c r="J1649" s="66" t="s">
        <v>155</v>
      </c>
      <c r="K1649" s="66" t="s">
        <v>1490</v>
      </c>
    </row>
    <row r="1650" spans="1:11" ht="17.25">
      <c r="A1650" s="65">
        <v>29</v>
      </c>
      <c r="B1650" s="69">
        <v>20210</v>
      </c>
      <c r="C1650" s="66" t="s">
        <v>584</v>
      </c>
      <c r="D1650" s="66" t="s">
        <v>1809</v>
      </c>
      <c r="E1650" s="70"/>
      <c r="F1650" s="70"/>
      <c r="G1650" s="70">
        <v>8800</v>
      </c>
      <c r="H1650" s="66">
        <v>2555</v>
      </c>
      <c r="I1650" s="66" t="s">
        <v>154</v>
      </c>
      <c r="J1650" s="66" t="s">
        <v>155</v>
      </c>
      <c r="K1650" s="66" t="s">
        <v>1490</v>
      </c>
    </row>
    <row r="1651" spans="1:11" ht="17.25">
      <c r="A1651" s="65">
        <v>29</v>
      </c>
      <c r="B1651" s="69">
        <v>20210</v>
      </c>
      <c r="C1651" s="66" t="s">
        <v>584</v>
      </c>
      <c r="D1651" s="66" t="s">
        <v>1810</v>
      </c>
      <c r="E1651" s="70"/>
      <c r="F1651" s="70"/>
      <c r="G1651" s="70">
        <v>8800</v>
      </c>
      <c r="H1651" s="66">
        <v>2555</v>
      </c>
      <c r="I1651" s="66" t="s">
        <v>154</v>
      </c>
      <c r="J1651" s="66" t="s">
        <v>155</v>
      </c>
      <c r="K1651" s="66" t="s">
        <v>1490</v>
      </c>
    </row>
    <row r="1652" spans="1:11" ht="17.25">
      <c r="A1652" s="65">
        <v>29</v>
      </c>
      <c r="B1652" s="69">
        <v>20210</v>
      </c>
      <c r="C1652" s="66" t="s">
        <v>584</v>
      </c>
      <c r="D1652" s="66" t="s">
        <v>1811</v>
      </c>
      <c r="E1652" s="70"/>
      <c r="F1652" s="70"/>
      <c r="G1652" s="70">
        <v>9200</v>
      </c>
      <c r="H1652" s="66">
        <v>2555</v>
      </c>
      <c r="I1652" s="66" t="s">
        <v>154</v>
      </c>
      <c r="J1652" s="66" t="s">
        <v>155</v>
      </c>
      <c r="K1652" s="66" t="s">
        <v>1490</v>
      </c>
    </row>
    <row r="1653" spans="1:11" ht="17.25">
      <c r="A1653" s="65">
        <v>29</v>
      </c>
      <c r="B1653" s="69">
        <v>20210</v>
      </c>
      <c r="C1653" s="66" t="s">
        <v>584</v>
      </c>
      <c r="D1653" s="66" t="s">
        <v>1812</v>
      </c>
      <c r="E1653" s="70"/>
      <c r="F1653" s="70"/>
      <c r="G1653" s="70">
        <v>28800</v>
      </c>
      <c r="H1653" s="66">
        <v>2555</v>
      </c>
      <c r="I1653" s="66" t="s">
        <v>154</v>
      </c>
      <c r="J1653" s="66" t="s">
        <v>155</v>
      </c>
      <c r="K1653" s="66" t="s">
        <v>1490</v>
      </c>
    </row>
    <row r="1654" spans="1:11" ht="17.25">
      <c r="A1654" s="65">
        <v>29</v>
      </c>
      <c r="B1654" s="69">
        <v>20210</v>
      </c>
      <c r="C1654" s="66" t="s">
        <v>584</v>
      </c>
      <c r="D1654" s="66" t="s">
        <v>1813</v>
      </c>
      <c r="E1654" s="70"/>
      <c r="F1654" s="70"/>
      <c r="G1654" s="70">
        <v>8800</v>
      </c>
      <c r="H1654" s="66">
        <v>2555</v>
      </c>
      <c r="I1654" s="66" t="s">
        <v>154</v>
      </c>
      <c r="J1654" s="66" t="s">
        <v>155</v>
      </c>
      <c r="K1654" s="66" t="s">
        <v>1490</v>
      </c>
    </row>
    <row r="1655" spans="1:11" ht="17.25">
      <c r="A1655" s="65">
        <v>29</v>
      </c>
      <c r="B1655" s="69">
        <v>20210</v>
      </c>
      <c r="C1655" s="66" t="s">
        <v>584</v>
      </c>
      <c r="D1655" s="66" t="s">
        <v>1814</v>
      </c>
      <c r="E1655" s="70"/>
      <c r="F1655" s="70"/>
      <c r="G1655" s="70">
        <v>8400</v>
      </c>
      <c r="H1655" s="66">
        <v>2555</v>
      </c>
      <c r="I1655" s="66" t="s">
        <v>154</v>
      </c>
      <c r="J1655" s="66" t="s">
        <v>155</v>
      </c>
      <c r="K1655" s="66" t="s">
        <v>1490</v>
      </c>
    </row>
    <row r="1656" spans="1:11" ht="17.25">
      <c r="A1656" s="65">
        <v>29</v>
      </c>
      <c r="B1656" s="69">
        <v>20210</v>
      </c>
      <c r="C1656" s="66" t="s">
        <v>584</v>
      </c>
      <c r="D1656" s="66" t="s">
        <v>1815</v>
      </c>
      <c r="E1656" s="70"/>
      <c r="F1656" s="70"/>
      <c r="G1656" s="70">
        <v>4800</v>
      </c>
      <c r="H1656" s="66">
        <v>2555</v>
      </c>
      <c r="I1656" s="66" t="s">
        <v>154</v>
      </c>
      <c r="J1656" s="66" t="s">
        <v>155</v>
      </c>
      <c r="K1656" s="66" t="s">
        <v>1490</v>
      </c>
    </row>
    <row r="1657" spans="1:11" ht="17.25">
      <c r="A1657" s="65">
        <v>29</v>
      </c>
      <c r="B1657" s="69">
        <v>20210</v>
      </c>
      <c r="C1657" s="66" t="s">
        <v>584</v>
      </c>
      <c r="D1657" s="66" t="s">
        <v>1816</v>
      </c>
      <c r="E1657" s="70"/>
      <c r="F1657" s="70"/>
      <c r="G1657" s="70">
        <v>10800</v>
      </c>
      <c r="H1657" s="66">
        <v>2555</v>
      </c>
      <c r="I1657" s="66" t="s">
        <v>154</v>
      </c>
      <c r="J1657" s="66" t="s">
        <v>155</v>
      </c>
      <c r="K1657" s="66" t="s">
        <v>1490</v>
      </c>
    </row>
    <row r="1658" spans="1:11" ht="17.25">
      <c r="A1658" s="65">
        <v>30</v>
      </c>
      <c r="B1658" s="69">
        <v>20210</v>
      </c>
      <c r="C1658" s="66" t="s">
        <v>584</v>
      </c>
      <c r="D1658" s="66" t="s">
        <v>1817</v>
      </c>
      <c r="E1658" s="70"/>
      <c r="F1658" s="70"/>
      <c r="G1658" s="70">
        <v>8400</v>
      </c>
      <c r="H1658" s="66">
        <v>2555</v>
      </c>
      <c r="I1658" s="66" t="s">
        <v>154</v>
      </c>
      <c r="J1658" s="66" t="s">
        <v>155</v>
      </c>
      <c r="K1658" s="66" t="s">
        <v>1490</v>
      </c>
    </row>
    <row r="1659" spans="1:11" ht="17.25">
      <c r="A1659" s="65">
        <v>30</v>
      </c>
      <c r="B1659" s="69">
        <v>20210</v>
      </c>
      <c r="C1659" s="66" t="s">
        <v>584</v>
      </c>
      <c r="D1659" s="66" t="s">
        <v>1818</v>
      </c>
      <c r="E1659" s="70"/>
      <c r="F1659" s="70"/>
      <c r="G1659" s="70">
        <v>8400</v>
      </c>
      <c r="H1659" s="66">
        <v>2555</v>
      </c>
      <c r="I1659" s="66" t="s">
        <v>154</v>
      </c>
      <c r="J1659" s="66" t="s">
        <v>155</v>
      </c>
      <c r="K1659" s="66" t="s">
        <v>1490</v>
      </c>
    </row>
    <row r="1660" spans="1:11" ht="17.25">
      <c r="A1660" s="65">
        <v>30</v>
      </c>
      <c r="B1660" s="69">
        <v>20210</v>
      </c>
      <c r="C1660" s="66" t="s">
        <v>584</v>
      </c>
      <c r="D1660" s="66" t="s">
        <v>1819</v>
      </c>
      <c r="E1660" s="70"/>
      <c r="F1660" s="70"/>
      <c r="G1660" s="70">
        <v>4000</v>
      </c>
      <c r="H1660" s="66">
        <v>2555</v>
      </c>
      <c r="I1660" s="66" t="s">
        <v>154</v>
      </c>
      <c r="J1660" s="66" t="s">
        <v>155</v>
      </c>
      <c r="K1660" s="66" t="s">
        <v>1490</v>
      </c>
    </row>
    <row r="1661" spans="1:11" ht="17.25">
      <c r="A1661" s="65">
        <v>31</v>
      </c>
      <c r="B1661" s="69">
        <v>20210</v>
      </c>
      <c r="C1661" s="66" t="s">
        <v>584</v>
      </c>
      <c r="D1661" s="66" t="s">
        <v>1820</v>
      </c>
      <c r="E1661" s="70"/>
      <c r="F1661" s="70"/>
      <c r="G1661" s="70">
        <v>10800</v>
      </c>
      <c r="H1661" s="66">
        <v>2555</v>
      </c>
      <c r="I1661" s="66" t="s">
        <v>154</v>
      </c>
      <c r="J1661" s="66" t="s">
        <v>155</v>
      </c>
      <c r="K1661" s="66" t="s">
        <v>1490</v>
      </c>
    </row>
    <row r="1662" spans="1:11" ht="17.25">
      <c r="A1662" s="65">
        <v>31</v>
      </c>
      <c r="B1662" s="69">
        <v>20210</v>
      </c>
      <c r="C1662" s="66" t="s">
        <v>584</v>
      </c>
      <c r="D1662" s="66" t="s">
        <v>1821</v>
      </c>
      <c r="E1662" s="70"/>
      <c r="F1662" s="70"/>
      <c r="G1662" s="70">
        <v>28200</v>
      </c>
      <c r="H1662" s="66">
        <v>2555</v>
      </c>
      <c r="I1662" s="66" t="s">
        <v>154</v>
      </c>
      <c r="J1662" s="66" t="s">
        <v>155</v>
      </c>
      <c r="K1662" s="66" t="s">
        <v>1490</v>
      </c>
    </row>
    <row r="1663" spans="1:11" ht="17.25">
      <c r="A1663" s="65">
        <v>31</v>
      </c>
      <c r="B1663" s="69">
        <v>20210</v>
      </c>
      <c r="C1663" s="71" t="s">
        <v>236</v>
      </c>
      <c r="D1663" s="66" t="s">
        <v>1822</v>
      </c>
      <c r="E1663" s="70"/>
      <c r="F1663" s="70"/>
      <c r="G1663" s="70">
        <v>42760</v>
      </c>
      <c r="H1663" s="66">
        <v>2555</v>
      </c>
      <c r="I1663" s="66" t="s">
        <v>154</v>
      </c>
      <c r="J1663" s="66" t="s">
        <v>155</v>
      </c>
      <c r="K1663" s="66" t="s">
        <v>1490</v>
      </c>
    </row>
    <row r="1664" spans="1:11" ht="17.25">
      <c r="A1664" s="65">
        <v>1</v>
      </c>
      <c r="B1664" s="69">
        <v>20241</v>
      </c>
      <c r="C1664" s="66" t="s">
        <v>584</v>
      </c>
      <c r="D1664" s="66" t="s">
        <v>1823</v>
      </c>
      <c r="E1664" s="70"/>
      <c r="F1664" s="70"/>
      <c r="G1664" s="70">
        <v>12400</v>
      </c>
      <c r="H1664" s="66">
        <v>2555</v>
      </c>
      <c r="I1664" s="66" t="s">
        <v>154</v>
      </c>
      <c r="J1664" s="66" t="s">
        <v>155</v>
      </c>
      <c r="K1664" s="66" t="s">
        <v>1490</v>
      </c>
    </row>
    <row r="1665" spans="1:11" ht="17.25">
      <c r="A1665" s="65">
        <v>1</v>
      </c>
      <c r="B1665" s="69">
        <v>20241</v>
      </c>
      <c r="C1665" s="70" t="s">
        <v>158</v>
      </c>
      <c r="D1665" s="66" t="s">
        <v>1824</v>
      </c>
      <c r="E1665" s="70"/>
      <c r="F1665" s="70"/>
      <c r="G1665" s="70">
        <v>663</v>
      </c>
      <c r="H1665" s="66">
        <v>2555</v>
      </c>
      <c r="I1665" s="66" t="s">
        <v>154</v>
      </c>
      <c r="J1665" s="66" t="s">
        <v>155</v>
      </c>
      <c r="K1665" s="66" t="s">
        <v>1490</v>
      </c>
    </row>
    <row r="1666" spans="1:11" ht="17.25">
      <c r="A1666" s="65">
        <v>1</v>
      </c>
      <c r="B1666" s="69">
        <v>20241</v>
      </c>
      <c r="C1666" s="66" t="s">
        <v>584</v>
      </c>
      <c r="D1666" s="66" t="s">
        <v>1825</v>
      </c>
      <c r="E1666" s="70"/>
      <c r="F1666" s="70"/>
      <c r="G1666" s="70">
        <v>8400</v>
      </c>
      <c r="H1666" s="66">
        <v>2555</v>
      </c>
      <c r="I1666" s="66" t="s">
        <v>154</v>
      </c>
      <c r="J1666" s="66" t="s">
        <v>155</v>
      </c>
      <c r="K1666" s="66" t="s">
        <v>1490</v>
      </c>
    </row>
    <row r="1667" spans="1:11" ht="17.25">
      <c r="A1667" s="65">
        <v>1</v>
      </c>
      <c r="B1667" s="69">
        <v>20241</v>
      </c>
      <c r="C1667" s="66" t="s">
        <v>584</v>
      </c>
      <c r="D1667" s="66" t="s">
        <v>1826</v>
      </c>
      <c r="E1667" s="70"/>
      <c r="F1667" s="70"/>
      <c r="G1667" s="70">
        <v>5600</v>
      </c>
      <c r="H1667" s="66">
        <v>2555</v>
      </c>
      <c r="I1667" s="66" t="s">
        <v>154</v>
      </c>
      <c r="J1667" s="66" t="s">
        <v>155</v>
      </c>
      <c r="K1667" s="66" t="s">
        <v>1490</v>
      </c>
    </row>
    <row r="1668" spans="1:11" ht="17.25">
      <c r="A1668" s="65">
        <v>5</v>
      </c>
      <c r="B1668" s="69">
        <v>20241</v>
      </c>
      <c r="C1668" s="66" t="s">
        <v>584</v>
      </c>
      <c r="D1668" s="66" t="s">
        <v>1827</v>
      </c>
      <c r="E1668" s="70"/>
      <c r="F1668" s="70"/>
      <c r="G1668" s="70">
        <v>9200</v>
      </c>
      <c r="H1668" s="66">
        <v>2555</v>
      </c>
      <c r="I1668" s="66" t="s">
        <v>154</v>
      </c>
      <c r="J1668" s="66" t="s">
        <v>155</v>
      </c>
      <c r="K1668" s="66" t="s">
        <v>1490</v>
      </c>
    </row>
    <row r="1669" spans="1:11" ht="17.25">
      <c r="A1669" s="65">
        <v>5</v>
      </c>
      <c r="B1669" s="69">
        <v>20241</v>
      </c>
      <c r="C1669" s="66" t="s">
        <v>584</v>
      </c>
      <c r="D1669" s="66" t="s">
        <v>1828</v>
      </c>
      <c r="E1669" s="70"/>
      <c r="F1669" s="70"/>
      <c r="G1669" s="70">
        <v>10800</v>
      </c>
      <c r="H1669" s="66">
        <v>2555</v>
      </c>
      <c r="I1669" s="66" t="s">
        <v>154</v>
      </c>
      <c r="J1669" s="66" t="s">
        <v>155</v>
      </c>
      <c r="K1669" s="66" t="s">
        <v>1490</v>
      </c>
    </row>
    <row r="1670" spans="1:11" ht="17.25">
      <c r="A1670" s="65">
        <v>5</v>
      </c>
      <c r="B1670" s="69">
        <v>20241</v>
      </c>
      <c r="C1670" s="66" t="s">
        <v>584</v>
      </c>
      <c r="D1670" s="66" t="s">
        <v>1829</v>
      </c>
      <c r="E1670" s="70"/>
      <c r="F1670" s="70"/>
      <c r="G1670" s="70">
        <v>5600</v>
      </c>
      <c r="H1670" s="66">
        <v>2555</v>
      </c>
      <c r="I1670" s="66" t="s">
        <v>154</v>
      </c>
      <c r="J1670" s="66" t="s">
        <v>155</v>
      </c>
      <c r="K1670" s="66" t="s">
        <v>1490</v>
      </c>
    </row>
    <row r="1671" spans="1:11" ht="17.25">
      <c r="A1671" s="65">
        <v>5</v>
      </c>
      <c r="B1671" s="69">
        <v>20241</v>
      </c>
      <c r="C1671" s="66" t="s">
        <v>584</v>
      </c>
      <c r="D1671" s="66" t="s">
        <v>1830</v>
      </c>
      <c r="E1671" s="70"/>
      <c r="F1671" s="70"/>
      <c r="G1671" s="70">
        <v>5600</v>
      </c>
      <c r="H1671" s="66">
        <v>2555</v>
      </c>
      <c r="I1671" s="66" t="s">
        <v>154</v>
      </c>
      <c r="J1671" s="66" t="s">
        <v>155</v>
      </c>
      <c r="K1671" s="66" t="s">
        <v>1490</v>
      </c>
    </row>
    <row r="1672" spans="1:11" ht="17.25">
      <c r="A1672" s="65">
        <v>6</v>
      </c>
      <c r="B1672" s="69">
        <v>20241</v>
      </c>
      <c r="C1672" s="66" t="s">
        <v>220</v>
      </c>
      <c r="D1672" s="66" t="s">
        <v>1831</v>
      </c>
      <c r="E1672" s="70"/>
      <c r="F1672" s="70"/>
      <c r="G1672" s="70">
        <v>4720</v>
      </c>
      <c r="H1672" s="66">
        <v>2555</v>
      </c>
      <c r="I1672" s="66" t="s">
        <v>154</v>
      </c>
      <c r="J1672" s="66" t="s">
        <v>155</v>
      </c>
      <c r="K1672" s="66" t="s">
        <v>1490</v>
      </c>
    </row>
    <row r="1673" spans="1:11" ht="17.25">
      <c r="A1673" s="65">
        <v>6</v>
      </c>
      <c r="B1673" s="69">
        <v>20241</v>
      </c>
      <c r="C1673" s="66" t="s">
        <v>584</v>
      </c>
      <c r="D1673" s="66" t="s">
        <v>1832</v>
      </c>
      <c r="E1673" s="70"/>
      <c r="F1673" s="70"/>
      <c r="G1673" s="70">
        <v>5600</v>
      </c>
      <c r="H1673" s="66">
        <v>2555</v>
      </c>
      <c r="I1673" s="66" t="s">
        <v>154</v>
      </c>
      <c r="J1673" s="66" t="s">
        <v>155</v>
      </c>
      <c r="K1673" s="66" t="s">
        <v>1490</v>
      </c>
    </row>
    <row r="1674" spans="1:11" ht="17.25">
      <c r="A1674" s="65">
        <v>6</v>
      </c>
      <c r="B1674" s="69">
        <v>20241</v>
      </c>
      <c r="C1674" s="66" t="s">
        <v>584</v>
      </c>
      <c r="D1674" s="66" t="s">
        <v>1833</v>
      </c>
      <c r="E1674" s="70"/>
      <c r="F1674" s="70"/>
      <c r="G1674" s="70">
        <v>5600</v>
      </c>
      <c r="H1674" s="66">
        <v>2555</v>
      </c>
      <c r="I1674" s="66" t="s">
        <v>154</v>
      </c>
      <c r="J1674" s="66" t="s">
        <v>155</v>
      </c>
      <c r="K1674" s="66" t="s">
        <v>1490</v>
      </c>
    </row>
    <row r="1675" spans="1:11" ht="17.25">
      <c r="A1675" s="65">
        <v>6</v>
      </c>
      <c r="B1675" s="69">
        <v>20241</v>
      </c>
      <c r="C1675" s="72" t="s">
        <v>596</v>
      </c>
      <c r="D1675" s="66" t="s">
        <v>1834</v>
      </c>
      <c r="E1675" s="70"/>
      <c r="F1675" s="70"/>
      <c r="G1675" s="70">
        <v>21140</v>
      </c>
      <c r="H1675" s="66">
        <v>2555</v>
      </c>
      <c r="I1675" s="66" t="s">
        <v>154</v>
      </c>
      <c r="J1675" s="66" t="s">
        <v>155</v>
      </c>
      <c r="K1675" s="66" t="s">
        <v>1490</v>
      </c>
    </row>
    <row r="1676" spans="1:11" ht="17.25">
      <c r="A1676" s="65">
        <v>6</v>
      </c>
      <c r="B1676" s="69">
        <v>20241</v>
      </c>
      <c r="C1676" s="70" t="s">
        <v>158</v>
      </c>
      <c r="D1676" s="66" t="s">
        <v>1835</v>
      </c>
      <c r="E1676" s="70"/>
      <c r="F1676" s="70"/>
      <c r="G1676" s="70">
        <v>60000</v>
      </c>
      <c r="H1676" s="66">
        <v>2555</v>
      </c>
      <c r="I1676" s="66" t="s">
        <v>154</v>
      </c>
      <c r="J1676" s="66" t="s">
        <v>155</v>
      </c>
      <c r="K1676" s="66" t="s">
        <v>1490</v>
      </c>
    </row>
    <row r="1677" spans="1:11" ht="17.25">
      <c r="A1677" s="65">
        <v>7</v>
      </c>
      <c r="B1677" s="69">
        <v>20241</v>
      </c>
      <c r="C1677" s="70" t="s">
        <v>158</v>
      </c>
      <c r="D1677" s="66" t="s">
        <v>397</v>
      </c>
      <c r="E1677" s="70"/>
      <c r="F1677" s="70"/>
      <c r="G1677" s="70">
        <v>1500</v>
      </c>
      <c r="H1677" s="66">
        <v>2555</v>
      </c>
      <c r="I1677" s="66" t="s">
        <v>154</v>
      </c>
      <c r="J1677" s="66" t="s">
        <v>155</v>
      </c>
      <c r="K1677" s="66" t="s">
        <v>1490</v>
      </c>
    </row>
    <row r="1678" spans="1:11" ht="17.25">
      <c r="A1678" s="65">
        <v>7</v>
      </c>
      <c r="B1678" s="69">
        <v>20241</v>
      </c>
      <c r="C1678" s="66" t="s">
        <v>250</v>
      </c>
      <c r="D1678" s="66" t="s">
        <v>1836</v>
      </c>
      <c r="E1678" s="70"/>
      <c r="F1678" s="70"/>
      <c r="G1678" s="70">
        <v>1000</v>
      </c>
      <c r="H1678" s="66">
        <v>2555</v>
      </c>
      <c r="I1678" s="66" t="s">
        <v>154</v>
      </c>
      <c r="J1678" s="66" t="s">
        <v>155</v>
      </c>
      <c r="K1678" s="66" t="s">
        <v>1490</v>
      </c>
    </row>
    <row r="1679" spans="1:11" ht="17.25">
      <c r="A1679" s="65">
        <v>8</v>
      </c>
      <c r="B1679" s="69">
        <v>20241</v>
      </c>
      <c r="C1679" s="71" t="s">
        <v>236</v>
      </c>
      <c r="D1679" s="66" t="s">
        <v>1837</v>
      </c>
      <c r="E1679" s="70"/>
      <c r="F1679" s="70"/>
      <c r="G1679" s="70">
        <v>27000</v>
      </c>
      <c r="H1679" s="66">
        <v>2555</v>
      </c>
      <c r="I1679" s="66" t="s">
        <v>154</v>
      </c>
      <c r="J1679" s="66" t="s">
        <v>155</v>
      </c>
      <c r="K1679" s="66" t="s">
        <v>1490</v>
      </c>
    </row>
    <row r="1680" spans="1:11" ht="17.25">
      <c r="A1680" s="65">
        <v>12</v>
      </c>
      <c r="B1680" s="69">
        <v>20241</v>
      </c>
      <c r="C1680" s="72" t="s">
        <v>596</v>
      </c>
      <c r="D1680" s="66" t="s">
        <v>1838</v>
      </c>
      <c r="E1680" s="70"/>
      <c r="F1680" s="70"/>
      <c r="G1680" s="70">
        <v>49459</v>
      </c>
      <c r="H1680" s="66">
        <v>2555</v>
      </c>
      <c r="I1680" s="66" t="s">
        <v>154</v>
      </c>
      <c r="J1680" s="66" t="s">
        <v>155</v>
      </c>
      <c r="K1680" s="66" t="s">
        <v>1490</v>
      </c>
    </row>
    <row r="1681" spans="1:11" ht="17.25">
      <c r="A1681" s="65">
        <v>13</v>
      </c>
      <c r="B1681" s="69">
        <v>20241</v>
      </c>
      <c r="C1681" s="70" t="s">
        <v>158</v>
      </c>
      <c r="D1681" s="66" t="s">
        <v>1839</v>
      </c>
      <c r="E1681" s="70"/>
      <c r="F1681" s="70"/>
      <c r="G1681" s="70">
        <v>3200</v>
      </c>
      <c r="H1681" s="66">
        <v>2555</v>
      </c>
      <c r="I1681" s="66" t="s">
        <v>154</v>
      </c>
      <c r="J1681" s="66" t="s">
        <v>155</v>
      </c>
      <c r="K1681" s="66" t="s">
        <v>1490</v>
      </c>
    </row>
    <row r="1682" spans="1:11" ht="17.25">
      <c r="A1682" s="65">
        <v>14</v>
      </c>
      <c r="B1682" s="69">
        <v>20241</v>
      </c>
      <c r="C1682" s="72" t="s">
        <v>171</v>
      </c>
      <c r="D1682" s="66" t="s">
        <v>1840</v>
      </c>
      <c r="E1682" s="70"/>
      <c r="F1682" s="70"/>
      <c r="G1682" s="70">
        <v>660</v>
      </c>
      <c r="H1682" s="66">
        <v>2555</v>
      </c>
      <c r="I1682" s="66" t="s">
        <v>154</v>
      </c>
      <c r="J1682" s="66" t="s">
        <v>155</v>
      </c>
      <c r="K1682" s="66" t="s">
        <v>1490</v>
      </c>
    </row>
    <row r="1683" spans="1:11" ht="17.25">
      <c r="A1683" s="65">
        <v>14</v>
      </c>
      <c r="B1683" s="69">
        <v>20241</v>
      </c>
      <c r="C1683" s="70" t="s">
        <v>158</v>
      </c>
      <c r="D1683" s="66" t="s">
        <v>1841</v>
      </c>
      <c r="E1683" s="70"/>
      <c r="F1683" s="70"/>
      <c r="G1683" s="70">
        <v>100</v>
      </c>
      <c r="H1683" s="66">
        <v>2555</v>
      </c>
      <c r="I1683" s="66" t="s">
        <v>154</v>
      </c>
      <c r="J1683" s="66" t="s">
        <v>155</v>
      </c>
      <c r="K1683" s="66" t="s">
        <v>1490</v>
      </c>
    </row>
    <row r="1684" spans="1:11" ht="17.25">
      <c r="A1684" s="65">
        <v>14</v>
      </c>
      <c r="B1684" s="69">
        <v>20241</v>
      </c>
      <c r="C1684" s="71" t="s">
        <v>560</v>
      </c>
      <c r="D1684" s="66" t="s">
        <v>1842</v>
      </c>
      <c r="E1684" s="70"/>
      <c r="F1684" s="70"/>
      <c r="G1684" s="70">
        <v>30000</v>
      </c>
      <c r="H1684" s="66">
        <v>2555</v>
      </c>
      <c r="I1684" s="66" t="s">
        <v>154</v>
      </c>
      <c r="J1684" s="66" t="s">
        <v>155</v>
      </c>
      <c r="K1684" s="66" t="s">
        <v>1490</v>
      </c>
    </row>
    <row r="1685" spans="1:11" ht="17.25">
      <c r="A1685" s="65">
        <v>14</v>
      </c>
      <c r="B1685" s="69">
        <v>20241</v>
      </c>
      <c r="C1685" s="71" t="s">
        <v>560</v>
      </c>
      <c r="D1685" s="66" t="s">
        <v>1843</v>
      </c>
      <c r="E1685" s="70"/>
      <c r="F1685" s="70"/>
      <c r="G1685" s="70">
        <v>6686</v>
      </c>
      <c r="H1685" s="66">
        <v>2555</v>
      </c>
      <c r="I1685" s="66" t="s">
        <v>154</v>
      </c>
      <c r="J1685" s="66" t="s">
        <v>155</v>
      </c>
      <c r="K1685" s="66" t="s">
        <v>1490</v>
      </c>
    </row>
    <row r="1686" spans="1:11" ht="17.25">
      <c r="A1686" s="65">
        <v>14</v>
      </c>
      <c r="B1686" s="69">
        <v>20241</v>
      </c>
      <c r="C1686" s="66" t="s">
        <v>246</v>
      </c>
      <c r="D1686" s="66" t="s">
        <v>1844</v>
      </c>
      <c r="E1686" s="70"/>
      <c r="F1686" s="70"/>
      <c r="G1686" s="70">
        <v>3480</v>
      </c>
      <c r="H1686" s="66">
        <v>2555</v>
      </c>
      <c r="I1686" s="66" t="s">
        <v>154</v>
      </c>
      <c r="J1686" s="66" t="s">
        <v>155</v>
      </c>
      <c r="K1686" s="66" t="s">
        <v>1490</v>
      </c>
    </row>
    <row r="1687" spans="1:11" ht="17.25">
      <c r="A1687" s="65">
        <v>14</v>
      </c>
      <c r="B1687" s="69">
        <v>20241</v>
      </c>
      <c r="C1687" s="70" t="s">
        <v>158</v>
      </c>
      <c r="D1687" s="66" t="s">
        <v>1845</v>
      </c>
      <c r="E1687" s="70"/>
      <c r="F1687" s="70"/>
      <c r="G1687" s="70">
        <v>2621.5</v>
      </c>
      <c r="H1687" s="66">
        <v>2555</v>
      </c>
      <c r="I1687" s="66" t="s">
        <v>154</v>
      </c>
      <c r="J1687" s="66" t="s">
        <v>155</v>
      </c>
      <c r="K1687" s="66" t="s">
        <v>1490</v>
      </c>
    </row>
    <row r="1688" spans="1:11" ht="17.25">
      <c r="A1688" s="65">
        <v>14</v>
      </c>
      <c r="B1688" s="69">
        <v>20241</v>
      </c>
      <c r="C1688" s="70" t="s">
        <v>158</v>
      </c>
      <c r="D1688" s="66" t="s">
        <v>1846</v>
      </c>
      <c r="E1688" s="70"/>
      <c r="F1688" s="70"/>
      <c r="G1688" s="70">
        <v>6000</v>
      </c>
      <c r="H1688" s="66">
        <v>2555</v>
      </c>
      <c r="I1688" s="66" t="s">
        <v>154</v>
      </c>
      <c r="J1688" s="66" t="s">
        <v>155</v>
      </c>
      <c r="K1688" s="66" t="s">
        <v>1490</v>
      </c>
    </row>
    <row r="1689" spans="1:11" ht="17.25">
      <c r="A1689" s="65">
        <v>14</v>
      </c>
      <c r="B1689" s="69">
        <v>20241</v>
      </c>
      <c r="C1689" s="72" t="s">
        <v>171</v>
      </c>
      <c r="D1689" s="66" t="s">
        <v>1847</v>
      </c>
      <c r="E1689" s="70"/>
      <c r="F1689" s="70"/>
      <c r="G1689" s="70">
        <v>900</v>
      </c>
      <c r="H1689" s="66">
        <v>2555</v>
      </c>
      <c r="I1689" s="66" t="s">
        <v>154</v>
      </c>
      <c r="J1689" s="66" t="s">
        <v>155</v>
      </c>
      <c r="K1689" s="66" t="s">
        <v>1490</v>
      </c>
    </row>
    <row r="1690" spans="1:11" ht="17.25">
      <c r="A1690" s="65">
        <v>18</v>
      </c>
      <c r="B1690" s="69">
        <v>20241</v>
      </c>
      <c r="C1690" s="71" t="s">
        <v>560</v>
      </c>
      <c r="D1690" s="66" t="s">
        <v>1848</v>
      </c>
      <c r="E1690" s="70"/>
      <c r="F1690" s="70"/>
      <c r="G1690" s="70">
        <v>50</v>
      </c>
      <c r="H1690" s="66">
        <v>2555</v>
      </c>
      <c r="I1690" s="66" t="s">
        <v>154</v>
      </c>
      <c r="J1690" s="66" t="s">
        <v>155</v>
      </c>
      <c r="K1690" s="66" t="s">
        <v>1490</v>
      </c>
    </row>
    <row r="1691" spans="1:11" ht="17.25">
      <c r="A1691" s="65">
        <v>20</v>
      </c>
      <c r="B1691" s="69">
        <v>20241</v>
      </c>
      <c r="C1691" s="66" t="s">
        <v>584</v>
      </c>
      <c r="D1691" s="66" t="s">
        <v>1849</v>
      </c>
      <c r="E1691" s="70"/>
      <c r="F1691" s="70"/>
      <c r="G1691" s="70">
        <v>4600</v>
      </c>
      <c r="H1691" s="66">
        <v>2555</v>
      </c>
      <c r="I1691" s="66" t="s">
        <v>154</v>
      </c>
      <c r="J1691" s="66" t="s">
        <v>155</v>
      </c>
      <c r="K1691" s="66" t="s">
        <v>1490</v>
      </c>
    </row>
    <row r="1692" spans="1:11" ht="17.25">
      <c r="A1692" s="65">
        <v>22</v>
      </c>
      <c r="B1692" s="69">
        <v>20241</v>
      </c>
      <c r="C1692" s="72" t="s">
        <v>171</v>
      </c>
      <c r="D1692" s="66" t="s">
        <v>1850</v>
      </c>
      <c r="E1692" s="70"/>
      <c r="F1692" s="70"/>
      <c r="G1692" s="70">
        <v>1080</v>
      </c>
      <c r="H1692" s="66">
        <v>2555</v>
      </c>
      <c r="I1692" s="66" t="s">
        <v>154</v>
      </c>
      <c r="J1692" s="66" t="s">
        <v>155</v>
      </c>
      <c r="K1692" s="66" t="s">
        <v>1490</v>
      </c>
    </row>
    <row r="1693" spans="1:11" ht="17.25">
      <c r="A1693" s="65">
        <v>26</v>
      </c>
      <c r="B1693" s="69">
        <v>20241</v>
      </c>
      <c r="C1693" s="66" t="s">
        <v>584</v>
      </c>
      <c r="D1693" s="66" t="s">
        <v>1851</v>
      </c>
      <c r="E1693" s="70"/>
      <c r="F1693" s="70"/>
      <c r="G1693" s="70">
        <v>4600</v>
      </c>
      <c r="H1693" s="66">
        <v>2555</v>
      </c>
      <c r="I1693" s="66" t="s">
        <v>154</v>
      </c>
      <c r="J1693" s="66" t="s">
        <v>155</v>
      </c>
      <c r="K1693" s="66" t="s">
        <v>1490</v>
      </c>
    </row>
    <row r="1694" spans="1:11" ht="17.25">
      <c r="A1694" s="65">
        <v>27</v>
      </c>
      <c r="B1694" s="69">
        <v>20241</v>
      </c>
      <c r="C1694" s="72" t="s">
        <v>171</v>
      </c>
      <c r="D1694" s="66" t="s">
        <v>1852</v>
      </c>
      <c r="E1694" s="70"/>
      <c r="F1694" s="70"/>
      <c r="G1694" s="70">
        <v>4200</v>
      </c>
      <c r="H1694" s="66">
        <v>2555</v>
      </c>
      <c r="I1694" s="66" t="s">
        <v>154</v>
      </c>
      <c r="J1694" s="66" t="s">
        <v>155</v>
      </c>
      <c r="K1694" s="66" t="s">
        <v>1490</v>
      </c>
    </row>
    <row r="1695" spans="1:11" ht="17.25">
      <c r="A1695" s="65">
        <v>3</v>
      </c>
      <c r="B1695" s="69">
        <v>20271</v>
      </c>
      <c r="C1695" s="72" t="s">
        <v>171</v>
      </c>
      <c r="D1695" s="66" t="s">
        <v>1853</v>
      </c>
      <c r="E1695" s="70"/>
      <c r="F1695" s="70"/>
      <c r="G1695" s="70">
        <v>1080</v>
      </c>
      <c r="H1695" s="66">
        <v>2555</v>
      </c>
      <c r="I1695" s="66" t="s">
        <v>154</v>
      </c>
      <c r="J1695" s="66" t="s">
        <v>155</v>
      </c>
      <c r="K1695" s="66" t="s">
        <v>1490</v>
      </c>
    </row>
    <row r="1696" spans="1:11" ht="17.25">
      <c r="A1696" s="65">
        <v>3</v>
      </c>
      <c r="B1696" s="69">
        <v>20271</v>
      </c>
      <c r="C1696" s="66" t="s">
        <v>1558</v>
      </c>
      <c r="D1696" s="66" t="s">
        <v>1854</v>
      </c>
      <c r="E1696" s="70"/>
      <c r="F1696" s="70"/>
      <c r="G1696" s="70">
        <v>1500</v>
      </c>
      <c r="H1696" s="66">
        <v>2555</v>
      </c>
      <c r="I1696" s="66" t="s">
        <v>154</v>
      </c>
      <c r="J1696" s="66" t="s">
        <v>155</v>
      </c>
      <c r="K1696" s="66" t="s">
        <v>1490</v>
      </c>
    </row>
    <row r="1697" spans="1:11" ht="17.25">
      <c r="A1697" s="65">
        <v>5</v>
      </c>
      <c r="B1697" s="69">
        <v>20271</v>
      </c>
      <c r="C1697" s="66" t="s">
        <v>220</v>
      </c>
      <c r="D1697" s="66" t="s">
        <v>1855</v>
      </c>
      <c r="E1697" s="70"/>
      <c r="F1697" s="70"/>
      <c r="G1697" s="70">
        <v>5220</v>
      </c>
      <c r="H1697" s="66">
        <v>2555</v>
      </c>
      <c r="I1697" s="66" t="s">
        <v>154</v>
      </c>
      <c r="J1697" s="66" t="s">
        <v>155</v>
      </c>
      <c r="K1697" s="66" t="s">
        <v>1490</v>
      </c>
    </row>
    <row r="1698" spans="1:11" ht="17.25">
      <c r="A1698" s="65">
        <v>5</v>
      </c>
      <c r="B1698" s="69">
        <v>20271</v>
      </c>
      <c r="C1698" s="70" t="s">
        <v>158</v>
      </c>
      <c r="D1698" s="66" t="s">
        <v>1856</v>
      </c>
      <c r="E1698" s="70"/>
      <c r="F1698" s="70"/>
      <c r="G1698" s="70">
        <v>100</v>
      </c>
      <c r="H1698" s="66">
        <v>2555</v>
      </c>
      <c r="I1698" s="66" t="s">
        <v>154</v>
      </c>
      <c r="J1698" s="66" t="s">
        <v>155</v>
      </c>
      <c r="K1698" s="66" t="s">
        <v>1490</v>
      </c>
    </row>
    <row r="1699" spans="1:11" ht="17.25">
      <c r="A1699" s="65">
        <v>6</v>
      </c>
      <c r="B1699" s="69">
        <v>20271</v>
      </c>
      <c r="C1699" s="66" t="s">
        <v>1558</v>
      </c>
      <c r="D1699" s="66" t="s">
        <v>1857</v>
      </c>
      <c r="E1699" s="70"/>
      <c r="F1699" s="70"/>
      <c r="G1699" s="70">
        <v>1000</v>
      </c>
      <c r="H1699" s="66">
        <v>2555</v>
      </c>
      <c r="I1699" s="66" t="s">
        <v>154</v>
      </c>
      <c r="J1699" s="66" t="s">
        <v>155</v>
      </c>
      <c r="K1699" s="66" t="s">
        <v>1490</v>
      </c>
    </row>
    <row r="1700" spans="1:11" ht="17.25">
      <c r="A1700" s="65">
        <v>6</v>
      </c>
      <c r="B1700" s="69">
        <v>20271</v>
      </c>
      <c r="C1700" s="66" t="s">
        <v>1558</v>
      </c>
      <c r="D1700" s="66" t="s">
        <v>1858</v>
      </c>
      <c r="E1700" s="70"/>
      <c r="F1700" s="70"/>
      <c r="G1700" s="70">
        <v>1400</v>
      </c>
      <c r="H1700" s="66">
        <v>2555</v>
      </c>
      <c r="I1700" s="66" t="s">
        <v>154</v>
      </c>
      <c r="J1700" s="66" t="s">
        <v>155</v>
      </c>
      <c r="K1700" s="66" t="s">
        <v>1490</v>
      </c>
    </row>
    <row r="1701" spans="1:11" ht="17.25">
      <c r="A1701" s="65">
        <v>6</v>
      </c>
      <c r="B1701" s="69">
        <v>20271</v>
      </c>
      <c r="C1701" s="66" t="s">
        <v>246</v>
      </c>
      <c r="D1701" s="66" t="s">
        <v>1859</v>
      </c>
      <c r="E1701" s="70"/>
      <c r="F1701" s="70"/>
      <c r="G1701" s="70">
        <v>5700</v>
      </c>
      <c r="H1701" s="66">
        <v>2555</v>
      </c>
      <c r="I1701" s="66" t="s">
        <v>154</v>
      </c>
      <c r="J1701" s="66" t="s">
        <v>155</v>
      </c>
      <c r="K1701" s="66" t="s">
        <v>1490</v>
      </c>
    </row>
    <row r="1702" spans="1:11" ht="17.25">
      <c r="A1702" s="65">
        <v>6</v>
      </c>
      <c r="B1702" s="69">
        <v>20271</v>
      </c>
      <c r="C1702" s="72" t="s">
        <v>171</v>
      </c>
      <c r="D1702" s="66" t="s">
        <v>1860</v>
      </c>
      <c r="E1702" s="70"/>
      <c r="F1702" s="70"/>
      <c r="G1702" s="70">
        <v>1080</v>
      </c>
      <c r="H1702" s="66">
        <v>2555</v>
      </c>
      <c r="I1702" s="66" t="s">
        <v>154</v>
      </c>
      <c r="J1702" s="66" t="s">
        <v>155</v>
      </c>
      <c r="K1702" s="66" t="s">
        <v>1490</v>
      </c>
    </row>
    <row r="1703" spans="1:11" ht="17.25">
      <c r="A1703" s="65">
        <v>6</v>
      </c>
      <c r="B1703" s="69">
        <v>20271</v>
      </c>
      <c r="C1703" s="72" t="s">
        <v>596</v>
      </c>
      <c r="D1703" s="66" t="s">
        <v>1861</v>
      </c>
      <c r="E1703" s="70"/>
      <c r="F1703" s="70"/>
      <c r="G1703" s="70">
        <v>18100</v>
      </c>
      <c r="H1703" s="66">
        <v>2555</v>
      </c>
      <c r="I1703" s="66" t="s">
        <v>154</v>
      </c>
      <c r="J1703" s="66" t="s">
        <v>155</v>
      </c>
      <c r="K1703" s="66" t="s">
        <v>1490</v>
      </c>
    </row>
    <row r="1704" spans="1:11" ht="17.25">
      <c r="A1704" s="65">
        <v>6</v>
      </c>
      <c r="B1704" s="69">
        <v>20271</v>
      </c>
      <c r="C1704" s="66" t="s">
        <v>584</v>
      </c>
      <c r="D1704" s="66" t="s">
        <v>1862</v>
      </c>
      <c r="E1704" s="70"/>
      <c r="F1704" s="70"/>
      <c r="G1704" s="70">
        <v>1200</v>
      </c>
      <c r="H1704" s="66">
        <v>2555</v>
      </c>
      <c r="I1704" s="66" t="s">
        <v>154</v>
      </c>
      <c r="J1704" s="66" t="s">
        <v>155</v>
      </c>
      <c r="K1704" s="66" t="s">
        <v>1490</v>
      </c>
    </row>
    <row r="1705" spans="1:11" ht="17.25">
      <c r="A1705" s="65">
        <v>12</v>
      </c>
      <c r="B1705" s="69">
        <v>20271</v>
      </c>
      <c r="C1705" s="66" t="s">
        <v>584</v>
      </c>
      <c r="D1705" s="66" t="s">
        <v>1863</v>
      </c>
      <c r="E1705" s="70"/>
      <c r="F1705" s="70"/>
      <c r="G1705" s="70">
        <v>19160</v>
      </c>
      <c r="H1705" s="66">
        <v>2555</v>
      </c>
      <c r="I1705" s="66" t="s">
        <v>154</v>
      </c>
      <c r="J1705" s="66" t="s">
        <v>155</v>
      </c>
      <c r="K1705" s="66" t="s">
        <v>1490</v>
      </c>
    </row>
    <row r="1706" spans="1:11" ht="17.25">
      <c r="A1706" s="65">
        <v>12</v>
      </c>
      <c r="B1706" s="69">
        <v>20271</v>
      </c>
      <c r="C1706" s="66" t="s">
        <v>246</v>
      </c>
      <c r="D1706" s="66" t="s">
        <v>1864</v>
      </c>
      <c r="E1706" s="70"/>
      <c r="F1706" s="70"/>
      <c r="G1706" s="70">
        <v>720</v>
      </c>
      <c r="H1706" s="66">
        <v>2555</v>
      </c>
      <c r="I1706" s="66" t="s">
        <v>154</v>
      </c>
      <c r="J1706" s="66" t="s">
        <v>155</v>
      </c>
      <c r="K1706" s="66" t="s">
        <v>1490</v>
      </c>
    </row>
    <row r="1707" spans="1:11" ht="17.25">
      <c r="A1707" s="65">
        <v>12</v>
      </c>
      <c r="B1707" s="69">
        <v>20271</v>
      </c>
      <c r="C1707" s="66" t="s">
        <v>220</v>
      </c>
      <c r="D1707" s="66" t="s">
        <v>1865</v>
      </c>
      <c r="E1707" s="70"/>
      <c r="F1707" s="70"/>
      <c r="G1707" s="70">
        <v>2600</v>
      </c>
      <c r="H1707" s="66">
        <v>2555</v>
      </c>
      <c r="I1707" s="66" t="s">
        <v>154</v>
      </c>
      <c r="J1707" s="66" t="s">
        <v>155</v>
      </c>
      <c r="K1707" s="66" t="s">
        <v>1490</v>
      </c>
    </row>
    <row r="1708" spans="1:11" ht="17.25">
      <c r="A1708" s="65">
        <v>12</v>
      </c>
      <c r="B1708" s="69">
        <v>20271</v>
      </c>
      <c r="C1708" s="66" t="s">
        <v>584</v>
      </c>
      <c r="D1708" s="66" t="s">
        <v>1866</v>
      </c>
      <c r="E1708" s="70"/>
      <c r="F1708" s="70"/>
      <c r="G1708" s="70">
        <v>1800</v>
      </c>
      <c r="H1708" s="66">
        <v>2555</v>
      </c>
      <c r="I1708" s="66" t="s">
        <v>154</v>
      </c>
      <c r="J1708" s="66" t="s">
        <v>155</v>
      </c>
      <c r="K1708" s="66" t="s">
        <v>1490</v>
      </c>
    </row>
    <row r="1709" spans="1:11" ht="17.25">
      <c r="A1709" s="65">
        <v>12</v>
      </c>
      <c r="B1709" s="69">
        <v>20271</v>
      </c>
      <c r="C1709" s="66" t="s">
        <v>584</v>
      </c>
      <c r="D1709" s="66" t="s">
        <v>1867</v>
      </c>
      <c r="E1709" s="70"/>
      <c r="F1709" s="70"/>
      <c r="G1709" s="70">
        <v>1800</v>
      </c>
      <c r="H1709" s="66">
        <v>2555</v>
      </c>
      <c r="I1709" s="66" t="s">
        <v>154</v>
      </c>
      <c r="J1709" s="66" t="s">
        <v>155</v>
      </c>
      <c r="K1709" s="66" t="s">
        <v>1490</v>
      </c>
    </row>
    <row r="1710" spans="1:11" ht="17.25">
      <c r="A1710" s="65">
        <v>12</v>
      </c>
      <c r="B1710" s="69">
        <v>20271</v>
      </c>
      <c r="C1710" s="66" t="s">
        <v>584</v>
      </c>
      <c r="D1710" s="66" t="s">
        <v>1868</v>
      </c>
      <c r="E1710" s="70"/>
      <c r="F1710" s="70"/>
      <c r="G1710" s="70">
        <v>1800</v>
      </c>
      <c r="H1710" s="66">
        <v>2555</v>
      </c>
      <c r="I1710" s="66" t="s">
        <v>154</v>
      </c>
      <c r="J1710" s="66" t="s">
        <v>155</v>
      </c>
      <c r="K1710" s="66" t="s">
        <v>1490</v>
      </c>
    </row>
    <row r="1711" spans="1:11" ht="17.25">
      <c r="A1711" s="65">
        <v>12</v>
      </c>
      <c r="B1711" s="69">
        <v>20271</v>
      </c>
      <c r="C1711" s="66" t="s">
        <v>584</v>
      </c>
      <c r="D1711" s="66" t="s">
        <v>1869</v>
      </c>
      <c r="E1711" s="70"/>
      <c r="F1711" s="70"/>
      <c r="G1711" s="70">
        <v>1800</v>
      </c>
      <c r="H1711" s="66">
        <v>2555</v>
      </c>
      <c r="I1711" s="66" t="s">
        <v>154</v>
      </c>
      <c r="J1711" s="66" t="s">
        <v>155</v>
      </c>
      <c r="K1711" s="66" t="s">
        <v>1490</v>
      </c>
    </row>
    <row r="1712" spans="1:11" ht="17.25">
      <c r="A1712" s="65">
        <v>12</v>
      </c>
      <c r="B1712" s="69">
        <v>20271</v>
      </c>
      <c r="C1712" s="66" t="s">
        <v>584</v>
      </c>
      <c r="D1712" s="66" t="s">
        <v>1869</v>
      </c>
      <c r="E1712" s="70"/>
      <c r="F1712" s="70"/>
      <c r="G1712" s="70">
        <v>1350</v>
      </c>
      <c r="H1712" s="66">
        <v>2555</v>
      </c>
      <c r="I1712" s="66" t="s">
        <v>154</v>
      </c>
      <c r="J1712" s="66" t="s">
        <v>155</v>
      </c>
      <c r="K1712" s="66" t="s">
        <v>1490</v>
      </c>
    </row>
    <row r="1713" spans="1:11" ht="17.25">
      <c r="A1713" s="65">
        <v>12</v>
      </c>
      <c r="B1713" s="69">
        <v>20271</v>
      </c>
      <c r="C1713" s="66" t="s">
        <v>584</v>
      </c>
      <c r="D1713" s="66" t="s">
        <v>1870</v>
      </c>
      <c r="E1713" s="70"/>
      <c r="F1713" s="70"/>
      <c r="G1713" s="70">
        <v>1800</v>
      </c>
      <c r="H1713" s="66">
        <v>2555</v>
      </c>
      <c r="I1713" s="66" t="s">
        <v>154</v>
      </c>
      <c r="J1713" s="66" t="s">
        <v>155</v>
      </c>
      <c r="K1713" s="66" t="s">
        <v>1490</v>
      </c>
    </row>
    <row r="1714" spans="1:11" ht="17.25">
      <c r="A1714" s="65">
        <v>12</v>
      </c>
      <c r="B1714" s="69">
        <v>20271</v>
      </c>
      <c r="C1714" s="66" t="s">
        <v>584</v>
      </c>
      <c r="D1714" s="66" t="s">
        <v>1871</v>
      </c>
      <c r="E1714" s="70"/>
      <c r="F1714" s="70"/>
      <c r="G1714" s="70">
        <v>900</v>
      </c>
      <c r="H1714" s="66">
        <v>2555</v>
      </c>
      <c r="I1714" s="66" t="s">
        <v>154</v>
      </c>
      <c r="J1714" s="66" t="s">
        <v>155</v>
      </c>
      <c r="K1714" s="66" t="s">
        <v>1490</v>
      </c>
    </row>
    <row r="1715" spans="1:11" ht="17.25">
      <c r="A1715" s="65">
        <v>12</v>
      </c>
      <c r="B1715" s="69">
        <v>20271</v>
      </c>
      <c r="C1715" s="66" t="s">
        <v>584</v>
      </c>
      <c r="D1715" s="66" t="s">
        <v>1872</v>
      </c>
      <c r="E1715" s="70"/>
      <c r="F1715" s="70"/>
      <c r="G1715" s="70">
        <v>4600</v>
      </c>
      <c r="H1715" s="66">
        <v>2555</v>
      </c>
      <c r="I1715" s="66" t="s">
        <v>154</v>
      </c>
      <c r="J1715" s="66" t="s">
        <v>155</v>
      </c>
      <c r="K1715" s="66" t="s">
        <v>1490</v>
      </c>
    </row>
    <row r="1716" spans="1:11" ht="17.25">
      <c r="A1716" s="65">
        <v>12</v>
      </c>
      <c r="B1716" s="69">
        <v>20271</v>
      </c>
      <c r="C1716" s="66" t="s">
        <v>246</v>
      </c>
      <c r="D1716" s="66" t="s">
        <v>1873</v>
      </c>
      <c r="E1716" s="70"/>
      <c r="F1716" s="70"/>
      <c r="G1716" s="70">
        <v>2880</v>
      </c>
      <c r="H1716" s="66">
        <v>2555</v>
      </c>
      <c r="I1716" s="66" t="s">
        <v>154</v>
      </c>
      <c r="J1716" s="66" t="s">
        <v>155</v>
      </c>
      <c r="K1716" s="66" t="s">
        <v>1490</v>
      </c>
    </row>
    <row r="1717" spans="1:11" ht="17.25">
      <c r="A1717" s="65">
        <v>12</v>
      </c>
      <c r="B1717" s="69">
        <v>20271</v>
      </c>
      <c r="C1717" s="66" t="s">
        <v>246</v>
      </c>
      <c r="D1717" s="66" t="s">
        <v>1874</v>
      </c>
      <c r="E1717" s="70"/>
      <c r="F1717" s="70"/>
      <c r="G1717" s="70">
        <v>1440</v>
      </c>
      <c r="H1717" s="66">
        <v>2555</v>
      </c>
      <c r="I1717" s="66" t="s">
        <v>154</v>
      </c>
      <c r="J1717" s="66" t="s">
        <v>155</v>
      </c>
      <c r="K1717" s="66" t="s">
        <v>1490</v>
      </c>
    </row>
    <row r="1718" spans="1:11" ht="17.25">
      <c r="A1718" s="65">
        <v>12</v>
      </c>
      <c r="B1718" s="69">
        <v>20271</v>
      </c>
      <c r="C1718" s="66" t="s">
        <v>246</v>
      </c>
      <c r="D1718" s="66" t="s">
        <v>1875</v>
      </c>
      <c r="E1718" s="70"/>
      <c r="F1718" s="70"/>
      <c r="G1718" s="70">
        <v>840</v>
      </c>
      <c r="H1718" s="66">
        <v>2555</v>
      </c>
      <c r="I1718" s="66" t="s">
        <v>154</v>
      </c>
      <c r="J1718" s="66" t="s">
        <v>155</v>
      </c>
      <c r="K1718" s="66" t="s">
        <v>1490</v>
      </c>
    </row>
    <row r="1719" spans="1:11" ht="17.25">
      <c r="A1719" s="65">
        <v>12</v>
      </c>
      <c r="B1719" s="69">
        <v>20271</v>
      </c>
      <c r="C1719" s="66" t="s">
        <v>246</v>
      </c>
      <c r="D1719" s="66" t="s">
        <v>1876</v>
      </c>
      <c r="E1719" s="70"/>
      <c r="F1719" s="70"/>
      <c r="G1719" s="70">
        <v>960</v>
      </c>
      <c r="H1719" s="66">
        <v>2555</v>
      </c>
      <c r="I1719" s="66" t="s">
        <v>154</v>
      </c>
      <c r="J1719" s="66" t="s">
        <v>155</v>
      </c>
      <c r="K1719" s="66" t="s">
        <v>1490</v>
      </c>
    </row>
    <row r="1720" spans="1:11" ht="17.25">
      <c r="A1720" s="65">
        <v>12</v>
      </c>
      <c r="B1720" s="69">
        <v>20271</v>
      </c>
      <c r="C1720" s="66" t="s">
        <v>246</v>
      </c>
      <c r="D1720" s="66" t="s">
        <v>1877</v>
      </c>
      <c r="E1720" s="70"/>
      <c r="F1720" s="70"/>
      <c r="G1720" s="70">
        <v>960</v>
      </c>
      <c r="H1720" s="66">
        <v>2555</v>
      </c>
      <c r="I1720" s="66" t="s">
        <v>154</v>
      </c>
      <c r="J1720" s="66" t="s">
        <v>155</v>
      </c>
      <c r="K1720" s="66" t="s">
        <v>1490</v>
      </c>
    </row>
    <row r="1721" spans="1:11" ht="17.25">
      <c r="A1721" s="65">
        <v>12</v>
      </c>
      <c r="B1721" s="69">
        <v>20271</v>
      </c>
      <c r="C1721" s="66" t="s">
        <v>246</v>
      </c>
      <c r="D1721" s="66" t="s">
        <v>1874</v>
      </c>
      <c r="E1721" s="70"/>
      <c r="F1721" s="70"/>
      <c r="G1721" s="70">
        <v>1200</v>
      </c>
      <c r="H1721" s="66">
        <v>2555</v>
      </c>
      <c r="I1721" s="66" t="s">
        <v>154</v>
      </c>
      <c r="J1721" s="66" t="s">
        <v>155</v>
      </c>
      <c r="K1721" s="66" t="s">
        <v>1490</v>
      </c>
    </row>
    <row r="1722" spans="1:11" ht="17.25">
      <c r="A1722" s="65">
        <v>12</v>
      </c>
      <c r="B1722" s="69">
        <v>20271</v>
      </c>
      <c r="C1722" s="70" t="s">
        <v>158</v>
      </c>
      <c r="D1722" s="66" t="s">
        <v>1499</v>
      </c>
      <c r="E1722" s="70"/>
      <c r="F1722" s="70"/>
      <c r="G1722" s="70">
        <v>100</v>
      </c>
      <c r="H1722" s="66">
        <v>2555</v>
      </c>
      <c r="I1722" s="66" t="s">
        <v>154</v>
      </c>
      <c r="J1722" s="66" t="s">
        <v>155</v>
      </c>
      <c r="K1722" s="66" t="s">
        <v>1490</v>
      </c>
    </row>
    <row r="1723" spans="1:11" ht="17.25">
      <c r="A1723" s="65">
        <v>13</v>
      </c>
      <c r="B1723" s="69">
        <v>20271</v>
      </c>
      <c r="C1723" s="66" t="s">
        <v>246</v>
      </c>
      <c r="D1723" s="66" t="s">
        <v>1878</v>
      </c>
      <c r="E1723" s="70"/>
      <c r="F1723" s="70"/>
      <c r="G1723" s="70">
        <v>1440</v>
      </c>
      <c r="H1723" s="66">
        <v>2555</v>
      </c>
      <c r="I1723" s="66" t="s">
        <v>154</v>
      </c>
      <c r="J1723" s="66" t="s">
        <v>155</v>
      </c>
      <c r="K1723" s="66" t="s">
        <v>1490</v>
      </c>
    </row>
    <row r="1724" spans="1:11" ht="17.25">
      <c r="A1724" s="65">
        <v>13</v>
      </c>
      <c r="B1724" s="69">
        <v>20271</v>
      </c>
      <c r="C1724" s="66" t="s">
        <v>584</v>
      </c>
      <c r="D1724" s="66" t="s">
        <v>1879</v>
      </c>
      <c r="E1724" s="70"/>
      <c r="F1724" s="70"/>
      <c r="G1724" s="70">
        <v>1200</v>
      </c>
      <c r="H1724" s="66">
        <v>2555</v>
      </c>
      <c r="I1724" s="66" t="s">
        <v>154</v>
      </c>
      <c r="J1724" s="66" t="s">
        <v>155</v>
      </c>
      <c r="K1724" s="66" t="s">
        <v>1490</v>
      </c>
    </row>
    <row r="1725" spans="1:11" ht="17.25">
      <c r="A1725" s="65">
        <v>13</v>
      </c>
      <c r="B1725" s="69">
        <v>20271</v>
      </c>
      <c r="C1725" s="66" t="s">
        <v>584</v>
      </c>
      <c r="D1725" s="66" t="s">
        <v>1880</v>
      </c>
      <c r="E1725" s="70"/>
      <c r="F1725" s="70"/>
      <c r="G1725" s="70">
        <v>900</v>
      </c>
      <c r="H1725" s="66">
        <v>2555</v>
      </c>
      <c r="I1725" s="66" t="s">
        <v>154</v>
      </c>
      <c r="J1725" s="66" t="s">
        <v>155</v>
      </c>
      <c r="K1725" s="66" t="s">
        <v>1490</v>
      </c>
    </row>
    <row r="1726" spans="1:11" ht="17.25">
      <c r="A1726" s="65">
        <v>13</v>
      </c>
      <c r="B1726" s="69">
        <v>20271</v>
      </c>
      <c r="C1726" s="66" t="s">
        <v>584</v>
      </c>
      <c r="D1726" s="66" t="s">
        <v>1881</v>
      </c>
      <c r="E1726" s="70"/>
      <c r="F1726" s="70"/>
      <c r="G1726" s="70">
        <v>3600</v>
      </c>
      <c r="H1726" s="66">
        <v>2555</v>
      </c>
      <c r="I1726" s="66" t="s">
        <v>154</v>
      </c>
      <c r="J1726" s="66" t="s">
        <v>155</v>
      </c>
      <c r="K1726" s="66" t="s">
        <v>1490</v>
      </c>
    </row>
    <row r="1727" spans="1:11" ht="17.25">
      <c r="A1727" s="65">
        <v>18</v>
      </c>
      <c r="B1727" s="69">
        <v>20271</v>
      </c>
      <c r="C1727" s="66" t="s">
        <v>186</v>
      </c>
      <c r="D1727" s="66" t="s">
        <v>1882</v>
      </c>
      <c r="E1727" s="70"/>
      <c r="F1727" s="70"/>
      <c r="G1727" s="70">
        <v>120</v>
      </c>
      <c r="H1727" s="66">
        <v>2555</v>
      </c>
      <c r="I1727" s="66" t="s">
        <v>154</v>
      </c>
      <c r="J1727" s="66" t="s">
        <v>155</v>
      </c>
      <c r="K1727" s="66" t="s">
        <v>1490</v>
      </c>
    </row>
    <row r="1728" spans="1:11" ht="17.25">
      <c r="A1728" s="65">
        <v>18</v>
      </c>
      <c r="B1728" s="69">
        <v>20271</v>
      </c>
      <c r="C1728" s="66" t="s">
        <v>160</v>
      </c>
      <c r="D1728" s="66" t="s">
        <v>1883</v>
      </c>
      <c r="E1728" s="70"/>
      <c r="F1728" s="70"/>
      <c r="G1728" s="70">
        <v>385</v>
      </c>
      <c r="H1728" s="66">
        <v>2555</v>
      </c>
      <c r="I1728" s="66" t="s">
        <v>154</v>
      </c>
      <c r="J1728" s="66" t="s">
        <v>155</v>
      </c>
      <c r="K1728" s="66" t="s">
        <v>1490</v>
      </c>
    </row>
    <row r="1729" spans="1:11" ht="17.25">
      <c r="A1729" s="65">
        <v>18</v>
      </c>
      <c r="B1729" s="69">
        <v>20271</v>
      </c>
      <c r="C1729" s="66" t="s">
        <v>584</v>
      </c>
      <c r="D1729" s="66" t="s">
        <v>1884</v>
      </c>
      <c r="E1729" s="70"/>
      <c r="F1729" s="70"/>
      <c r="G1729" s="70">
        <v>11200</v>
      </c>
      <c r="H1729" s="66">
        <v>2555</v>
      </c>
      <c r="I1729" s="66" t="s">
        <v>154</v>
      </c>
      <c r="J1729" s="66" t="s">
        <v>155</v>
      </c>
      <c r="K1729" s="66" t="s">
        <v>1490</v>
      </c>
    </row>
    <row r="1730" spans="1:11" ht="17.25">
      <c r="A1730" s="65">
        <v>18</v>
      </c>
      <c r="B1730" s="69">
        <v>20271</v>
      </c>
      <c r="C1730" s="66" t="s">
        <v>584</v>
      </c>
      <c r="D1730" s="66" t="s">
        <v>1885</v>
      </c>
      <c r="E1730" s="70"/>
      <c r="F1730" s="70"/>
      <c r="G1730" s="70">
        <v>9680</v>
      </c>
      <c r="H1730" s="66">
        <v>2555</v>
      </c>
      <c r="I1730" s="66" t="s">
        <v>154</v>
      </c>
      <c r="J1730" s="66" t="s">
        <v>155</v>
      </c>
      <c r="K1730" s="66" t="s">
        <v>1490</v>
      </c>
    </row>
    <row r="1731" spans="1:11" ht="17.25">
      <c r="A1731" s="65">
        <v>18</v>
      </c>
      <c r="B1731" s="69">
        <v>20271</v>
      </c>
      <c r="C1731" s="72" t="s">
        <v>171</v>
      </c>
      <c r="D1731" s="66" t="s">
        <v>1886</v>
      </c>
      <c r="E1731" s="70"/>
      <c r="F1731" s="70"/>
      <c r="G1731" s="70">
        <v>1080</v>
      </c>
      <c r="H1731" s="66">
        <v>2555</v>
      </c>
      <c r="I1731" s="66" t="s">
        <v>154</v>
      </c>
      <c r="J1731" s="66" t="s">
        <v>155</v>
      </c>
      <c r="K1731" s="66" t="s">
        <v>1490</v>
      </c>
    </row>
    <row r="1732" spans="1:11" ht="17.25">
      <c r="A1732" s="65">
        <v>18</v>
      </c>
      <c r="B1732" s="69">
        <v>20271</v>
      </c>
      <c r="C1732" s="66" t="s">
        <v>584</v>
      </c>
      <c r="D1732" s="66" t="s">
        <v>1887</v>
      </c>
      <c r="E1732" s="70"/>
      <c r="F1732" s="70"/>
      <c r="G1732" s="70">
        <v>9200</v>
      </c>
      <c r="H1732" s="66">
        <v>2555</v>
      </c>
      <c r="I1732" s="66" t="s">
        <v>154</v>
      </c>
      <c r="J1732" s="66" t="s">
        <v>155</v>
      </c>
      <c r="K1732" s="66" t="s">
        <v>1490</v>
      </c>
    </row>
    <row r="1733" spans="1:11" ht="17.25">
      <c r="A1733" s="65">
        <v>18</v>
      </c>
      <c r="B1733" s="69">
        <v>20271</v>
      </c>
      <c r="C1733" s="70" t="s">
        <v>241</v>
      </c>
      <c r="D1733" s="66" t="s">
        <v>1888</v>
      </c>
      <c r="E1733" s="70"/>
      <c r="F1733" s="70"/>
      <c r="G1733" s="70">
        <v>2230.9499999999998</v>
      </c>
      <c r="H1733" s="66">
        <v>2555</v>
      </c>
      <c r="I1733" s="66" t="s">
        <v>154</v>
      </c>
      <c r="J1733" s="66" t="s">
        <v>155</v>
      </c>
      <c r="K1733" s="66" t="s">
        <v>1490</v>
      </c>
    </row>
    <row r="1734" spans="1:11" ht="17.25">
      <c r="A1734" s="65">
        <v>18</v>
      </c>
      <c r="B1734" s="69">
        <v>20271</v>
      </c>
      <c r="C1734" s="66" t="s">
        <v>246</v>
      </c>
      <c r="D1734" s="66" t="s">
        <v>1889</v>
      </c>
      <c r="E1734" s="70"/>
      <c r="F1734" s="70"/>
      <c r="G1734" s="70">
        <v>1920</v>
      </c>
      <c r="H1734" s="66">
        <v>2555</v>
      </c>
      <c r="I1734" s="66" t="s">
        <v>154</v>
      </c>
      <c r="J1734" s="66" t="s">
        <v>155</v>
      </c>
      <c r="K1734" s="66" t="s">
        <v>1490</v>
      </c>
    </row>
    <row r="1735" spans="1:11" ht="17.25">
      <c r="A1735" s="65">
        <v>20</v>
      </c>
      <c r="B1735" s="69">
        <v>20271</v>
      </c>
      <c r="C1735" s="66" t="s">
        <v>584</v>
      </c>
      <c r="D1735" s="66" t="s">
        <v>1890</v>
      </c>
      <c r="E1735" s="70"/>
      <c r="F1735" s="70"/>
      <c r="G1735" s="70">
        <v>8400</v>
      </c>
      <c r="H1735" s="66">
        <v>2555</v>
      </c>
      <c r="I1735" s="66" t="s">
        <v>154</v>
      </c>
      <c r="J1735" s="66" t="s">
        <v>155</v>
      </c>
      <c r="K1735" s="66" t="s">
        <v>1490</v>
      </c>
    </row>
    <row r="1736" spans="1:11" ht="17.25">
      <c r="A1736" s="65">
        <v>20</v>
      </c>
      <c r="B1736" s="69">
        <v>20271</v>
      </c>
      <c r="C1736" s="72" t="s">
        <v>171</v>
      </c>
      <c r="D1736" s="66" t="s">
        <v>1891</v>
      </c>
      <c r="E1736" s="70"/>
      <c r="F1736" s="70"/>
      <c r="G1736" s="70">
        <v>1080</v>
      </c>
      <c r="H1736" s="66">
        <v>2555</v>
      </c>
      <c r="I1736" s="66" t="s">
        <v>154</v>
      </c>
      <c r="J1736" s="66" t="s">
        <v>155</v>
      </c>
      <c r="K1736" s="66" t="s">
        <v>1490</v>
      </c>
    </row>
    <row r="1737" spans="1:11" ht="17.25">
      <c r="A1737" s="65">
        <v>20</v>
      </c>
      <c r="B1737" s="69">
        <v>20271</v>
      </c>
      <c r="C1737" s="66" t="s">
        <v>584</v>
      </c>
      <c r="D1737" s="66" t="s">
        <v>1892</v>
      </c>
      <c r="E1737" s="70"/>
      <c r="F1737" s="70"/>
      <c r="G1737" s="70">
        <v>9000</v>
      </c>
      <c r="H1737" s="66">
        <v>2555</v>
      </c>
      <c r="I1737" s="66" t="s">
        <v>154</v>
      </c>
      <c r="J1737" s="66" t="s">
        <v>155</v>
      </c>
      <c r="K1737" s="66" t="s">
        <v>1490</v>
      </c>
    </row>
    <row r="1738" spans="1:11" ht="17.25">
      <c r="A1738" s="65">
        <v>20</v>
      </c>
      <c r="B1738" s="69">
        <v>20271</v>
      </c>
      <c r="C1738" s="66" t="s">
        <v>584</v>
      </c>
      <c r="D1738" s="66" t="s">
        <v>1893</v>
      </c>
      <c r="E1738" s="70"/>
      <c r="F1738" s="70"/>
      <c r="G1738" s="70">
        <v>17250</v>
      </c>
      <c r="H1738" s="66">
        <v>2555</v>
      </c>
      <c r="I1738" s="66" t="s">
        <v>154</v>
      </c>
      <c r="J1738" s="66" t="s">
        <v>155</v>
      </c>
      <c r="K1738" s="66" t="s">
        <v>1490</v>
      </c>
    </row>
    <row r="1739" spans="1:11" ht="17.25">
      <c r="A1739" s="65">
        <v>20</v>
      </c>
      <c r="B1739" s="69">
        <v>20271</v>
      </c>
      <c r="C1739" s="66" t="s">
        <v>584</v>
      </c>
      <c r="D1739" s="66" t="s">
        <v>1894</v>
      </c>
      <c r="E1739" s="70"/>
      <c r="F1739" s="70"/>
      <c r="G1739" s="70">
        <v>5625</v>
      </c>
      <c r="H1739" s="66">
        <v>2555</v>
      </c>
      <c r="I1739" s="66" t="s">
        <v>154</v>
      </c>
      <c r="J1739" s="66" t="s">
        <v>155</v>
      </c>
      <c r="K1739" s="66" t="s">
        <v>1490</v>
      </c>
    </row>
    <row r="1740" spans="1:11" ht="17.25">
      <c r="A1740" s="65">
        <v>20</v>
      </c>
      <c r="B1740" s="69">
        <v>20271</v>
      </c>
      <c r="C1740" s="66" t="s">
        <v>584</v>
      </c>
      <c r="D1740" s="66" t="s">
        <v>1895</v>
      </c>
      <c r="E1740" s="70"/>
      <c r="F1740" s="70"/>
      <c r="G1740" s="70">
        <v>9000</v>
      </c>
      <c r="H1740" s="66">
        <v>2555</v>
      </c>
      <c r="I1740" s="66" t="s">
        <v>154</v>
      </c>
      <c r="J1740" s="66" t="s">
        <v>155</v>
      </c>
      <c r="K1740" s="66" t="s">
        <v>1490</v>
      </c>
    </row>
    <row r="1741" spans="1:11" ht="17.25">
      <c r="A1741" s="65">
        <v>20</v>
      </c>
      <c r="B1741" s="69">
        <v>20271</v>
      </c>
      <c r="C1741" s="66" t="s">
        <v>584</v>
      </c>
      <c r="D1741" s="66" t="s">
        <v>1896</v>
      </c>
      <c r="E1741" s="70"/>
      <c r="F1741" s="70"/>
      <c r="G1741" s="70">
        <v>18000</v>
      </c>
      <c r="H1741" s="66">
        <v>2555</v>
      </c>
      <c r="I1741" s="66" t="s">
        <v>154</v>
      </c>
      <c r="J1741" s="66" t="s">
        <v>155</v>
      </c>
      <c r="K1741" s="66" t="s">
        <v>1490</v>
      </c>
    </row>
    <row r="1742" spans="1:11" ht="17.25">
      <c r="A1742" s="65">
        <v>20</v>
      </c>
      <c r="B1742" s="69">
        <v>20271</v>
      </c>
      <c r="C1742" s="66" t="s">
        <v>584</v>
      </c>
      <c r="D1742" s="66" t="s">
        <v>1897</v>
      </c>
      <c r="E1742" s="70"/>
      <c r="F1742" s="70"/>
      <c r="G1742" s="70">
        <v>9000</v>
      </c>
      <c r="H1742" s="66">
        <v>2555</v>
      </c>
      <c r="I1742" s="66" t="s">
        <v>154</v>
      </c>
      <c r="J1742" s="66" t="s">
        <v>155</v>
      </c>
      <c r="K1742" s="66" t="s">
        <v>1490</v>
      </c>
    </row>
    <row r="1743" spans="1:11" ht="17.25">
      <c r="A1743" s="65">
        <v>20</v>
      </c>
      <c r="B1743" s="69">
        <v>20271</v>
      </c>
      <c r="C1743" s="66" t="s">
        <v>584</v>
      </c>
      <c r="D1743" s="66" t="s">
        <v>1898</v>
      </c>
      <c r="E1743" s="70"/>
      <c r="F1743" s="70"/>
      <c r="G1743" s="70">
        <v>9000</v>
      </c>
      <c r="H1743" s="66">
        <v>2555</v>
      </c>
      <c r="I1743" s="66" t="s">
        <v>154</v>
      </c>
      <c r="J1743" s="66" t="s">
        <v>155</v>
      </c>
      <c r="K1743" s="66" t="s">
        <v>1490</v>
      </c>
    </row>
    <row r="1744" spans="1:11" ht="17.25">
      <c r="A1744" s="65">
        <v>20</v>
      </c>
      <c r="B1744" s="69">
        <v>20271</v>
      </c>
      <c r="C1744" s="66" t="s">
        <v>584</v>
      </c>
      <c r="D1744" s="66" t="s">
        <v>1899</v>
      </c>
      <c r="E1744" s="70"/>
      <c r="F1744" s="70"/>
      <c r="G1744" s="70">
        <v>7125</v>
      </c>
      <c r="H1744" s="66">
        <v>2555</v>
      </c>
      <c r="I1744" s="66" t="s">
        <v>154</v>
      </c>
      <c r="J1744" s="66" t="s">
        <v>155</v>
      </c>
      <c r="K1744" s="66" t="s">
        <v>1490</v>
      </c>
    </row>
    <row r="1745" spans="1:11" ht="17.25">
      <c r="A1745" s="65">
        <v>20</v>
      </c>
      <c r="B1745" s="69">
        <v>20271</v>
      </c>
      <c r="C1745" s="66" t="s">
        <v>584</v>
      </c>
      <c r="D1745" s="66" t="s">
        <v>1900</v>
      </c>
      <c r="E1745" s="70"/>
      <c r="F1745" s="70"/>
      <c r="G1745" s="70">
        <v>12750</v>
      </c>
      <c r="H1745" s="66">
        <v>2555</v>
      </c>
      <c r="I1745" s="66" t="s">
        <v>154</v>
      </c>
      <c r="J1745" s="66" t="s">
        <v>155</v>
      </c>
      <c r="K1745" s="66" t="s">
        <v>1490</v>
      </c>
    </row>
    <row r="1746" spans="1:11" ht="17.25">
      <c r="A1746" s="65">
        <v>20</v>
      </c>
      <c r="B1746" s="69">
        <v>20271</v>
      </c>
      <c r="C1746" s="66" t="s">
        <v>584</v>
      </c>
      <c r="D1746" s="66" t="s">
        <v>1901</v>
      </c>
      <c r="E1746" s="70"/>
      <c r="F1746" s="70"/>
      <c r="G1746" s="70">
        <v>9000</v>
      </c>
      <c r="H1746" s="66">
        <v>2555</v>
      </c>
      <c r="I1746" s="66" t="s">
        <v>154</v>
      </c>
      <c r="J1746" s="66" t="s">
        <v>155</v>
      </c>
      <c r="K1746" s="66" t="s">
        <v>1490</v>
      </c>
    </row>
    <row r="1747" spans="1:11" ht="17.25">
      <c r="A1747" s="65">
        <v>20</v>
      </c>
      <c r="B1747" s="69">
        <v>20271</v>
      </c>
      <c r="C1747" s="66" t="s">
        <v>584</v>
      </c>
      <c r="D1747" s="66" t="s">
        <v>1902</v>
      </c>
      <c r="E1747" s="70"/>
      <c r="F1747" s="70"/>
      <c r="G1747" s="70">
        <v>18000</v>
      </c>
      <c r="H1747" s="66">
        <v>2555</v>
      </c>
      <c r="I1747" s="66" t="s">
        <v>154</v>
      </c>
      <c r="J1747" s="66" t="s">
        <v>155</v>
      </c>
      <c r="K1747" s="66" t="s">
        <v>1490</v>
      </c>
    </row>
    <row r="1748" spans="1:11" ht="17.25">
      <c r="A1748" s="65">
        <v>20</v>
      </c>
      <c r="B1748" s="69">
        <v>20271</v>
      </c>
      <c r="C1748" s="66" t="s">
        <v>584</v>
      </c>
      <c r="D1748" s="66" t="s">
        <v>1903</v>
      </c>
      <c r="E1748" s="70"/>
      <c r="F1748" s="70"/>
      <c r="G1748" s="70">
        <v>18000</v>
      </c>
      <c r="H1748" s="66">
        <v>2555</v>
      </c>
      <c r="I1748" s="66" t="s">
        <v>154</v>
      </c>
      <c r="J1748" s="66" t="s">
        <v>155</v>
      </c>
      <c r="K1748" s="66" t="s">
        <v>1490</v>
      </c>
    </row>
    <row r="1749" spans="1:11" ht="17.25">
      <c r="A1749" s="65">
        <v>20</v>
      </c>
      <c r="B1749" s="69">
        <v>20271</v>
      </c>
      <c r="C1749" s="66" t="s">
        <v>584</v>
      </c>
      <c r="D1749" s="66" t="s">
        <v>1904</v>
      </c>
      <c r="E1749" s="70"/>
      <c r="F1749" s="70"/>
      <c r="G1749" s="70">
        <v>4500</v>
      </c>
      <c r="H1749" s="66">
        <v>2555</v>
      </c>
      <c r="I1749" s="66" t="s">
        <v>154</v>
      </c>
      <c r="J1749" s="66" t="s">
        <v>155</v>
      </c>
      <c r="K1749" s="66" t="s">
        <v>1490</v>
      </c>
    </row>
    <row r="1750" spans="1:11" ht="17.25">
      <c r="A1750" s="65">
        <v>24</v>
      </c>
      <c r="B1750" s="69">
        <v>20271</v>
      </c>
      <c r="C1750" s="66" t="s">
        <v>246</v>
      </c>
      <c r="D1750" s="66" t="s">
        <v>1905</v>
      </c>
      <c r="E1750" s="70"/>
      <c r="F1750" s="70"/>
      <c r="G1750" s="70">
        <v>27040</v>
      </c>
      <c r="H1750" s="66">
        <v>2555</v>
      </c>
      <c r="I1750" s="66" t="s">
        <v>154</v>
      </c>
      <c r="J1750" s="66" t="s">
        <v>155</v>
      </c>
      <c r="K1750" s="66" t="s">
        <v>1490</v>
      </c>
    </row>
    <row r="1751" spans="1:11" ht="17.25">
      <c r="A1751" s="65">
        <v>24</v>
      </c>
      <c r="B1751" s="69">
        <v>20271</v>
      </c>
      <c r="C1751" s="71" t="s">
        <v>560</v>
      </c>
      <c r="D1751" s="66" t="s">
        <v>1906</v>
      </c>
      <c r="E1751" s="70"/>
      <c r="F1751" s="70"/>
      <c r="G1751" s="70">
        <v>13264</v>
      </c>
      <c r="H1751" s="66">
        <v>2555</v>
      </c>
      <c r="I1751" s="66" t="s">
        <v>154</v>
      </c>
      <c r="J1751" s="66" t="s">
        <v>155</v>
      </c>
      <c r="K1751" s="66" t="s">
        <v>1490</v>
      </c>
    </row>
    <row r="1752" spans="1:11" ht="17.25">
      <c r="A1752" s="65">
        <v>24</v>
      </c>
      <c r="B1752" s="69">
        <v>20271</v>
      </c>
      <c r="C1752" s="66" t="s">
        <v>584</v>
      </c>
      <c r="D1752" s="66" t="s">
        <v>1907</v>
      </c>
      <c r="E1752" s="70"/>
      <c r="F1752" s="70"/>
      <c r="G1752" s="70">
        <v>17625</v>
      </c>
      <c r="H1752" s="66">
        <v>2555</v>
      </c>
      <c r="I1752" s="66" t="s">
        <v>154</v>
      </c>
      <c r="J1752" s="66" t="s">
        <v>155</v>
      </c>
      <c r="K1752" s="66" t="s">
        <v>1490</v>
      </c>
    </row>
    <row r="1753" spans="1:11" ht="17.25">
      <c r="A1753" s="65">
        <v>24</v>
      </c>
      <c r="B1753" s="69">
        <v>20271</v>
      </c>
      <c r="C1753" s="66" t="s">
        <v>584</v>
      </c>
      <c r="D1753" s="66" t="s">
        <v>1908</v>
      </c>
      <c r="E1753" s="70"/>
      <c r="F1753" s="70"/>
      <c r="G1753" s="70">
        <v>18000</v>
      </c>
      <c r="H1753" s="66">
        <v>2555</v>
      </c>
      <c r="I1753" s="66" t="s">
        <v>154</v>
      </c>
      <c r="J1753" s="66" t="s">
        <v>155</v>
      </c>
      <c r="K1753" s="66" t="s">
        <v>1490</v>
      </c>
    </row>
    <row r="1754" spans="1:11" ht="17.25">
      <c r="A1754" s="65">
        <v>24</v>
      </c>
      <c r="B1754" s="69">
        <v>20271</v>
      </c>
      <c r="C1754" s="66" t="s">
        <v>584</v>
      </c>
      <c r="D1754" s="66" t="s">
        <v>1909</v>
      </c>
      <c r="E1754" s="70"/>
      <c r="F1754" s="70"/>
      <c r="G1754" s="70">
        <v>7875</v>
      </c>
      <c r="H1754" s="66">
        <v>2555</v>
      </c>
      <c r="I1754" s="66" t="s">
        <v>154</v>
      </c>
      <c r="J1754" s="66" t="s">
        <v>155</v>
      </c>
      <c r="K1754" s="66" t="s">
        <v>1490</v>
      </c>
    </row>
    <row r="1755" spans="1:11" ht="17.25">
      <c r="A1755" s="65">
        <v>24</v>
      </c>
      <c r="B1755" s="69">
        <v>20271</v>
      </c>
      <c r="C1755" s="66" t="s">
        <v>584</v>
      </c>
      <c r="D1755" s="66" t="s">
        <v>1910</v>
      </c>
      <c r="E1755" s="70"/>
      <c r="F1755" s="70"/>
      <c r="G1755" s="70">
        <v>9750</v>
      </c>
      <c r="H1755" s="66">
        <v>2555</v>
      </c>
      <c r="I1755" s="66" t="s">
        <v>154</v>
      </c>
      <c r="J1755" s="66" t="s">
        <v>155</v>
      </c>
      <c r="K1755" s="66" t="s">
        <v>1490</v>
      </c>
    </row>
    <row r="1756" spans="1:11" ht="17.25">
      <c r="A1756" s="65">
        <v>24</v>
      </c>
      <c r="B1756" s="69">
        <v>20271</v>
      </c>
      <c r="C1756" s="66" t="s">
        <v>584</v>
      </c>
      <c r="D1756" s="66" t="s">
        <v>1911</v>
      </c>
      <c r="E1756" s="70"/>
      <c r="F1756" s="70"/>
      <c r="G1756" s="70">
        <v>18000</v>
      </c>
      <c r="H1756" s="66">
        <v>2555</v>
      </c>
      <c r="I1756" s="66" t="s">
        <v>154</v>
      </c>
      <c r="J1756" s="66" t="s">
        <v>155</v>
      </c>
      <c r="K1756" s="66" t="s">
        <v>1490</v>
      </c>
    </row>
    <row r="1757" spans="1:11" ht="17.25">
      <c r="A1757" s="65">
        <v>25</v>
      </c>
      <c r="B1757" s="69">
        <v>20271</v>
      </c>
      <c r="C1757" s="71" t="s">
        <v>236</v>
      </c>
      <c r="D1757" s="66" t="s">
        <v>1912</v>
      </c>
      <c r="E1757" s="70"/>
      <c r="F1757" s="66"/>
      <c r="G1757" s="70">
        <v>9600</v>
      </c>
      <c r="H1757" s="66">
        <v>2555</v>
      </c>
      <c r="I1757" s="66" t="s">
        <v>154</v>
      </c>
      <c r="J1757" s="66" t="s">
        <v>155</v>
      </c>
      <c r="K1757" s="66" t="s">
        <v>1490</v>
      </c>
    </row>
    <row r="1758" spans="1:11" ht="17.25">
      <c r="A1758" s="65">
        <v>25</v>
      </c>
      <c r="B1758" s="69">
        <v>20271</v>
      </c>
      <c r="C1758" s="66" t="s">
        <v>160</v>
      </c>
      <c r="D1758" s="66" t="s">
        <v>1913</v>
      </c>
      <c r="E1758" s="70"/>
      <c r="F1758" s="70"/>
      <c r="G1758" s="70">
        <v>350</v>
      </c>
      <c r="H1758" s="66">
        <v>2555</v>
      </c>
      <c r="I1758" s="66" t="s">
        <v>154</v>
      </c>
      <c r="J1758" s="66" t="s">
        <v>155</v>
      </c>
      <c r="K1758" s="66" t="s">
        <v>1490</v>
      </c>
    </row>
    <row r="1759" spans="1:11" ht="17.25">
      <c r="A1759" s="65">
        <v>25</v>
      </c>
      <c r="B1759" s="69">
        <v>20271</v>
      </c>
      <c r="C1759" s="66" t="s">
        <v>584</v>
      </c>
      <c r="D1759" s="66" t="s">
        <v>1914</v>
      </c>
      <c r="E1759" s="70"/>
      <c r="F1759" s="70"/>
      <c r="G1759" s="70">
        <v>4600</v>
      </c>
      <c r="H1759" s="66">
        <v>2555</v>
      </c>
      <c r="I1759" s="66" t="s">
        <v>154</v>
      </c>
      <c r="J1759" s="66" t="s">
        <v>155</v>
      </c>
      <c r="K1759" s="66" t="s">
        <v>1490</v>
      </c>
    </row>
    <row r="1760" spans="1:11" ht="17.25">
      <c r="A1760" s="65">
        <v>25</v>
      </c>
      <c r="B1760" s="69">
        <v>20271</v>
      </c>
      <c r="C1760" s="70" t="s">
        <v>158</v>
      </c>
      <c r="D1760" s="66" t="s">
        <v>1915</v>
      </c>
      <c r="E1760" s="70"/>
      <c r="F1760" s="70"/>
      <c r="G1760" s="70">
        <v>7846.5</v>
      </c>
      <c r="H1760" s="66">
        <v>2555</v>
      </c>
      <c r="I1760" s="66" t="s">
        <v>154</v>
      </c>
      <c r="J1760" s="66" t="s">
        <v>155</v>
      </c>
      <c r="K1760" s="66" t="s">
        <v>1490</v>
      </c>
    </row>
    <row r="1761" spans="1:11" ht="17.25">
      <c r="A1761" s="65">
        <v>19</v>
      </c>
      <c r="B1761" s="69">
        <v>20271</v>
      </c>
      <c r="C1761" s="70" t="s">
        <v>158</v>
      </c>
      <c r="D1761" s="66" t="s">
        <v>1916</v>
      </c>
      <c r="E1761" s="70"/>
      <c r="F1761" s="70"/>
      <c r="G1761" s="70">
        <v>110</v>
      </c>
      <c r="H1761" s="66">
        <v>2555</v>
      </c>
      <c r="I1761" s="66" t="s">
        <v>154</v>
      </c>
      <c r="J1761" s="66" t="s">
        <v>155</v>
      </c>
      <c r="K1761" s="66" t="s">
        <v>1490</v>
      </c>
    </row>
    <row r="1762" spans="1:11" ht="17.25">
      <c r="A1762" s="65">
        <v>26</v>
      </c>
      <c r="B1762" s="69">
        <v>20271</v>
      </c>
      <c r="C1762" s="66" t="s">
        <v>186</v>
      </c>
      <c r="D1762" s="66" t="s">
        <v>1917</v>
      </c>
      <c r="E1762" s="70"/>
      <c r="F1762" s="70"/>
      <c r="G1762" s="70">
        <v>120</v>
      </c>
      <c r="H1762" s="66">
        <v>2555</v>
      </c>
      <c r="I1762" s="66" t="s">
        <v>154</v>
      </c>
      <c r="J1762" s="66" t="s">
        <v>155</v>
      </c>
      <c r="K1762" s="66" t="s">
        <v>1490</v>
      </c>
    </row>
    <row r="1763" spans="1:11" ht="17.25">
      <c r="A1763" s="65">
        <v>31</v>
      </c>
      <c r="B1763" s="69">
        <v>20271</v>
      </c>
      <c r="C1763" s="70" t="s">
        <v>158</v>
      </c>
      <c r="D1763" s="66" t="s">
        <v>1918</v>
      </c>
      <c r="E1763" s="70"/>
      <c r="F1763" s="70"/>
      <c r="G1763" s="70">
        <v>793</v>
      </c>
      <c r="H1763" s="66">
        <v>2555</v>
      </c>
      <c r="I1763" s="66" t="s">
        <v>154</v>
      </c>
      <c r="J1763" s="66" t="s">
        <v>155</v>
      </c>
      <c r="K1763" s="66" t="s">
        <v>1490</v>
      </c>
    </row>
    <row r="1764" spans="1:11" ht="17.25">
      <c r="A1764" s="65">
        <v>31</v>
      </c>
      <c r="B1764" s="69">
        <v>20271</v>
      </c>
      <c r="C1764" s="66" t="s">
        <v>584</v>
      </c>
      <c r="D1764" s="66" t="s">
        <v>1919</v>
      </c>
      <c r="E1764" s="70"/>
      <c r="F1764" s="70"/>
      <c r="G1764" s="70">
        <v>24750</v>
      </c>
      <c r="H1764" s="66">
        <v>2555</v>
      </c>
      <c r="I1764" s="66" t="s">
        <v>154</v>
      </c>
      <c r="J1764" s="66" t="s">
        <v>155</v>
      </c>
      <c r="K1764" s="66" t="s">
        <v>1490</v>
      </c>
    </row>
    <row r="1765" spans="1:11" ht="17.25">
      <c r="A1765" s="65">
        <v>31</v>
      </c>
      <c r="B1765" s="69">
        <v>20271</v>
      </c>
      <c r="C1765" s="71" t="s">
        <v>236</v>
      </c>
      <c r="D1765" s="66" t="s">
        <v>1920</v>
      </c>
      <c r="E1765" s="70"/>
      <c r="F1765" s="70"/>
      <c r="G1765" s="70">
        <v>15095</v>
      </c>
      <c r="H1765" s="66">
        <v>2555</v>
      </c>
      <c r="I1765" s="66" t="s">
        <v>154</v>
      </c>
      <c r="J1765" s="66" t="s">
        <v>155</v>
      </c>
      <c r="K1765" s="66" t="s">
        <v>1490</v>
      </c>
    </row>
    <row r="1766" spans="1:11" ht="17.25">
      <c r="A1766" s="65">
        <v>31</v>
      </c>
      <c r="B1766" s="69">
        <v>20271</v>
      </c>
      <c r="C1766" s="66" t="s">
        <v>584</v>
      </c>
      <c r="D1766" s="66" t="s">
        <v>1921</v>
      </c>
      <c r="E1766" s="70"/>
      <c r="F1766" s="70"/>
      <c r="G1766" s="70">
        <v>10600</v>
      </c>
      <c r="H1766" s="66">
        <v>2555</v>
      </c>
      <c r="I1766" s="66" t="s">
        <v>154</v>
      </c>
      <c r="J1766" s="66" t="s">
        <v>155</v>
      </c>
      <c r="K1766" s="66" t="s">
        <v>1490</v>
      </c>
    </row>
    <row r="1767" spans="1:11" ht="17.25">
      <c r="A1767" s="65">
        <v>31</v>
      </c>
      <c r="B1767" s="69">
        <v>20271</v>
      </c>
      <c r="C1767" s="66" t="s">
        <v>584</v>
      </c>
      <c r="D1767" s="66" t="s">
        <v>1922</v>
      </c>
      <c r="E1767" s="70"/>
      <c r="F1767" s="70"/>
      <c r="G1767" s="70">
        <v>11200</v>
      </c>
      <c r="H1767" s="66">
        <v>2555</v>
      </c>
      <c r="I1767" s="66" t="s">
        <v>154</v>
      </c>
      <c r="J1767" s="66" t="s">
        <v>155</v>
      </c>
      <c r="K1767" s="66" t="s">
        <v>1490</v>
      </c>
    </row>
    <row r="1768" spans="1:11" ht="17.25">
      <c r="A1768" s="65">
        <v>31</v>
      </c>
      <c r="B1768" s="69">
        <v>20271</v>
      </c>
      <c r="C1768" s="66" t="s">
        <v>584</v>
      </c>
      <c r="D1768" s="66" t="s">
        <v>1923</v>
      </c>
      <c r="E1768" s="70"/>
      <c r="F1768" s="70"/>
      <c r="G1768" s="70">
        <v>18000</v>
      </c>
      <c r="H1768" s="66">
        <v>2555</v>
      </c>
      <c r="I1768" s="66" t="s">
        <v>154</v>
      </c>
      <c r="J1768" s="66" t="s">
        <v>155</v>
      </c>
      <c r="K1768" s="66" t="s">
        <v>1490</v>
      </c>
    </row>
    <row r="1769" spans="1:11" ht="17.25">
      <c r="A1769" s="65">
        <v>1</v>
      </c>
      <c r="B1769" s="69">
        <v>20302</v>
      </c>
      <c r="C1769" s="66" t="s">
        <v>584</v>
      </c>
      <c r="D1769" s="66" t="s">
        <v>1924</v>
      </c>
      <c r="E1769" s="70"/>
      <c r="F1769" s="70"/>
      <c r="G1769" s="70">
        <v>18000</v>
      </c>
      <c r="H1769" s="66">
        <v>2555</v>
      </c>
      <c r="I1769" s="66" t="s">
        <v>154</v>
      </c>
      <c r="J1769" s="66" t="s">
        <v>155</v>
      </c>
      <c r="K1769" s="66" t="s">
        <v>1490</v>
      </c>
    </row>
    <row r="1770" spans="1:11" ht="17.25">
      <c r="A1770" s="65">
        <v>1</v>
      </c>
      <c r="B1770" s="69">
        <v>20302</v>
      </c>
      <c r="C1770" s="66" t="s">
        <v>186</v>
      </c>
      <c r="D1770" s="66" t="s">
        <v>1925</v>
      </c>
      <c r="E1770" s="70"/>
      <c r="F1770" s="70"/>
      <c r="G1770" s="70">
        <v>3668</v>
      </c>
      <c r="H1770" s="66">
        <v>2555</v>
      </c>
      <c r="I1770" s="66" t="s">
        <v>154</v>
      </c>
      <c r="J1770" s="66" t="s">
        <v>155</v>
      </c>
      <c r="K1770" s="66" t="s">
        <v>1490</v>
      </c>
    </row>
    <row r="1771" spans="1:11" ht="17.25">
      <c r="A1771" s="65">
        <v>10</v>
      </c>
      <c r="B1771" s="69">
        <v>20302</v>
      </c>
      <c r="C1771" s="71" t="s">
        <v>236</v>
      </c>
      <c r="D1771" s="66" t="s">
        <v>1926</v>
      </c>
      <c r="E1771" s="70"/>
      <c r="F1771" s="70"/>
      <c r="G1771" s="70">
        <v>33600</v>
      </c>
      <c r="H1771" s="66">
        <v>2555</v>
      </c>
      <c r="I1771" s="66" t="s">
        <v>154</v>
      </c>
      <c r="J1771" s="66" t="s">
        <v>155</v>
      </c>
      <c r="K1771" s="66" t="s">
        <v>1490</v>
      </c>
    </row>
    <row r="1772" spans="1:11" ht="17.25">
      <c r="A1772" s="65">
        <v>10</v>
      </c>
      <c r="B1772" s="69">
        <v>20302</v>
      </c>
      <c r="C1772" s="66" t="s">
        <v>246</v>
      </c>
      <c r="D1772" s="66" t="s">
        <v>1927</v>
      </c>
      <c r="E1772" s="70"/>
      <c r="F1772" s="70"/>
      <c r="G1772" s="70">
        <v>1440</v>
      </c>
      <c r="H1772" s="66">
        <v>2555</v>
      </c>
      <c r="I1772" s="66" t="s">
        <v>154</v>
      </c>
      <c r="J1772" s="66" t="s">
        <v>155</v>
      </c>
      <c r="K1772" s="66" t="s">
        <v>1490</v>
      </c>
    </row>
    <row r="1773" spans="1:11" ht="17.25">
      <c r="A1773" s="65">
        <v>10</v>
      </c>
      <c r="B1773" s="69">
        <v>20302</v>
      </c>
      <c r="C1773" s="66" t="s">
        <v>220</v>
      </c>
      <c r="D1773" s="66" t="s">
        <v>1928</v>
      </c>
      <c r="E1773" s="70"/>
      <c r="F1773" s="70"/>
      <c r="G1773" s="70">
        <v>3600</v>
      </c>
      <c r="H1773" s="66">
        <v>2555</v>
      </c>
      <c r="I1773" s="66" t="s">
        <v>154</v>
      </c>
      <c r="J1773" s="66" t="s">
        <v>155</v>
      </c>
      <c r="K1773" s="66" t="s">
        <v>1490</v>
      </c>
    </row>
    <row r="1774" spans="1:11" ht="17.25">
      <c r="A1774" s="65">
        <v>10</v>
      </c>
      <c r="B1774" s="69">
        <v>20302</v>
      </c>
      <c r="C1774" s="66" t="s">
        <v>246</v>
      </c>
      <c r="D1774" s="66" t="s">
        <v>1929</v>
      </c>
      <c r="E1774" s="70"/>
      <c r="F1774" s="70"/>
      <c r="G1774" s="70">
        <v>720</v>
      </c>
      <c r="H1774" s="66">
        <v>2555</v>
      </c>
      <c r="I1774" s="66" t="s">
        <v>154</v>
      </c>
      <c r="J1774" s="66" t="s">
        <v>155</v>
      </c>
      <c r="K1774" s="66" t="s">
        <v>1490</v>
      </c>
    </row>
    <row r="1775" spans="1:11" ht="17.25">
      <c r="A1775" s="65">
        <v>10</v>
      </c>
      <c r="B1775" s="69">
        <v>20302</v>
      </c>
      <c r="C1775" s="66" t="s">
        <v>246</v>
      </c>
      <c r="D1775" s="66" t="s">
        <v>1930</v>
      </c>
      <c r="E1775" s="70"/>
      <c r="F1775" s="70"/>
      <c r="G1775" s="70">
        <v>1920</v>
      </c>
      <c r="H1775" s="66">
        <v>2555</v>
      </c>
      <c r="I1775" s="66" t="s">
        <v>154</v>
      </c>
      <c r="J1775" s="66" t="s">
        <v>155</v>
      </c>
      <c r="K1775" s="66" t="s">
        <v>1490</v>
      </c>
    </row>
    <row r="1776" spans="1:11" ht="17.25">
      <c r="A1776" s="65">
        <v>10</v>
      </c>
      <c r="B1776" s="69">
        <v>20302</v>
      </c>
      <c r="C1776" s="66" t="s">
        <v>246</v>
      </c>
      <c r="D1776" s="66" t="s">
        <v>1931</v>
      </c>
      <c r="E1776" s="70"/>
      <c r="F1776" s="70"/>
      <c r="G1776" s="70">
        <v>960</v>
      </c>
      <c r="H1776" s="66">
        <v>2555</v>
      </c>
      <c r="I1776" s="66" t="s">
        <v>154</v>
      </c>
      <c r="J1776" s="66" t="s">
        <v>155</v>
      </c>
      <c r="K1776" s="66" t="s">
        <v>1490</v>
      </c>
    </row>
    <row r="1777" spans="1:11" ht="17.25">
      <c r="A1777" s="65">
        <v>10</v>
      </c>
      <c r="B1777" s="69">
        <v>20302</v>
      </c>
      <c r="C1777" s="66" t="s">
        <v>246</v>
      </c>
      <c r="D1777" s="66" t="s">
        <v>1932</v>
      </c>
      <c r="E1777" s="70"/>
      <c r="F1777" s="70"/>
      <c r="G1777" s="70">
        <v>960</v>
      </c>
      <c r="H1777" s="66">
        <v>2555</v>
      </c>
      <c r="I1777" s="66" t="s">
        <v>154</v>
      </c>
      <c r="J1777" s="66" t="s">
        <v>155</v>
      </c>
      <c r="K1777" s="66" t="s">
        <v>1490</v>
      </c>
    </row>
    <row r="1778" spans="1:11" ht="17.25">
      <c r="A1778" s="65">
        <v>10</v>
      </c>
      <c r="B1778" s="69">
        <v>20302</v>
      </c>
      <c r="C1778" s="66" t="s">
        <v>246</v>
      </c>
      <c r="D1778" s="66" t="s">
        <v>1933</v>
      </c>
      <c r="E1778" s="70"/>
      <c r="F1778" s="70"/>
      <c r="G1778" s="70">
        <v>2400</v>
      </c>
      <c r="H1778" s="66">
        <v>2555</v>
      </c>
      <c r="I1778" s="66" t="s">
        <v>154</v>
      </c>
      <c r="J1778" s="66" t="s">
        <v>155</v>
      </c>
      <c r="K1778" s="66" t="s">
        <v>1490</v>
      </c>
    </row>
    <row r="1779" spans="1:11" ht="17.25">
      <c r="A1779" s="65">
        <v>10</v>
      </c>
      <c r="B1779" s="69">
        <v>20302</v>
      </c>
      <c r="C1779" s="66" t="s">
        <v>246</v>
      </c>
      <c r="D1779" s="66" t="s">
        <v>1934</v>
      </c>
      <c r="E1779" s="70"/>
      <c r="F1779" s="70"/>
      <c r="G1779" s="70">
        <v>1440</v>
      </c>
      <c r="H1779" s="66">
        <v>2555</v>
      </c>
      <c r="I1779" s="66" t="s">
        <v>154</v>
      </c>
      <c r="J1779" s="66" t="s">
        <v>155</v>
      </c>
      <c r="K1779" s="66" t="s">
        <v>1490</v>
      </c>
    </row>
    <row r="1780" spans="1:11" ht="17.25">
      <c r="A1780" s="65">
        <v>10</v>
      </c>
      <c r="B1780" s="69">
        <v>20302</v>
      </c>
      <c r="C1780" s="66" t="s">
        <v>246</v>
      </c>
      <c r="D1780" s="66" t="s">
        <v>1935</v>
      </c>
      <c r="E1780" s="70"/>
      <c r="F1780" s="70"/>
      <c r="G1780" s="70">
        <v>7380</v>
      </c>
      <c r="H1780" s="66">
        <v>2555</v>
      </c>
      <c r="I1780" s="66" t="s">
        <v>154</v>
      </c>
      <c r="J1780" s="66" t="s">
        <v>155</v>
      </c>
      <c r="K1780" s="66" t="s">
        <v>1490</v>
      </c>
    </row>
    <row r="1781" spans="1:11" ht="17.25">
      <c r="A1781" s="65">
        <v>10</v>
      </c>
      <c r="B1781" s="69">
        <v>20302</v>
      </c>
      <c r="C1781" s="66" t="s">
        <v>246</v>
      </c>
      <c r="D1781" s="66" t="s">
        <v>1936</v>
      </c>
      <c r="E1781" s="70"/>
      <c r="F1781" s="70"/>
      <c r="G1781" s="70">
        <v>3240</v>
      </c>
      <c r="H1781" s="66">
        <v>2555</v>
      </c>
      <c r="I1781" s="66" t="s">
        <v>154</v>
      </c>
      <c r="J1781" s="66" t="s">
        <v>155</v>
      </c>
      <c r="K1781" s="66" t="s">
        <v>1490</v>
      </c>
    </row>
    <row r="1782" spans="1:11" ht="17.25">
      <c r="A1782" s="65">
        <v>10</v>
      </c>
      <c r="B1782" s="69">
        <v>20302</v>
      </c>
      <c r="C1782" s="66" t="s">
        <v>246</v>
      </c>
      <c r="D1782" s="66" t="s">
        <v>1937</v>
      </c>
      <c r="E1782" s="70"/>
      <c r="F1782" s="70"/>
      <c r="G1782" s="70">
        <v>960</v>
      </c>
      <c r="H1782" s="66">
        <v>2555</v>
      </c>
      <c r="I1782" s="66" t="s">
        <v>154</v>
      </c>
      <c r="J1782" s="66" t="s">
        <v>155</v>
      </c>
      <c r="K1782" s="66" t="s">
        <v>1490</v>
      </c>
    </row>
    <row r="1783" spans="1:11" ht="17.25">
      <c r="A1783" s="65">
        <v>10</v>
      </c>
      <c r="B1783" s="69">
        <v>20302</v>
      </c>
      <c r="C1783" s="66" t="s">
        <v>584</v>
      </c>
      <c r="D1783" s="66" t="s">
        <v>1938</v>
      </c>
      <c r="E1783" s="70"/>
      <c r="F1783" s="70"/>
      <c r="G1783" s="70">
        <v>17250</v>
      </c>
      <c r="H1783" s="66">
        <v>2555</v>
      </c>
      <c r="I1783" s="66" t="s">
        <v>154</v>
      </c>
      <c r="J1783" s="66" t="s">
        <v>155</v>
      </c>
      <c r="K1783" s="66" t="s">
        <v>1490</v>
      </c>
    </row>
    <row r="1784" spans="1:11" ht="17.25">
      <c r="A1784" s="65">
        <v>10</v>
      </c>
      <c r="B1784" s="69">
        <v>20302</v>
      </c>
      <c r="C1784" s="66" t="s">
        <v>584</v>
      </c>
      <c r="D1784" s="66" t="s">
        <v>1939</v>
      </c>
      <c r="E1784" s="70"/>
      <c r="F1784" s="70"/>
      <c r="G1784" s="70">
        <v>9750</v>
      </c>
      <c r="H1784" s="66">
        <v>2555</v>
      </c>
      <c r="I1784" s="66" t="s">
        <v>154</v>
      </c>
      <c r="J1784" s="66" t="s">
        <v>155</v>
      </c>
      <c r="K1784" s="66" t="s">
        <v>1490</v>
      </c>
    </row>
    <row r="1785" spans="1:11" ht="17.25">
      <c r="A1785" s="65">
        <v>10</v>
      </c>
      <c r="B1785" s="69">
        <v>20302</v>
      </c>
      <c r="C1785" s="66" t="s">
        <v>584</v>
      </c>
      <c r="D1785" s="66" t="s">
        <v>1940</v>
      </c>
      <c r="E1785" s="70"/>
      <c r="F1785" s="70"/>
      <c r="G1785" s="70">
        <v>18000</v>
      </c>
      <c r="H1785" s="66">
        <v>2555</v>
      </c>
      <c r="I1785" s="66" t="s">
        <v>154</v>
      </c>
      <c r="J1785" s="66" t="s">
        <v>155</v>
      </c>
      <c r="K1785" s="66" t="s">
        <v>1490</v>
      </c>
    </row>
    <row r="1786" spans="1:11" ht="17.25">
      <c r="A1786" s="65">
        <v>10</v>
      </c>
      <c r="B1786" s="69">
        <v>20302</v>
      </c>
      <c r="C1786" s="66" t="s">
        <v>584</v>
      </c>
      <c r="D1786" s="66" t="s">
        <v>1941</v>
      </c>
      <c r="E1786" s="70"/>
      <c r="F1786" s="70"/>
      <c r="G1786" s="70">
        <v>24750</v>
      </c>
      <c r="H1786" s="66">
        <v>2555</v>
      </c>
      <c r="I1786" s="66" t="s">
        <v>154</v>
      </c>
      <c r="J1786" s="66" t="s">
        <v>155</v>
      </c>
      <c r="K1786" s="66" t="s">
        <v>1490</v>
      </c>
    </row>
    <row r="1787" spans="1:11" ht="17.25">
      <c r="A1787" s="65">
        <v>10</v>
      </c>
      <c r="B1787" s="69">
        <v>20302</v>
      </c>
      <c r="C1787" s="66" t="s">
        <v>584</v>
      </c>
      <c r="D1787" s="66" t="s">
        <v>1942</v>
      </c>
      <c r="E1787" s="70"/>
      <c r="F1787" s="70"/>
      <c r="G1787" s="70">
        <v>18000</v>
      </c>
      <c r="H1787" s="66">
        <v>2555</v>
      </c>
      <c r="I1787" s="66" t="s">
        <v>154</v>
      </c>
      <c r="J1787" s="66" t="s">
        <v>155</v>
      </c>
      <c r="K1787" s="66" t="s">
        <v>1490</v>
      </c>
    </row>
    <row r="1788" spans="1:11" ht="17.25">
      <c r="A1788" s="65">
        <v>10</v>
      </c>
      <c r="B1788" s="69">
        <v>20302</v>
      </c>
      <c r="C1788" s="66" t="s">
        <v>584</v>
      </c>
      <c r="D1788" s="66" t="s">
        <v>1943</v>
      </c>
      <c r="E1788" s="70"/>
      <c r="F1788" s="70"/>
      <c r="G1788" s="70">
        <v>18000</v>
      </c>
      <c r="H1788" s="66">
        <v>2555</v>
      </c>
      <c r="I1788" s="66" t="s">
        <v>154</v>
      </c>
      <c r="J1788" s="66" t="s">
        <v>155</v>
      </c>
      <c r="K1788" s="66" t="s">
        <v>1490</v>
      </c>
    </row>
    <row r="1789" spans="1:11" ht="17.25">
      <c r="A1789" s="65">
        <v>10</v>
      </c>
      <c r="B1789" s="69">
        <v>20302</v>
      </c>
      <c r="C1789" s="66" t="s">
        <v>584</v>
      </c>
      <c r="D1789" s="66" t="s">
        <v>1944</v>
      </c>
      <c r="E1789" s="70"/>
      <c r="F1789" s="70"/>
      <c r="G1789" s="70">
        <v>9000</v>
      </c>
      <c r="H1789" s="66">
        <v>2555</v>
      </c>
      <c r="I1789" s="66" t="s">
        <v>154</v>
      </c>
      <c r="J1789" s="66" t="s">
        <v>155</v>
      </c>
      <c r="K1789" s="66" t="s">
        <v>1490</v>
      </c>
    </row>
    <row r="1790" spans="1:11" ht="17.25">
      <c r="A1790" s="65">
        <v>10</v>
      </c>
      <c r="B1790" s="69">
        <v>20302</v>
      </c>
      <c r="C1790" s="66" t="s">
        <v>584</v>
      </c>
      <c r="D1790" s="66" t="s">
        <v>1945</v>
      </c>
      <c r="E1790" s="70"/>
      <c r="F1790" s="70"/>
      <c r="G1790" s="70">
        <v>9000</v>
      </c>
      <c r="H1790" s="66">
        <v>2555</v>
      </c>
      <c r="I1790" s="66" t="s">
        <v>154</v>
      </c>
      <c r="J1790" s="66" t="s">
        <v>155</v>
      </c>
      <c r="K1790" s="66" t="s">
        <v>1490</v>
      </c>
    </row>
    <row r="1791" spans="1:11" ht="17.25">
      <c r="A1791" s="65">
        <v>23</v>
      </c>
      <c r="B1791" s="69">
        <v>20302</v>
      </c>
      <c r="C1791" s="66" t="s">
        <v>584</v>
      </c>
      <c r="D1791" s="66" t="s">
        <v>1946</v>
      </c>
      <c r="E1791" s="70"/>
      <c r="F1791" s="70"/>
      <c r="G1791" s="70">
        <v>7125</v>
      </c>
      <c r="H1791" s="66">
        <v>2555</v>
      </c>
      <c r="I1791" s="66" t="s">
        <v>154</v>
      </c>
      <c r="J1791" s="66" t="s">
        <v>155</v>
      </c>
      <c r="K1791" s="66" t="s">
        <v>1490</v>
      </c>
    </row>
    <row r="1792" spans="1:11" ht="17.25">
      <c r="A1792" s="65">
        <v>10</v>
      </c>
      <c r="B1792" s="69">
        <v>20302</v>
      </c>
      <c r="C1792" s="66" t="s">
        <v>584</v>
      </c>
      <c r="D1792" s="66" t="s">
        <v>1947</v>
      </c>
      <c r="E1792" s="70"/>
      <c r="F1792" s="70"/>
      <c r="G1792" s="70">
        <v>4500</v>
      </c>
      <c r="H1792" s="66">
        <v>2555</v>
      </c>
      <c r="I1792" s="66" t="s">
        <v>154</v>
      </c>
      <c r="J1792" s="66" t="s">
        <v>155</v>
      </c>
      <c r="K1792" s="66" t="s">
        <v>1490</v>
      </c>
    </row>
    <row r="1793" spans="1:11" ht="17.25">
      <c r="A1793" s="65">
        <v>10</v>
      </c>
      <c r="B1793" s="69">
        <v>20302</v>
      </c>
      <c r="C1793" s="66" t="s">
        <v>584</v>
      </c>
      <c r="D1793" s="66" t="s">
        <v>1948</v>
      </c>
      <c r="E1793" s="70"/>
      <c r="F1793" s="70"/>
      <c r="G1793" s="70">
        <v>18000</v>
      </c>
      <c r="H1793" s="66">
        <v>2555</v>
      </c>
      <c r="I1793" s="66" t="s">
        <v>154</v>
      </c>
      <c r="J1793" s="66" t="s">
        <v>155</v>
      </c>
      <c r="K1793" s="66" t="s">
        <v>1490</v>
      </c>
    </row>
    <row r="1794" spans="1:11" ht="17.25">
      <c r="A1794" s="65">
        <v>10</v>
      </c>
      <c r="B1794" s="69">
        <v>20302</v>
      </c>
      <c r="C1794" s="66" t="s">
        <v>584</v>
      </c>
      <c r="D1794" s="66" t="s">
        <v>1949</v>
      </c>
      <c r="E1794" s="70"/>
      <c r="F1794" s="70"/>
      <c r="G1794" s="70">
        <v>18000</v>
      </c>
      <c r="H1794" s="66">
        <v>2555</v>
      </c>
      <c r="I1794" s="66" t="s">
        <v>154</v>
      </c>
      <c r="J1794" s="66" t="s">
        <v>155</v>
      </c>
      <c r="K1794" s="66" t="s">
        <v>1490</v>
      </c>
    </row>
    <row r="1795" spans="1:11" ht="17.25">
      <c r="A1795" s="65">
        <v>10</v>
      </c>
      <c r="B1795" s="69">
        <v>20302</v>
      </c>
      <c r="C1795" s="66" t="s">
        <v>584</v>
      </c>
      <c r="D1795" s="66" t="s">
        <v>1950</v>
      </c>
      <c r="E1795" s="70"/>
      <c r="F1795" s="70"/>
      <c r="G1795" s="70">
        <v>18000</v>
      </c>
      <c r="H1795" s="66">
        <v>2555</v>
      </c>
      <c r="I1795" s="66" t="s">
        <v>154</v>
      </c>
      <c r="J1795" s="66" t="s">
        <v>155</v>
      </c>
      <c r="K1795" s="66" t="s">
        <v>1490</v>
      </c>
    </row>
    <row r="1796" spans="1:11" ht="17.25">
      <c r="A1796" s="65">
        <v>10</v>
      </c>
      <c r="B1796" s="69">
        <v>20302</v>
      </c>
      <c r="C1796" s="66" t="s">
        <v>584</v>
      </c>
      <c r="D1796" s="66" t="s">
        <v>1951</v>
      </c>
      <c r="E1796" s="70"/>
      <c r="F1796" s="70"/>
      <c r="G1796" s="70">
        <v>5625</v>
      </c>
      <c r="H1796" s="66">
        <v>2555</v>
      </c>
      <c r="I1796" s="66" t="s">
        <v>154</v>
      </c>
      <c r="J1796" s="66" t="s">
        <v>155</v>
      </c>
      <c r="K1796" s="66" t="s">
        <v>1490</v>
      </c>
    </row>
    <row r="1797" spans="1:11" ht="17.25">
      <c r="A1797" s="65">
        <v>10</v>
      </c>
      <c r="B1797" s="69">
        <v>20302</v>
      </c>
      <c r="C1797" s="66" t="s">
        <v>584</v>
      </c>
      <c r="D1797" s="66" t="s">
        <v>1952</v>
      </c>
      <c r="E1797" s="70"/>
      <c r="F1797" s="70"/>
      <c r="G1797" s="70">
        <v>12750</v>
      </c>
      <c r="H1797" s="66">
        <v>2555</v>
      </c>
      <c r="I1797" s="66" t="s">
        <v>154</v>
      </c>
      <c r="J1797" s="66" t="s">
        <v>155</v>
      </c>
      <c r="K1797" s="66" t="s">
        <v>1490</v>
      </c>
    </row>
    <row r="1798" spans="1:11" ht="17.25">
      <c r="A1798" s="65">
        <v>10</v>
      </c>
      <c r="B1798" s="69">
        <v>20302</v>
      </c>
      <c r="C1798" s="66" t="s">
        <v>584</v>
      </c>
      <c r="D1798" s="66" t="s">
        <v>1953</v>
      </c>
      <c r="E1798" s="70"/>
      <c r="F1798" s="70"/>
      <c r="G1798" s="70">
        <v>9000</v>
      </c>
      <c r="H1798" s="66">
        <v>2555</v>
      </c>
      <c r="I1798" s="66" t="s">
        <v>154</v>
      </c>
      <c r="J1798" s="66" t="s">
        <v>155</v>
      </c>
      <c r="K1798" s="66" t="s">
        <v>1490</v>
      </c>
    </row>
    <row r="1799" spans="1:11" ht="17.25">
      <c r="A1799" s="65">
        <v>10</v>
      </c>
      <c r="B1799" s="69">
        <v>20302</v>
      </c>
      <c r="C1799" s="66" t="s">
        <v>584</v>
      </c>
      <c r="D1799" s="66" t="s">
        <v>1954</v>
      </c>
      <c r="E1799" s="70"/>
      <c r="F1799" s="70"/>
      <c r="G1799" s="70">
        <v>9000</v>
      </c>
      <c r="H1799" s="66">
        <v>2555</v>
      </c>
      <c r="I1799" s="66" t="s">
        <v>154</v>
      </c>
      <c r="J1799" s="66" t="s">
        <v>155</v>
      </c>
      <c r="K1799" s="66" t="s">
        <v>1490</v>
      </c>
    </row>
    <row r="1800" spans="1:11" ht="17.25">
      <c r="A1800" s="65">
        <v>10</v>
      </c>
      <c r="B1800" s="69">
        <v>20302</v>
      </c>
      <c r="C1800" s="66" t="s">
        <v>584</v>
      </c>
      <c r="D1800" s="66" t="s">
        <v>1955</v>
      </c>
      <c r="E1800" s="70"/>
      <c r="F1800" s="70"/>
      <c r="G1800" s="70">
        <v>17625</v>
      </c>
      <c r="H1800" s="66">
        <v>2555</v>
      </c>
      <c r="I1800" s="66" t="s">
        <v>154</v>
      </c>
      <c r="J1800" s="66" t="s">
        <v>155</v>
      </c>
      <c r="K1800" s="66" t="s">
        <v>1490</v>
      </c>
    </row>
    <row r="1801" spans="1:11" ht="17.25">
      <c r="A1801" s="65">
        <v>10</v>
      </c>
      <c r="B1801" s="69">
        <v>20302</v>
      </c>
      <c r="C1801" s="66" t="s">
        <v>584</v>
      </c>
      <c r="D1801" s="66" t="s">
        <v>1956</v>
      </c>
      <c r="E1801" s="70"/>
      <c r="F1801" s="70"/>
      <c r="G1801" s="70">
        <v>1200</v>
      </c>
      <c r="H1801" s="66">
        <v>2555</v>
      </c>
      <c r="I1801" s="66" t="s">
        <v>154</v>
      </c>
      <c r="J1801" s="66" t="s">
        <v>155</v>
      </c>
      <c r="K1801" s="66" t="s">
        <v>1490</v>
      </c>
    </row>
    <row r="1802" spans="1:11" ht="17.25">
      <c r="A1802" s="65">
        <v>10</v>
      </c>
      <c r="B1802" s="69">
        <v>20302</v>
      </c>
      <c r="C1802" s="66" t="s">
        <v>584</v>
      </c>
      <c r="D1802" s="66" t="s">
        <v>1957</v>
      </c>
      <c r="E1802" s="70"/>
      <c r="F1802" s="70"/>
      <c r="G1802" s="70">
        <v>1200</v>
      </c>
      <c r="H1802" s="66">
        <v>2555</v>
      </c>
      <c r="I1802" s="66" t="s">
        <v>154</v>
      </c>
      <c r="J1802" s="66" t="s">
        <v>155</v>
      </c>
      <c r="K1802" s="66" t="s">
        <v>1490</v>
      </c>
    </row>
    <row r="1803" spans="1:11" ht="17.25">
      <c r="A1803" s="65">
        <v>10</v>
      </c>
      <c r="B1803" s="69">
        <v>20302</v>
      </c>
      <c r="C1803" s="66" t="s">
        <v>584</v>
      </c>
      <c r="D1803" s="66" t="s">
        <v>1958</v>
      </c>
      <c r="E1803" s="70"/>
      <c r="F1803" s="70"/>
      <c r="G1803" s="70">
        <v>4200</v>
      </c>
      <c r="H1803" s="66">
        <v>2555</v>
      </c>
      <c r="I1803" s="66" t="s">
        <v>154</v>
      </c>
      <c r="J1803" s="66" t="s">
        <v>155</v>
      </c>
      <c r="K1803" s="66" t="s">
        <v>1490</v>
      </c>
    </row>
    <row r="1804" spans="1:11" ht="17.25">
      <c r="A1804" s="65">
        <v>10</v>
      </c>
      <c r="B1804" s="69">
        <v>20302</v>
      </c>
      <c r="C1804" s="66" t="s">
        <v>584</v>
      </c>
      <c r="D1804" s="66" t="s">
        <v>1959</v>
      </c>
      <c r="E1804" s="70"/>
      <c r="F1804" s="70"/>
      <c r="G1804" s="70">
        <v>1350</v>
      </c>
      <c r="H1804" s="66">
        <v>2555</v>
      </c>
      <c r="I1804" s="66" t="s">
        <v>154</v>
      </c>
      <c r="J1804" s="66" t="s">
        <v>155</v>
      </c>
      <c r="K1804" s="66" t="s">
        <v>1490</v>
      </c>
    </row>
    <row r="1805" spans="1:11" ht="17.25">
      <c r="A1805" s="65">
        <v>10</v>
      </c>
      <c r="B1805" s="69">
        <v>20302</v>
      </c>
      <c r="C1805" s="66" t="s">
        <v>584</v>
      </c>
      <c r="D1805" s="66" t="s">
        <v>1960</v>
      </c>
      <c r="E1805" s="70"/>
      <c r="F1805" s="70"/>
      <c r="G1805" s="70">
        <v>1800</v>
      </c>
      <c r="H1805" s="66">
        <v>2555</v>
      </c>
      <c r="I1805" s="66" t="s">
        <v>154</v>
      </c>
      <c r="J1805" s="66" t="s">
        <v>155</v>
      </c>
      <c r="K1805" s="66" t="s">
        <v>1490</v>
      </c>
    </row>
    <row r="1806" spans="1:11" ht="17.25">
      <c r="A1806" s="65">
        <v>10</v>
      </c>
      <c r="B1806" s="69">
        <v>20302</v>
      </c>
      <c r="C1806" s="66" t="s">
        <v>584</v>
      </c>
      <c r="D1806" s="66" t="s">
        <v>1961</v>
      </c>
      <c r="E1806" s="70"/>
      <c r="F1806" s="70"/>
      <c r="G1806" s="70">
        <v>1800</v>
      </c>
      <c r="H1806" s="66">
        <v>2555</v>
      </c>
      <c r="I1806" s="66" t="s">
        <v>154</v>
      </c>
      <c r="J1806" s="66" t="s">
        <v>155</v>
      </c>
      <c r="K1806" s="66" t="s">
        <v>1490</v>
      </c>
    </row>
    <row r="1807" spans="1:11" ht="17.25">
      <c r="A1807" s="65">
        <v>10</v>
      </c>
      <c r="B1807" s="69">
        <v>20302</v>
      </c>
      <c r="C1807" s="66" t="s">
        <v>584</v>
      </c>
      <c r="D1807" s="66" t="s">
        <v>1962</v>
      </c>
      <c r="E1807" s="70"/>
      <c r="F1807" s="70"/>
      <c r="G1807" s="70">
        <v>1800</v>
      </c>
      <c r="H1807" s="66">
        <v>2555</v>
      </c>
      <c r="I1807" s="66" t="s">
        <v>154</v>
      </c>
      <c r="J1807" s="66" t="s">
        <v>155</v>
      </c>
      <c r="K1807" s="66" t="s">
        <v>1490</v>
      </c>
    </row>
    <row r="1808" spans="1:11" ht="17.25">
      <c r="A1808" s="65">
        <v>10</v>
      </c>
      <c r="B1808" s="69">
        <v>20302</v>
      </c>
      <c r="C1808" s="66" t="s">
        <v>584</v>
      </c>
      <c r="D1808" s="66" t="s">
        <v>1963</v>
      </c>
      <c r="E1808" s="70"/>
      <c r="F1808" s="70"/>
      <c r="G1808" s="70">
        <v>2250</v>
      </c>
      <c r="H1808" s="66">
        <v>2555</v>
      </c>
      <c r="I1808" s="66" t="s">
        <v>154</v>
      </c>
      <c r="J1808" s="66" t="s">
        <v>155</v>
      </c>
      <c r="K1808" s="66" t="s">
        <v>1490</v>
      </c>
    </row>
    <row r="1809" spans="1:11" ht="17.25">
      <c r="A1809" s="65">
        <v>10</v>
      </c>
      <c r="B1809" s="69">
        <v>20302</v>
      </c>
      <c r="C1809" s="66" t="s">
        <v>584</v>
      </c>
      <c r="D1809" s="66" t="s">
        <v>1964</v>
      </c>
      <c r="E1809" s="70"/>
      <c r="F1809" s="70"/>
      <c r="G1809" s="70">
        <v>1800</v>
      </c>
      <c r="H1809" s="66">
        <v>2555</v>
      </c>
      <c r="I1809" s="66" t="s">
        <v>154</v>
      </c>
      <c r="J1809" s="66" t="s">
        <v>155</v>
      </c>
      <c r="K1809" s="66" t="s">
        <v>1490</v>
      </c>
    </row>
    <row r="1810" spans="1:11" ht="17.25">
      <c r="A1810" s="65">
        <v>10</v>
      </c>
      <c r="B1810" s="69">
        <v>20302</v>
      </c>
      <c r="C1810" s="66" t="s">
        <v>584</v>
      </c>
      <c r="D1810" s="66" t="s">
        <v>1965</v>
      </c>
      <c r="E1810" s="70"/>
      <c r="F1810" s="70"/>
      <c r="G1810" s="70">
        <v>2400</v>
      </c>
      <c r="H1810" s="66">
        <v>2555</v>
      </c>
      <c r="I1810" s="66" t="s">
        <v>154</v>
      </c>
      <c r="J1810" s="66" t="s">
        <v>155</v>
      </c>
      <c r="K1810" s="66" t="s">
        <v>1490</v>
      </c>
    </row>
    <row r="1811" spans="1:11" ht="17.25">
      <c r="A1811" s="65">
        <v>10</v>
      </c>
      <c r="B1811" s="69">
        <v>20302</v>
      </c>
      <c r="C1811" s="66" t="s">
        <v>584</v>
      </c>
      <c r="D1811" s="66" t="s">
        <v>1966</v>
      </c>
      <c r="E1811" s="70"/>
      <c r="F1811" s="70"/>
      <c r="G1811" s="70">
        <v>900</v>
      </c>
      <c r="H1811" s="66">
        <v>2555</v>
      </c>
      <c r="I1811" s="66" t="s">
        <v>154</v>
      </c>
      <c r="J1811" s="66" t="s">
        <v>155</v>
      </c>
      <c r="K1811" s="66" t="s">
        <v>1490</v>
      </c>
    </row>
    <row r="1812" spans="1:11" ht="17.25">
      <c r="A1812" s="65">
        <v>10</v>
      </c>
      <c r="B1812" s="69">
        <v>20302</v>
      </c>
      <c r="C1812" s="66" t="s">
        <v>584</v>
      </c>
      <c r="D1812" s="66" t="s">
        <v>1966</v>
      </c>
      <c r="E1812" s="70"/>
      <c r="F1812" s="70"/>
      <c r="G1812" s="70">
        <v>1200</v>
      </c>
      <c r="H1812" s="66">
        <v>2555</v>
      </c>
      <c r="I1812" s="66" t="s">
        <v>154</v>
      </c>
      <c r="J1812" s="66" t="s">
        <v>155</v>
      </c>
      <c r="K1812" s="66" t="s">
        <v>1490</v>
      </c>
    </row>
    <row r="1813" spans="1:11" ht="17.25">
      <c r="A1813" s="65">
        <v>10</v>
      </c>
      <c r="B1813" s="69">
        <v>20302</v>
      </c>
      <c r="C1813" s="66" t="s">
        <v>584</v>
      </c>
      <c r="D1813" s="66" t="s">
        <v>1966</v>
      </c>
      <c r="E1813" s="70"/>
      <c r="F1813" s="70"/>
      <c r="G1813" s="70">
        <v>1200</v>
      </c>
      <c r="H1813" s="66">
        <v>2555</v>
      </c>
      <c r="I1813" s="66" t="s">
        <v>154</v>
      </c>
      <c r="J1813" s="66" t="s">
        <v>155</v>
      </c>
      <c r="K1813" s="66" t="s">
        <v>1490</v>
      </c>
    </row>
    <row r="1814" spans="1:11" ht="17.25">
      <c r="A1814" s="65">
        <v>10</v>
      </c>
      <c r="B1814" s="69">
        <v>20302</v>
      </c>
      <c r="C1814" s="66" t="s">
        <v>584</v>
      </c>
      <c r="D1814" s="66" t="s">
        <v>1967</v>
      </c>
      <c r="E1814" s="70"/>
      <c r="F1814" s="70"/>
      <c r="G1814" s="70">
        <v>1800</v>
      </c>
      <c r="H1814" s="66">
        <v>2555</v>
      </c>
      <c r="I1814" s="66" t="s">
        <v>154</v>
      </c>
      <c r="J1814" s="66" t="s">
        <v>155</v>
      </c>
      <c r="K1814" s="66" t="s">
        <v>1490</v>
      </c>
    </row>
    <row r="1815" spans="1:11" ht="17.25">
      <c r="A1815" s="65">
        <v>10</v>
      </c>
      <c r="B1815" s="69">
        <v>20302</v>
      </c>
      <c r="C1815" s="66" t="s">
        <v>584</v>
      </c>
      <c r="D1815" s="66" t="s">
        <v>1968</v>
      </c>
      <c r="E1815" s="70"/>
      <c r="F1815" s="70"/>
      <c r="G1815" s="70">
        <v>900</v>
      </c>
      <c r="H1815" s="66">
        <v>2555</v>
      </c>
      <c r="I1815" s="66" t="s">
        <v>154</v>
      </c>
      <c r="J1815" s="66" t="s">
        <v>155</v>
      </c>
      <c r="K1815" s="66" t="s">
        <v>1490</v>
      </c>
    </row>
    <row r="1816" spans="1:11" ht="17.25">
      <c r="A1816" s="65">
        <v>10</v>
      </c>
      <c r="B1816" s="69">
        <v>20302</v>
      </c>
      <c r="C1816" s="66" t="s">
        <v>584</v>
      </c>
      <c r="D1816" s="66" t="s">
        <v>1968</v>
      </c>
      <c r="E1816" s="70"/>
      <c r="F1816" s="70"/>
      <c r="G1816" s="70">
        <v>2400</v>
      </c>
      <c r="H1816" s="66">
        <v>2555</v>
      </c>
      <c r="I1816" s="66" t="s">
        <v>154</v>
      </c>
      <c r="J1816" s="66" t="s">
        <v>155</v>
      </c>
      <c r="K1816" s="66" t="s">
        <v>1490</v>
      </c>
    </row>
    <row r="1817" spans="1:11" ht="17.25">
      <c r="A1817" s="65">
        <v>10</v>
      </c>
      <c r="B1817" s="69">
        <v>20302</v>
      </c>
      <c r="C1817" s="66" t="s">
        <v>584</v>
      </c>
      <c r="D1817" s="66" t="s">
        <v>1969</v>
      </c>
      <c r="E1817" s="70"/>
      <c r="F1817" s="70"/>
      <c r="G1817" s="70">
        <v>1600</v>
      </c>
      <c r="H1817" s="66">
        <v>2555</v>
      </c>
      <c r="I1817" s="66" t="s">
        <v>154</v>
      </c>
      <c r="J1817" s="66" t="s">
        <v>155</v>
      </c>
      <c r="K1817" s="66" t="s">
        <v>1490</v>
      </c>
    </row>
    <row r="1818" spans="1:11" ht="17.25">
      <c r="A1818" s="65">
        <v>10</v>
      </c>
      <c r="B1818" s="69">
        <v>20302</v>
      </c>
      <c r="C1818" s="66" t="s">
        <v>584</v>
      </c>
      <c r="D1818" s="66" t="s">
        <v>1970</v>
      </c>
      <c r="E1818" s="70"/>
      <c r="F1818" s="70"/>
      <c r="G1818" s="70">
        <v>3200</v>
      </c>
      <c r="H1818" s="66">
        <v>2555</v>
      </c>
      <c r="I1818" s="66" t="s">
        <v>154</v>
      </c>
      <c r="J1818" s="66" t="s">
        <v>155</v>
      </c>
      <c r="K1818" s="66" t="s">
        <v>1490</v>
      </c>
    </row>
    <row r="1819" spans="1:11" ht="17.25">
      <c r="A1819" s="65">
        <v>10</v>
      </c>
      <c r="B1819" s="69">
        <v>20302</v>
      </c>
      <c r="C1819" s="66" t="s">
        <v>584</v>
      </c>
      <c r="D1819" s="66" t="s">
        <v>1971</v>
      </c>
      <c r="E1819" s="70"/>
      <c r="F1819" s="70"/>
      <c r="G1819" s="70">
        <v>5600</v>
      </c>
      <c r="H1819" s="66">
        <v>2555</v>
      </c>
      <c r="I1819" s="66" t="s">
        <v>154</v>
      </c>
      <c r="J1819" s="66" t="s">
        <v>155</v>
      </c>
      <c r="K1819" s="66" t="s">
        <v>1490</v>
      </c>
    </row>
    <row r="1820" spans="1:11" ht="17.25">
      <c r="A1820" s="65">
        <v>10</v>
      </c>
      <c r="B1820" s="69">
        <v>20302</v>
      </c>
      <c r="C1820" s="66" t="s">
        <v>584</v>
      </c>
      <c r="D1820" s="66" t="s">
        <v>1972</v>
      </c>
      <c r="E1820" s="70"/>
      <c r="F1820" s="70"/>
      <c r="G1820" s="70">
        <v>4800</v>
      </c>
      <c r="H1820" s="66">
        <v>2555</v>
      </c>
      <c r="I1820" s="66" t="s">
        <v>154</v>
      </c>
      <c r="J1820" s="66" t="s">
        <v>155</v>
      </c>
      <c r="K1820" s="66" t="s">
        <v>1490</v>
      </c>
    </row>
    <row r="1821" spans="1:11" ht="17.25">
      <c r="A1821" s="65">
        <v>10</v>
      </c>
      <c r="B1821" s="69">
        <v>20302</v>
      </c>
      <c r="C1821" s="66" t="s">
        <v>584</v>
      </c>
      <c r="D1821" s="66" t="s">
        <v>1973</v>
      </c>
      <c r="E1821" s="70"/>
      <c r="F1821" s="70"/>
      <c r="G1821" s="70">
        <v>1600</v>
      </c>
      <c r="H1821" s="66">
        <v>2555</v>
      </c>
      <c r="I1821" s="66" t="s">
        <v>154</v>
      </c>
      <c r="J1821" s="66" t="s">
        <v>155</v>
      </c>
      <c r="K1821" s="66" t="s">
        <v>1490</v>
      </c>
    </row>
    <row r="1822" spans="1:11" ht="17.25">
      <c r="A1822" s="65">
        <v>10</v>
      </c>
      <c r="B1822" s="69">
        <v>20302</v>
      </c>
      <c r="C1822" s="66" t="s">
        <v>584</v>
      </c>
      <c r="D1822" s="66" t="s">
        <v>1974</v>
      </c>
      <c r="E1822" s="70"/>
      <c r="F1822" s="70"/>
      <c r="G1822" s="70">
        <v>3200</v>
      </c>
      <c r="H1822" s="66">
        <v>2555</v>
      </c>
      <c r="I1822" s="66" t="s">
        <v>154</v>
      </c>
      <c r="J1822" s="66" t="s">
        <v>155</v>
      </c>
      <c r="K1822" s="66" t="s">
        <v>1490</v>
      </c>
    </row>
    <row r="1823" spans="1:11" ht="17.25">
      <c r="A1823" s="65">
        <v>10</v>
      </c>
      <c r="B1823" s="69">
        <v>20302</v>
      </c>
      <c r="C1823" s="66" t="s">
        <v>584</v>
      </c>
      <c r="D1823" s="66" t="s">
        <v>1975</v>
      </c>
      <c r="E1823" s="70"/>
      <c r="F1823" s="70"/>
      <c r="G1823" s="70">
        <v>2400</v>
      </c>
      <c r="H1823" s="66">
        <v>2555</v>
      </c>
      <c r="I1823" s="66" t="s">
        <v>154</v>
      </c>
      <c r="J1823" s="66" t="s">
        <v>155</v>
      </c>
      <c r="K1823" s="66" t="s">
        <v>1490</v>
      </c>
    </row>
    <row r="1824" spans="1:11" ht="17.25">
      <c r="A1824" s="65">
        <v>10</v>
      </c>
      <c r="B1824" s="69">
        <v>20302</v>
      </c>
      <c r="C1824" s="66" t="s">
        <v>584</v>
      </c>
      <c r="D1824" s="66" t="s">
        <v>1976</v>
      </c>
      <c r="E1824" s="70"/>
      <c r="F1824" s="70"/>
      <c r="G1824" s="70">
        <v>2800</v>
      </c>
      <c r="H1824" s="66">
        <v>2555</v>
      </c>
      <c r="I1824" s="66" t="s">
        <v>154</v>
      </c>
      <c r="J1824" s="66" t="s">
        <v>155</v>
      </c>
      <c r="K1824" s="66" t="s">
        <v>1490</v>
      </c>
    </row>
    <row r="1825" spans="1:11" ht="17.25">
      <c r="A1825" s="65">
        <v>10</v>
      </c>
      <c r="B1825" s="69">
        <v>20302</v>
      </c>
      <c r="C1825" s="66" t="s">
        <v>584</v>
      </c>
      <c r="D1825" s="66" t="s">
        <v>1977</v>
      </c>
      <c r="E1825" s="70"/>
      <c r="F1825" s="70"/>
      <c r="G1825" s="70">
        <v>4800</v>
      </c>
      <c r="H1825" s="66">
        <v>2555</v>
      </c>
      <c r="I1825" s="66" t="s">
        <v>154</v>
      </c>
      <c r="J1825" s="66" t="s">
        <v>155</v>
      </c>
      <c r="K1825" s="66" t="s">
        <v>1490</v>
      </c>
    </row>
    <row r="1826" spans="1:11" ht="17.25">
      <c r="A1826" s="65">
        <v>10</v>
      </c>
      <c r="B1826" s="69">
        <v>20302</v>
      </c>
      <c r="C1826" s="66" t="s">
        <v>584</v>
      </c>
      <c r="D1826" s="66" t="s">
        <v>1978</v>
      </c>
      <c r="E1826" s="70"/>
      <c r="F1826" s="70"/>
      <c r="G1826" s="70">
        <v>4400</v>
      </c>
      <c r="H1826" s="66">
        <v>2555</v>
      </c>
      <c r="I1826" s="66" t="s">
        <v>154</v>
      </c>
      <c r="J1826" s="66" t="s">
        <v>155</v>
      </c>
      <c r="K1826" s="66" t="s">
        <v>1490</v>
      </c>
    </row>
    <row r="1827" spans="1:11" ht="17.25">
      <c r="A1827" s="65">
        <v>10</v>
      </c>
      <c r="B1827" s="69">
        <v>20302</v>
      </c>
      <c r="C1827" s="66" t="s">
        <v>584</v>
      </c>
      <c r="D1827" s="66" t="s">
        <v>1979</v>
      </c>
      <c r="E1827" s="70"/>
      <c r="F1827" s="70"/>
      <c r="G1827" s="70">
        <v>3300</v>
      </c>
      <c r="H1827" s="66">
        <v>2555</v>
      </c>
      <c r="I1827" s="66" t="s">
        <v>154</v>
      </c>
      <c r="J1827" s="66" t="s">
        <v>155</v>
      </c>
      <c r="K1827" s="66" t="s">
        <v>1490</v>
      </c>
    </row>
    <row r="1828" spans="1:11" ht="17.25">
      <c r="A1828" s="65">
        <v>10</v>
      </c>
      <c r="B1828" s="69">
        <v>20302</v>
      </c>
      <c r="C1828" s="66" t="s">
        <v>584</v>
      </c>
      <c r="D1828" s="66" t="s">
        <v>1980</v>
      </c>
      <c r="E1828" s="70"/>
      <c r="F1828" s="70"/>
      <c r="G1828" s="70">
        <v>18000</v>
      </c>
      <c r="H1828" s="66">
        <v>2555</v>
      </c>
      <c r="I1828" s="66" t="s">
        <v>154</v>
      </c>
      <c r="J1828" s="66" t="s">
        <v>155</v>
      </c>
      <c r="K1828" s="66" t="s">
        <v>1490</v>
      </c>
    </row>
    <row r="1829" spans="1:11" ht="17.25">
      <c r="A1829" s="65">
        <v>14</v>
      </c>
      <c r="B1829" s="69">
        <v>20302</v>
      </c>
      <c r="C1829" s="72" t="s">
        <v>596</v>
      </c>
      <c r="D1829" s="66" t="s">
        <v>1981</v>
      </c>
      <c r="E1829" s="70"/>
      <c r="F1829" s="70"/>
      <c r="G1829" s="70">
        <v>23400</v>
      </c>
      <c r="H1829" s="66">
        <v>2555</v>
      </c>
      <c r="I1829" s="66" t="s">
        <v>154</v>
      </c>
      <c r="J1829" s="66" t="s">
        <v>155</v>
      </c>
      <c r="K1829" s="66" t="s">
        <v>1490</v>
      </c>
    </row>
    <row r="1830" spans="1:11" ht="17.25">
      <c r="A1830" s="65">
        <v>14</v>
      </c>
      <c r="B1830" s="69">
        <v>20302</v>
      </c>
      <c r="C1830" s="66" t="s">
        <v>584</v>
      </c>
      <c r="D1830" s="66" t="s">
        <v>1966</v>
      </c>
      <c r="E1830" s="70"/>
      <c r="F1830" s="70"/>
      <c r="G1830" s="70">
        <v>2400</v>
      </c>
      <c r="H1830" s="66">
        <v>2555</v>
      </c>
      <c r="I1830" s="66" t="s">
        <v>154</v>
      </c>
      <c r="J1830" s="66" t="s">
        <v>155</v>
      </c>
      <c r="K1830" s="66" t="s">
        <v>1490</v>
      </c>
    </row>
    <row r="1831" spans="1:11" ht="17.25">
      <c r="A1831" s="65">
        <v>14</v>
      </c>
      <c r="B1831" s="69">
        <v>20302</v>
      </c>
      <c r="C1831" s="66" t="s">
        <v>584</v>
      </c>
      <c r="D1831" s="66" t="s">
        <v>1982</v>
      </c>
      <c r="E1831" s="70"/>
      <c r="F1831" s="70"/>
      <c r="G1831" s="70">
        <v>2400</v>
      </c>
      <c r="H1831" s="66">
        <v>2555</v>
      </c>
      <c r="I1831" s="66" t="s">
        <v>154</v>
      </c>
      <c r="J1831" s="66" t="s">
        <v>155</v>
      </c>
      <c r="K1831" s="66" t="s">
        <v>1490</v>
      </c>
    </row>
    <row r="1832" spans="1:11" ht="17.25">
      <c r="A1832" s="65">
        <v>15</v>
      </c>
      <c r="B1832" s="69">
        <v>20302</v>
      </c>
      <c r="C1832" s="66" t="s">
        <v>584</v>
      </c>
      <c r="D1832" s="66" t="s">
        <v>1983</v>
      </c>
      <c r="E1832" s="70"/>
      <c r="F1832" s="70"/>
      <c r="G1832" s="70">
        <v>9000</v>
      </c>
      <c r="H1832" s="66">
        <v>2555</v>
      </c>
      <c r="I1832" s="66" t="s">
        <v>154</v>
      </c>
      <c r="J1832" s="66" t="s">
        <v>155</v>
      </c>
      <c r="K1832" s="66" t="s">
        <v>1490</v>
      </c>
    </row>
    <row r="1833" spans="1:11" ht="17.25">
      <c r="A1833" s="65">
        <v>15</v>
      </c>
      <c r="B1833" s="69">
        <v>20302</v>
      </c>
      <c r="C1833" s="66" t="s">
        <v>584</v>
      </c>
      <c r="D1833" s="66" t="s">
        <v>1984</v>
      </c>
      <c r="E1833" s="70"/>
      <c r="F1833" s="70"/>
      <c r="G1833" s="70">
        <v>2250</v>
      </c>
      <c r="H1833" s="66">
        <v>2555</v>
      </c>
      <c r="I1833" s="66" t="s">
        <v>154</v>
      </c>
      <c r="J1833" s="66" t="s">
        <v>155</v>
      </c>
      <c r="K1833" s="66" t="s">
        <v>1490</v>
      </c>
    </row>
    <row r="1834" spans="1:11" ht="17.25">
      <c r="A1834" s="65">
        <v>15</v>
      </c>
      <c r="B1834" s="69">
        <v>20302</v>
      </c>
      <c r="C1834" s="66" t="s">
        <v>584</v>
      </c>
      <c r="D1834" s="66" t="s">
        <v>1985</v>
      </c>
      <c r="E1834" s="70"/>
      <c r="F1834" s="70"/>
      <c r="G1834" s="70">
        <v>2250</v>
      </c>
      <c r="H1834" s="66">
        <v>2555</v>
      </c>
      <c r="I1834" s="66" t="s">
        <v>154</v>
      </c>
      <c r="J1834" s="66" t="s">
        <v>155</v>
      </c>
      <c r="K1834" s="66" t="s">
        <v>1490</v>
      </c>
    </row>
    <row r="1835" spans="1:11" ht="17.25">
      <c r="A1835" s="65">
        <v>15</v>
      </c>
      <c r="B1835" s="69">
        <v>20302</v>
      </c>
      <c r="C1835" s="66" t="s">
        <v>1558</v>
      </c>
      <c r="D1835" s="66" t="s">
        <v>1986</v>
      </c>
      <c r="E1835" s="70"/>
      <c r="F1835" s="70"/>
      <c r="G1835" s="70">
        <v>1000</v>
      </c>
      <c r="H1835" s="66">
        <v>2555</v>
      </c>
      <c r="I1835" s="66" t="s">
        <v>154</v>
      </c>
      <c r="J1835" s="66" t="s">
        <v>155</v>
      </c>
      <c r="K1835" s="66" t="s">
        <v>1490</v>
      </c>
    </row>
    <row r="1836" spans="1:11" ht="17.25">
      <c r="A1836" s="65">
        <v>15</v>
      </c>
      <c r="B1836" s="69">
        <v>20302</v>
      </c>
      <c r="C1836" s="66" t="s">
        <v>1558</v>
      </c>
      <c r="D1836" s="66" t="s">
        <v>1987</v>
      </c>
      <c r="E1836" s="70"/>
      <c r="F1836" s="70"/>
      <c r="G1836" s="70">
        <v>1500</v>
      </c>
      <c r="H1836" s="66">
        <v>2555</v>
      </c>
      <c r="I1836" s="66" t="s">
        <v>154</v>
      </c>
      <c r="J1836" s="66" t="s">
        <v>155</v>
      </c>
      <c r="K1836" s="66" t="s">
        <v>1490</v>
      </c>
    </row>
    <row r="1837" spans="1:11" ht="17.25">
      <c r="A1837" s="65">
        <v>15</v>
      </c>
      <c r="B1837" s="69">
        <v>20302</v>
      </c>
      <c r="C1837" s="66" t="s">
        <v>1558</v>
      </c>
      <c r="D1837" s="66" t="s">
        <v>1988</v>
      </c>
      <c r="E1837" s="70"/>
      <c r="F1837" s="70"/>
      <c r="G1837" s="70">
        <v>1600</v>
      </c>
      <c r="H1837" s="66">
        <v>2555</v>
      </c>
      <c r="I1837" s="66" t="s">
        <v>154</v>
      </c>
      <c r="J1837" s="66" t="s">
        <v>155</v>
      </c>
      <c r="K1837" s="66" t="s">
        <v>1490</v>
      </c>
    </row>
    <row r="1838" spans="1:11" ht="17.25">
      <c r="A1838" s="65">
        <v>15</v>
      </c>
      <c r="B1838" s="69">
        <v>20302</v>
      </c>
      <c r="C1838" s="70" t="s">
        <v>158</v>
      </c>
      <c r="D1838" s="66" t="s">
        <v>1989</v>
      </c>
      <c r="E1838" s="70"/>
      <c r="F1838" s="70"/>
      <c r="G1838" s="70">
        <v>859</v>
      </c>
      <c r="H1838" s="66">
        <v>2555</v>
      </c>
      <c r="I1838" s="66" t="s">
        <v>154</v>
      </c>
      <c r="J1838" s="66" t="s">
        <v>155</v>
      </c>
      <c r="K1838" s="66" t="s">
        <v>1490</v>
      </c>
    </row>
    <row r="1839" spans="1:11" ht="17.25">
      <c r="A1839" s="65">
        <v>15</v>
      </c>
      <c r="B1839" s="69">
        <v>20302</v>
      </c>
      <c r="C1839" s="70" t="s">
        <v>158</v>
      </c>
      <c r="D1839" s="66" t="s">
        <v>1990</v>
      </c>
      <c r="E1839" s="70"/>
      <c r="F1839" s="70"/>
      <c r="G1839" s="70">
        <v>2540</v>
      </c>
      <c r="H1839" s="66">
        <v>2555</v>
      </c>
      <c r="I1839" s="66" t="s">
        <v>154</v>
      </c>
      <c r="J1839" s="66" t="s">
        <v>155</v>
      </c>
      <c r="K1839" s="66" t="s">
        <v>1490</v>
      </c>
    </row>
    <row r="1840" spans="1:11" ht="17.25">
      <c r="A1840" s="65">
        <v>15</v>
      </c>
      <c r="B1840" s="69">
        <v>20302</v>
      </c>
      <c r="C1840" s="70" t="s">
        <v>158</v>
      </c>
      <c r="D1840" s="66" t="s">
        <v>1991</v>
      </c>
      <c r="E1840" s="70"/>
      <c r="F1840" s="70"/>
      <c r="G1840" s="70">
        <v>2374</v>
      </c>
      <c r="H1840" s="66">
        <v>2555</v>
      </c>
      <c r="I1840" s="66" t="s">
        <v>154</v>
      </c>
      <c r="J1840" s="66" t="s">
        <v>155</v>
      </c>
      <c r="K1840" s="66" t="s">
        <v>1490</v>
      </c>
    </row>
    <row r="1841" spans="1:11" ht="17.25">
      <c r="A1841" s="65">
        <v>15</v>
      </c>
      <c r="B1841" s="69">
        <v>20302</v>
      </c>
      <c r="C1841" s="70" t="s">
        <v>158</v>
      </c>
      <c r="D1841" s="66" t="s">
        <v>1992</v>
      </c>
      <c r="E1841" s="70"/>
      <c r="F1841" s="70"/>
      <c r="G1841" s="70">
        <v>150</v>
      </c>
      <c r="H1841" s="66">
        <v>2555</v>
      </c>
      <c r="I1841" s="66" t="s">
        <v>154</v>
      </c>
      <c r="J1841" s="66" t="s">
        <v>155</v>
      </c>
      <c r="K1841" s="66" t="s">
        <v>1490</v>
      </c>
    </row>
    <row r="1842" spans="1:11" ht="17.25">
      <c r="A1842" s="65">
        <v>16</v>
      </c>
      <c r="B1842" s="69">
        <v>20302</v>
      </c>
      <c r="C1842" s="66" t="s">
        <v>584</v>
      </c>
      <c r="D1842" s="66" t="s">
        <v>1993</v>
      </c>
      <c r="E1842" s="70"/>
      <c r="F1842" s="70"/>
      <c r="G1842" s="70">
        <v>3000</v>
      </c>
      <c r="H1842" s="66">
        <v>2555</v>
      </c>
      <c r="I1842" s="66" t="s">
        <v>154</v>
      </c>
      <c r="J1842" s="66" t="s">
        <v>155</v>
      </c>
      <c r="K1842" s="66" t="s">
        <v>1490</v>
      </c>
    </row>
    <row r="1843" spans="1:11" ht="17.25">
      <c r="A1843" s="65">
        <v>16</v>
      </c>
      <c r="B1843" s="69">
        <v>20302</v>
      </c>
      <c r="C1843" s="66" t="s">
        <v>584</v>
      </c>
      <c r="D1843" s="66" t="s">
        <v>1994</v>
      </c>
      <c r="E1843" s="70"/>
      <c r="F1843" s="70"/>
      <c r="G1843" s="70">
        <v>4000</v>
      </c>
      <c r="H1843" s="66">
        <v>2555</v>
      </c>
      <c r="I1843" s="66" t="s">
        <v>154</v>
      </c>
      <c r="J1843" s="66" t="s">
        <v>155</v>
      </c>
      <c r="K1843" s="66" t="s">
        <v>1490</v>
      </c>
    </row>
    <row r="1844" spans="1:11" ht="17.25">
      <c r="A1844" s="65">
        <v>16</v>
      </c>
      <c r="B1844" s="69">
        <v>20302</v>
      </c>
      <c r="C1844" s="66" t="s">
        <v>584</v>
      </c>
      <c r="D1844" s="66" t="s">
        <v>1995</v>
      </c>
      <c r="E1844" s="70"/>
      <c r="F1844" s="70"/>
      <c r="G1844" s="70">
        <v>5200</v>
      </c>
      <c r="H1844" s="66">
        <v>2555</v>
      </c>
      <c r="I1844" s="66" t="s">
        <v>154</v>
      </c>
      <c r="J1844" s="66" t="s">
        <v>155</v>
      </c>
      <c r="K1844" s="66" t="s">
        <v>1490</v>
      </c>
    </row>
    <row r="1845" spans="1:11" ht="17.25">
      <c r="A1845" s="65">
        <v>16</v>
      </c>
      <c r="B1845" s="69">
        <v>20302</v>
      </c>
      <c r="C1845" s="66" t="s">
        <v>584</v>
      </c>
      <c r="D1845" s="66" t="s">
        <v>1996</v>
      </c>
      <c r="E1845" s="70"/>
      <c r="F1845" s="70"/>
      <c r="G1845" s="70">
        <v>6800</v>
      </c>
      <c r="H1845" s="66">
        <v>2555</v>
      </c>
      <c r="I1845" s="66" t="s">
        <v>154</v>
      </c>
      <c r="J1845" s="66" t="s">
        <v>155</v>
      </c>
      <c r="K1845" s="66" t="s">
        <v>1490</v>
      </c>
    </row>
    <row r="1846" spans="1:11" ht="17.25">
      <c r="A1846" s="65">
        <v>16</v>
      </c>
      <c r="B1846" s="69">
        <v>20302</v>
      </c>
      <c r="C1846" s="66" t="s">
        <v>584</v>
      </c>
      <c r="D1846" s="66" t="s">
        <v>1997</v>
      </c>
      <c r="E1846" s="70"/>
      <c r="F1846" s="70"/>
      <c r="G1846" s="70">
        <v>14400</v>
      </c>
      <c r="H1846" s="66">
        <v>2555</v>
      </c>
      <c r="I1846" s="66" t="s">
        <v>154</v>
      </c>
      <c r="J1846" s="66" t="s">
        <v>155</v>
      </c>
      <c r="K1846" s="66" t="s">
        <v>1490</v>
      </c>
    </row>
    <row r="1847" spans="1:11" ht="17.25">
      <c r="A1847" s="65">
        <v>16</v>
      </c>
      <c r="B1847" s="69">
        <v>20302</v>
      </c>
      <c r="C1847" s="66" t="s">
        <v>584</v>
      </c>
      <c r="D1847" s="66" t="s">
        <v>1998</v>
      </c>
      <c r="E1847" s="70"/>
      <c r="F1847" s="70"/>
      <c r="G1847" s="70">
        <v>10800</v>
      </c>
      <c r="H1847" s="66">
        <v>2555</v>
      </c>
      <c r="I1847" s="66" t="s">
        <v>154</v>
      </c>
      <c r="J1847" s="66" t="s">
        <v>155</v>
      </c>
      <c r="K1847" s="66" t="s">
        <v>1490</v>
      </c>
    </row>
    <row r="1848" spans="1:11" ht="17.25">
      <c r="A1848" s="65">
        <v>16</v>
      </c>
      <c r="B1848" s="69">
        <v>20302</v>
      </c>
      <c r="C1848" s="66" t="s">
        <v>584</v>
      </c>
      <c r="D1848" s="66" t="s">
        <v>1999</v>
      </c>
      <c r="E1848" s="70"/>
      <c r="F1848" s="70"/>
      <c r="G1848" s="70">
        <v>3600</v>
      </c>
      <c r="H1848" s="66">
        <v>2555</v>
      </c>
      <c r="I1848" s="66" t="s">
        <v>154</v>
      </c>
      <c r="J1848" s="66" t="s">
        <v>155</v>
      </c>
      <c r="K1848" s="66" t="s">
        <v>1490</v>
      </c>
    </row>
    <row r="1849" spans="1:11" ht="17.25">
      <c r="A1849" s="65">
        <v>16</v>
      </c>
      <c r="B1849" s="69">
        <v>20302</v>
      </c>
      <c r="C1849" s="66" t="s">
        <v>584</v>
      </c>
      <c r="D1849" s="66" t="s">
        <v>2000</v>
      </c>
      <c r="E1849" s="70"/>
      <c r="F1849" s="70"/>
      <c r="G1849" s="70">
        <v>3000</v>
      </c>
      <c r="H1849" s="66">
        <v>2555</v>
      </c>
      <c r="I1849" s="66" t="s">
        <v>154</v>
      </c>
      <c r="J1849" s="66" t="s">
        <v>155</v>
      </c>
      <c r="K1849" s="66" t="s">
        <v>1490</v>
      </c>
    </row>
    <row r="1850" spans="1:11" ht="17.25">
      <c r="A1850" s="65">
        <v>21</v>
      </c>
      <c r="B1850" s="69">
        <v>20302</v>
      </c>
      <c r="C1850" s="66" t="s">
        <v>250</v>
      </c>
      <c r="D1850" s="66" t="s">
        <v>2001</v>
      </c>
      <c r="E1850" s="70"/>
      <c r="F1850" s="70"/>
      <c r="G1850" s="70">
        <v>300</v>
      </c>
      <c r="H1850" s="66">
        <v>2555</v>
      </c>
      <c r="I1850" s="66" t="s">
        <v>154</v>
      </c>
      <c r="J1850" s="66" t="s">
        <v>155</v>
      </c>
      <c r="K1850" s="66" t="s">
        <v>1490</v>
      </c>
    </row>
    <row r="1851" spans="1:11" ht="17.25">
      <c r="A1851" s="65">
        <v>21</v>
      </c>
      <c r="B1851" s="69">
        <v>20302</v>
      </c>
      <c r="C1851" s="72" t="s">
        <v>171</v>
      </c>
      <c r="D1851" s="66" t="s">
        <v>2002</v>
      </c>
      <c r="E1851" s="70"/>
      <c r="F1851" s="70"/>
      <c r="G1851" s="70">
        <v>2340</v>
      </c>
      <c r="H1851" s="66">
        <v>2555</v>
      </c>
      <c r="I1851" s="66" t="s">
        <v>154</v>
      </c>
      <c r="J1851" s="66" t="s">
        <v>155</v>
      </c>
      <c r="K1851" s="66" t="s">
        <v>1490</v>
      </c>
    </row>
    <row r="1852" spans="1:11" ht="17.25">
      <c r="A1852" s="65">
        <v>21</v>
      </c>
      <c r="B1852" s="69">
        <v>20302</v>
      </c>
      <c r="C1852" s="72" t="s">
        <v>171</v>
      </c>
      <c r="D1852" s="66" t="s">
        <v>2003</v>
      </c>
      <c r="E1852" s="70"/>
      <c r="F1852" s="70"/>
      <c r="G1852" s="70">
        <v>1080</v>
      </c>
      <c r="H1852" s="66">
        <v>2555</v>
      </c>
      <c r="I1852" s="66" t="s">
        <v>154</v>
      </c>
      <c r="J1852" s="66" t="s">
        <v>155</v>
      </c>
      <c r="K1852" s="66" t="s">
        <v>1490</v>
      </c>
    </row>
    <row r="1853" spans="1:11" ht="17.25">
      <c r="A1853" s="65">
        <v>21</v>
      </c>
      <c r="B1853" s="69">
        <v>20302</v>
      </c>
      <c r="C1853" s="66" t="s">
        <v>584</v>
      </c>
      <c r="D1853" s="66" t="s">
        <v>2004</v>
      </c>
      <c r="E1853" s="70"/>
      <c r="F1853" s="70"/>
      <c r="G1853" s="70">
        <v>9380</v>
      </c>
      <c r="H1853" s="66">
        <v>2555</v>
      </c>
      <c r="I1853" s="66" t="s">
        <v>154</v>
      </c>
      <c r="J1853" s="66" t="s">
        <v>155</v>
      </c>
      <c r="K1853" s="66" t="s">
        <v>1490</v>
      </c>
    </row>
    <row r="1854" spans="1:11" ht="17.25">
      <c r="A1854" s="65">
        <v>21</v>
      </c>
      <c r="B1854" s="69">
        <v>20302</v>
      </c>
      <c r="C1854" s="66" t="s">
        <v>584</v>
      </c>
      <c r="D1854" s="66" t="s">
        <v>2005</v>
      </c>
      <c r="E1854" s="70"/>
      <c r="F1854" s="70"/>
      <c r="G1854" s="70">
        <v>4000</v>
      </c>
      <c r="H1854" s="66">
        <v>2555</v>
      </c>
      <c r="I1854" s="66" t="s">
        <v>154</v>
      </c>
      <c r="J1854" s="66" t="s">
        <v>155</v>
      </c>
      <c r="K1854" s="66" t="s">
        <v>1490</v>
      </c>
    </row>
    <row r="1855" spans="1:11" ht="17.25">
      <c r="A1855" s="65">
        <v>21</v>
      </c>
      <c r="B1855" s="69">
        <v>20302</v>
      </c>
      <c r="C1855" s="66" t="s">
        <v>584</v>
      </c>
      <c r="D1855" s="66" t="s">
        <v>2006</v>
      </c>
      <c r="E1855" s="70"/>
      <c r="F1855" s="70"/>
      <c r="G1855" s="70">
        <v>4000</v>
      </c>
      <c r="H1855" s="66">
        <v>2555</v>
      </c>
      <c r="I1855" s="66" t="s">
        <v>154</v>
      </c>
      <c r="J1855" s="66" t="s">
        <v>155</v>
      </c>
      <c r="K1855" s="66" t="s">
        <v>1490</v>
      </c>
    </row>
    <row r="1856" spans="1:11" ht="17.25">
      <c r="A1856" s="65">
        <v>21</v>
      </c>
      <c r="B1856" s="69">
        <v>20302</v>
      </c>
      <c r="C1856" s="66" t="s">
        <v>584</v>
      </c>
      <c r="D1856" s="66" t="s">
        <v>2007</v>
      </c>
      <c r="E1856" s="70"/>
      <c r="F1856" s="70"/>
      <c r="G1856" s="70">
        <v>9200</v>
      </c>
      <c r="H1856" s="66">
        <v>2555</v>
      </c>
      <c r="I1856" s="66" t="s">
        <v>154</v>
      </c>
      <c r="J1856" s="66" t="s">
        <v>155</v>
      </c>
      <c r="K1856" s="66" t="s">
        <v>1490</v>
      </c>
    </row>
    <row r="1857" spans="1:11" ht="17.25">
      <c r="A1857" s="65">
        <v>21</v>
      </c>
      <c r="B1857" s="69">
        <v>20302</v>
      </c>
      <c r="C1857" s="66" t="s">
        <v>584</v>
      </c>
      <c r="D1857" s="66" t="s">
        <v>2008</v>
      </c>
      <c r="E1857" s="70"/>
      <c r="F1857" s="70"/>
      <c r="G1857" s="70">
        <v>8000</v>
      </c>
      <c r="H1857" s="66">
        <v>2555</v>
      </c>
      <c r="I1857" s="66" t="s">
        <v>154</v>
      </c>
      <c r="J1857" s="66" t="s">
        <v>155</v>
      </c>
      <c r="K1857" s="66" t="s">
        <v>1490</v>
      </c>
    </row>
    <row r="1858" spans="1:11" ht="17.25">
      <c r="A1858" s="65">
        <v>21</v>
      </c>
      <c r="B1858" s="69">
        <v>20302</v>
      </c>
      <c r="C1858" s="66" t="s">
        <v>584</v>
      </c>
      <c r="D1858" s="66" t="s">
        <v>2009</v>
      </c>
      <c r="E1858" s="70"/>
      <c r="F1858" s="70"/>
      <c r="G1858" s="70">
        <v>7875</v>
      </c>
      <c r="H1858" s="66">
        <v>2555</v>
      </c>
      <c r="I1858" s="66" t="s">
        <v>154</v>
      </c>
      <c r="J1858" s="66" t="s">
        <v>155</v>
      </c>
      <c r="K1858" s="66" t="s">
        <v>1490</v>
      </c>
    </row>
    <row r="1859" spans="1:11" ht="17.25">
      <c r="A1859" s="65">
        <v>21</v>
      </c>
      <c r="B1859" s="69">
        <v>20302</v>
      </c>
      <c r="C1859" s="66" t="s">
        <v>584</v>
      </c>
      <c r="D1859" s="66" t="s">
        <v>2010</v>
      </c>
      <c r="E1859" s="70"/>
      <c r="F1859" s="70"/>
      <c r="G1859" s="70">
        <v>4600</v>
      </c>
      <c r="H1859" s="66">
        <v>2555</v>
      </c>
      <c r="I1859" s="66" t="s">
        <v>154</v>
      </c>
      <c r="J1859" s="66" t="s">
        <v>155</v>
      </c>
      <c r="K1859" s="66" t="s">
        <v>1490</v>
      </c>
    </row>
    <row r="1860" spans="1:11" ht="17.25">
      <c r="A1860" s="65">
        <v>22</v>
      </c>
      <c r="B1860" s="69">
        <v>20302</v>
      </c>
      <c r="C1860" s="70" t="s">
        <v>158</v>
      </c>
      <c r="D1860" s="66" t="s">
        <v>405</v>
      </c>
      <c r="E1860" s="70"/>
      <c r="F1860" s="70"/>
      <c r="G1860" s="70">
        <v>630</v>
      </c>
      <c r="H1860" s="66">
        <v>2555</v>
      </c>
      <c r="I1860" s="66" t="s">
        <v>154</v>
      </c>
      <c r="J1860" s="66" t="s">
        <v>155</v>
      </c>
      <c r="K1860" s="66" t="s">
        <v>1490</v>
      </c>
    </row>
    <row r="1861" spans="1:11" ht="17.25">
      <c r="A1861" s="65">
        <v>23</v>
      </c>
      <c r="B1861" s="69">
        <v>20302</v>
      </c>
      <c r="C1861" s="66" t="s">
        <v>584</v>
      </c>
      <c r="D1861" s="66" t="s">
        <v>2011</v>
      </c>
      <c r="E1861" s="70"/>
      <c r="F1861" s="70"/>
      <c r="G1861" s="70">
        <v>15750</v>
      </c>
      <c r="H1861" s="66">
        <v>2555</v>
      </c>
      <c r="I1861" s="66" t="s">
        <v>154</v>
      </c>
      <c r="J1861" s="66" t="s">
        <v>155</v>
      </c>
      <c r="K1861" s="66" t="s">
        <v>1490</v>
      </c>
    </row>
    <row r="1862" spans="1:11" ht="17.25">
      <c r="A1862" s="65">
        <v>23</v>
      </c>
      <c r="B1862" s="69">
        <v>20302</v>
      </c>
      <c r="C1862" s="66" t="s">
        <v>584</v>
      </c>
      <c r="D1862" s="66" t="s">
        <v>2012</v>
      </c>
      <c r="E1862" s="70"/>
      <c r="F1862" s="70"/>
      <c r="G1862" s="70">
        <v>15750</v>
      </c>
      <c r="H1862" s="66">
        <v>2555</v>
      </c>
      <c r="I1862" s="66" t="s">
        <v>154</v>
      </c>
      <c r="J1862" s="66" t="s">
        <v>155</v>
      </c>
      <c r="K1862" s="66" t="s">
        <v>1490</v>
      </c>
    </row>
    <row r="1863" spans="1:11" ht="17.25">
      <c r="A1863" s="65">
        <v>23</v>
      </c>
      <c r="B1863" s="69">
        <v>20302</v>
      </c>
      <c r="C1863" s="66" t="s">
        <v>584</v>
      </c>
      <c r="D1863" s="66" t="s">
        <v>2013</v>
      </c>
      <c r="E1863" s="70"/>
      <c r="F1863" s="70"/>
      <c r="G1863" s="70">
        <v>3300</v>
      </c>
      <c r="H1863" s="66">
        <v>2555</v>
      </c>
      <c r="I1863" s="66" t="s">
        <v>154</v>
      </c>
      <c r="J1863" s="66" t="s">
        <v>155</v>
      </c>
      <c r="K1863" s="66" t="s">
        <v>1490</v>
      </c>
    </row>
    <row r="1864" spans="1:11" ht="17.25">
      <c r="A1864" s="65">
        <v>23</v>
      </c>
      <c r="B1864" s="69">
        <v>20302</v>
      </c>
      <c r="C1864" s="66" t="s">
        <v>584</v>
      </c>
      <c r="D1864" s="66" t="s">
        <v>2014</v>
      </c>
      <c r="E1864" s="70"/>
      <c r="F1864" s="70"/>
      <c r="G1864" s="70">
        <v>2400</v>
      </c>
      <c r="H1864" s="66">
        <v>2555</v>
      </c>
      <c r="I1864" s="66" t="s">
        <v>154</v>
      </c>
      <c r="J1864" s="66" t="s">
        <v>155</v>
      </c>
      <c r="K1864" s="66" t="s">
        <v>1490</v>
      </c>
    </row>
    <row r="1865" spans="1:11" ht="17.25">
      <c r="A1865" s="65">
        <v>23</v>
      </c>
      <c r="B1865" s="69">
        <v>20302</v>
      </c>
      <c r="C1865" s="66" t="s">
        <v>584</v>
      </c>
      <c r="D1865" s="66" t="s">
        <v>2015</v>
      </c>
      <c r="E1865" s="70"/>
      <c r="F1865" s="70"/>
      <c r="G1865" s="70">
        <v>3000</v>
      </c>
      <c r="H1865" s="66">
        <v>2555</v>
      </c>
      <c r="I1865" s="66" t="s">
        <v>154</v>
      </c>
      <c r="J1865" s="66" t="s">
        <v>155</v>
      </c>
      <c r="K1865" s="66" t="s">
        <v>1490</v>
      </c>
    </row>
    <row r="1866" spans="1:11" ht="17.25">
      <c r="A1866" s="65">
        <v>23</v>
      </c>
      <c r="B1866" s="69">
        <v>20302</v>
      </c>
      <c r="C1866" s="70" t="s">
        <v>158</v>
      </c>
      <c r="D1866" s="66" t="s">
        <v>2016</v>
      </c>
      <c r="E1866" s="70"/>
      <c r="F1866" s="70"/>
      <c r="G1866" s="70">
        <v>3063.2</v>
      </c>
      <c r="H1866" s="66">
        <v>2555</v>
      </c>
      <c r="I1866" s="66" t="s">
        <v>154</v>
      </c>
      <c r="J1866" s="66" t="s">
        <v>155</v>
      </c>
      <c r="K1866" s="66" t="s">
        <v>1490</v>
      </c>
    </row>
    <row r="1867" spans="1:11" ht="17.25">
      <c r="A1867" s="65">
        <v>23</v>
      </c>
      <c r="B1867" s="69">
        <v>20302</v>
      </c>
      <c r="C1867" s="70" t="s">
        <v>158</v>
      </c>
      <c r="D1867" s="66" t="s">
        <v>2017</v>
      </c>
      <c r="E1867" s="70"/>
      <c r="F1867" s="70"/>
      <c r="G1867" s="70">
        <v>2560</v>
      </c>
      <c r="H1867" s="66">
        <v>2555</v>
      </c>
      <c r="I1867" s="66" t="s">
        <v>154</v>
      </c>
      <c r="J1867" s="66" t="s">
        <v>155</v>
      </c>
      <c r="K1867" s="66" t="s">
        <v>1490</v>
      </c>
    </row>
    <row r="1868" spans="1:11" ht="17.25">
      <c r="A1868" s="65">
        <v>23</v>
      </c>
      <c r="B1868" s="69">
        <v>20302</v>
      </c>
      <c r="C1868" s="70" t="s">
        <v>158</v>
      </c>
      <c r="D1868" s="66" t="s">
        <v>2018</v>
      </c>
      <c r="E1868" s="70"/>
      <c r="F1868" s="70"/>
      <c r="G1868" s="70">
        <v>100</v>
      </c>
      <c r="H1868" s="66">
        <v>2555</v>
      </c>
      <c r="I1868" s="66" t="s">
        <v>154</v>
      </c>
      <c r="J1868" s="66" t="s">
        <v>155</v>
      </c>
      <c r="K1868" s="66" t="s">
        <v>1490</v>
      </c>
    </row>
    <row r="1869" spans="1:11" ht="17.25">
      <c r="A1869" s="65">
        <v>23</v>
      </c>
      <c r="B1869" s="69">
        <v>20302</v>
      </c>
      <c r="C1869" s="70" t="s">
        <v>158</v>
      </c>
      <c r="D1869" s="66" t="s">
        <v>2019</v>
      </c>
      <c r="E1869" s="70"/>
      <c r="F1869" s="70"/>
      <c r="G1869" s="70">
        <v>418</v>
      </c>
      <c r="H1869" s="66">
        <v>2555</v>
      </c>
      <c r="I1869" s="66" t="s">
        <v>154</v>
      </c>
      <c r="J1869" s="66" t="s">
        <v>155</v>
      </c>
      <c r="K1869" s="66" t="s">
        <v>1490</v>
      </c>
    </row>
    <row r="1870" spans="1:11" ht="17.25">
      <c r="A1870" s="65">
        <v>23</v>
      </c>
      <c r="B1870" s="69">
        <v>20302</v>
      </c>
      <c r="C1870" s="70" t="s">
        <v>158</v>
      </c>
      <c r="D1870" s="66" t="s">
        <v>2020</v>
      </c>
      <c r="E1870" s="70"/>
      <c r="F1870" s="70"/>
      <c r="G1870" s="70">
        <v>4601</v>
      </c>
      <c r="H1870" s="66">
        <v>2555</v>
      </c>
      <c r="I1870" s="66" t="s">
        <v>154</v>
      </c>
      <c r="J1870" s="66" t="s">
        <v>155</v>
      </c>
      <c r="K1870" s="66" t="s">
        <v>1490</v>
      </c>
    </row>
    <row r="1871" spans="1:11" ht="17.25">
      <c r="A1871" s="65">
        <v>23</v>
      </c>
      <c r="B1871" s="69">
        <v>20302</v>
      </c>
      <c r="C1871" s="70" t="s">
        <v>158</v>
      </c>
      <c r="D1871" s="66" t="s">
        <v>2021</v>
      </c>
      <c r="E1871" s="70"/>
      <c r="F1871" s="70"/>
      <c r="G1871" s="70">
        <v>3360</v>
      </c>
      <c r="H1871" s="66">
        <v>2555</v>
      </c>
      <c r="I1871" s="66" t="s">
        <v>154</v>
      </c>
      <c r="J1871" s="66" t="s">
        <v>155</v>
      </c>
      <c r="K1871" s="66" t="s">
        <v>1490</v>
      </c>
    </row>
    <row r="1872" spans="1:11" ht="17.25">
      <c r="A1872" s="65">
        <v>23</v>
      </c>
      <c r="B1872" s="69">
        <v>20302</v>
      </c>
      <c r="C1872" s="70" t="s">
        <v>158</v>
      </c>
      <c r="D1872" s="66" t="s">
        <v>2022</v>
      </c>
      <c r="E1872" s="70"/>
      <c r="F1872" s="70"/>
      <c r="G1872" s="70">
        <v>13740</v>
      </c>
      <c r="H1872" s="66">
        <v>2555</v>
      </c>
      <c r="I1872" s="66" t="s">
        <v>154</v>
      </c>
      <c r="J1872" s="66" t="s">
        <v>155</v>
      </c>
      <c r="K1872" s="66" t="s">
        <v>1490</v>
      </c>
    </row>
    <row r="1873" spans="1:11" ht="17.25">
      <c r="A1873" s="65">
        <v>23</v>
      </c>
      <c r="B1873" s="69">
        <v>20302</v>
      </c>
      <c r="C1873" s="70" t="s">
        <v>158</v>
      </c>
      <c r="D1873" s="66" t="s">
        <v>2023</v>
      </c>
      <c r="E1873" s="70"/>
      <c r="F1873" s="70"/>
      <c r="G1873" s="70">
        <v>739.5</v>
      </c>
      <c r="H1873" s="66">
        <v>2555</v>
      </c>
      <c r="I1873" s="66" t="s">
        <v>154</v>
      </c>
      <c r="J1873" s="66" t="s">
        <v>155</v>
      </c>
      <c r="K1873" s="66" t="s">
        <v>1490</v>
      </c>
    </row>
    <row r="1874" spans="1:11" ht="17.25">
      <c r="A1874" s="65">
        <v>24</v>
      </c>
      <c r="B1874" s="69">
        <v>20302</v>
      </c>
      <c r="C1874" s="66" t="s">
        <v>584</v>
      </c>
      <c r="D1874" s="66" t="s">
        <v>2024</v>
      </c>
      <c r="E1874" s="70"/>
      <c r="F1874" s="70"/>
      <c r="G1874" s="70">
        <v>7100</v>
      </c>
      <c r="H1874" s="66">
        <v>2555</v>
      </c>
      <c r="I1874" s="66" t="s">
        <v>154</v>
      </c>
      <c r="J1874" s="66" t="s">
        <v>155</v>
      </c>
      <c r="K1874" s="66" t="s">
        <v>1490</v>
      </c>
    </row>
    <row r="1875" spans="1:11" ht="17.25">
      <c r="A1875" s="65">
        <v>24</v>
      </c>
      <c r="B1875" s="69">
        <v>20302</v>
      </c>
      <c r="C1875" s="66" t="s">
        <v>584</v>
      </c>
      <c r="D1875" s="66" t="s">
        <v>2025</v>
      </c>
      <c r="E1875" s="70"/>
      <c r="F1875" s="70"/>
      <c r="G1875" s="70">
        <v>10300</v>
      </c>
      <c r="H1875" s="66">
        <v>2555</v>
      </c>
      <c r="I1875" s="66" t="s">
        <v>154</v>
      </c>
      <c r="J1875" s="66" t="s">
        <v>155</v>
      </c>
      <c r="K1875" s="66" t="s">
        <v>1490</v>
      </c>
    </row>
    <row r="1876" spans="1:11" ht="17.25">
      <c r="A1876" s="65">
        <v>24</v>
      </c>
      <c r="B1876" s="69">
        <v>20302</v>
      </c>
      <c r="C1876" s="66" t="s">
        <v>584</v>
      </c>
      <c r="D1876" s="66" t="s">
        <v>2026</v>
      </c>
      <c r="E1876" s="70"/>
      <c r="F1876" s="70"/>
      <c r="G1876" s="70">
        <v>3600</v>
      </c>
      <c r="H1876" s="66">
        <v>2555</v>
      </c>
      <c r="I1876" s="66" t="s">
        <v>154</v>
      </c>
      <c r="J1876" s="66" t="s">
        <v>155</v>
      </c>
      <c r="K1876" s="66" t="s">
        <v>1490</v>
      </c>
    </row>
    <row r="1877" spans="1:11" ht="17.25">
      <c r="A1877" s="65">
        <v>24</v>
      </c>
      <c r="B1877" s="69">
        <v>20302</v>
      </c>
      <c r="C1877" s="66" t="s">
        <v>584</v>
      </c>
      <c r="D1877" s="66" t="s">
        <v>2027</v>
      </c>
      <c r="E1877" s="70"/>
      <c r="F1877" s="70"/>
      <c r="G1877" s="70">
        <v>3000</v>
      </c>
      <c r="H1877" s="66">
        <v>2555</v>
      </c>
      <c r="I1877" s="66" t="s">
        <v>154</v>
      </c>
      <c r="J1877" s="66" t="s">
        <v>155</v>
      </c>
      <c r="K1877" s="66" t="s">
        <v>1490</v>
      </c>
    </row>
    <row r="1878" spans="1:11" ht="17.25">
      <c r="A1878" s="65">
        <v>24</v>
      </c>
      <c r="B1878" s="69">
        <v>20302</v>
      </c>
      <c r="C1878" s="66" t="s">
        <v>584</v>
      </c>
      <c r="D1878" s="66" t="s">
        <v>2028</v>
      </c>
      <c r="E1878" s="70"/>
      <c r="F1878" s="70"/>
      <c r="G1878" s="70">
        <v>3600</v>
      </c>
      <c r="H1878" s="66">
        <v>2555</v>
      </c>
      <c r="I1878" s="66" t="s">
        <v>154</v>
      </c>
      <c r="J1878" s="66" t="s">
        <v>155</v>
      </c>
      <c r="K1878" s="66" t="s">
        <v>1490</v>
      </c>
    </row>
    <row r="1879" spans="1:11" ht="17.25">
      <c r="A1879" s="65">
        <v>24</v>
      </c>
      <c r="B1879" s="69">
        <v>20302</v>
      </c>
      <c r="C1879" s="66" t="s">
        <v>584</v>
      </c>
      <c r="D1879" s="66" t="s">
        <v>2029</v>
      </c>
      <c r="E1879" s="70"/>
      <c r="F1879" s="70"/>
      <c r="G1879" s="70">
        <v>9700</v>
      </c>
      <c r="H1879" s="66">
        <v>2555</v>
      </c>
      <c r="I1879" s="66" t="s">
        <v>154</v>
      </c>
      <c r="J1879" s="66" t="s">
        <v>155</v>
      </c>
      <c r="K1879" s="66" t="s">
        <v>1490</v>
      </c>
    </row>
    <row r="1880" spans="1:11" ht="17.25">
      <c r="A1880" s="65">
        <v>24</v>
      </c>
      <c r="B1880" s="69">
        <v>20302</v>
      </c>
      <c r="C1880" s="66" t="s">
        <v>584</v>
      </c>
      <c r="D1880" s="66" t="s">
        <v>2030</v>
      </c>
      <c r="E1880" s="70"/>
      <c r="F1880" s="70"/>
      <c r="G1880" s="70">
        <v>10400</v>
      </c>
      <c r="H1880" s="66">
        <v>2555</v>
      </c>
      <c r="I1880" s="66" t="s">
        <v>154</v>
      </c>
      <c r="J1880" s="66" t="s">
        <v>155</v>
      </c>
      <c r="K1880" s="66" t="s">
        <v>1490</v>
      </c>
    </row>
    <row r="1881" spans="1:11" ht="17.25">
      <c r="A1881" s="65">
        <v>24</v>
      </c>
      <c r="B1881" s="69">
        <v>20302</v>
      </c>
      <c r="C1881" s="66" t="s">
        <v>584</v>
      </c>
      <c r="D1881" s="66" t="s">
        <v>2031</v>
      </c>
      <c r="E1881" s="70"/>
      <c r="F1881" s="70"/>
      <c r="G1881" s="70">
        <v>12400</v>
      </c>
      <c r="H1881" s="66">
        <v>2555</v>
      </c>
      <c r="I1881" s="66" t="s">
        <v>154</v>
      </c>
      <c r="J1881" s="66" t="s">
        <v>155</v>
      </c>
      <c r="K1881" s="66" t="s">
        <v>1490</v>
      </c>
    </row>
    <row r="1882" spans="1:11" ht="17.25">
      <c r="A1882" s="65">
        <v>24</v>
      </c>
      <c r="B1882" s="69">
        <v>20302</v>
      </c>
      <c r="C1882" s="66" t="s">
        <v>584</v>
      </c>
      <c r="D1882" s="66" t="s">
        <v>2032</v>
      </c>
      <c r="E1882" s="70"/>
      <c r="F1882" s="70"/>
      <c r="G1882" s="70">
        <v>9300</v>
      </c>
      <c r="H1882" s="66">
        <v>2555</v>
      </c>
      <c r="I1882" s="66" t="s">
        <v>154</v>
      </c>
      <c r="J1882" s="66" t="s">
        <v>155</v>
      </c>
      <c r="K1882" s="66" t="s">
        <v>1490</v>
      </c>
    </row>
    <row r="1883" spans="1:11" ht="17.25">
      <c r="A1883" s="65">
        <v>24</v>
      </c>
      <c r="B1883" s="69">
        <v>20302</v>
      </c>
      <c r="C1883" s="66" t="s">
        <v>584</v>
      </c>
      <c r="D1883" s="66" t="s">
        <v>2033</v>
      </c>
      <c r="E1883" s="70"/>
      <c r="F1883" s="70"/>
      <c r="G1883" s="70">
        <v>7090</v>
      </c>
      <c r="H1883" s="66">
        <v>2555</v>
      </c>
      <c r="I1883" s="66" t="s">
        <v>154</v>
      </c>
      <c r="J1883" s="66" t="s">
        <v>155</v>
      </c>
      <c r="K1883" s="66" t="s">
        <v>1490</v>
      </c>
    </row>
    <row r="1884" spans="1:11" ht="17.25">
      <c r="A1884" s="65">
        <v>24</v>
      </c>
      <c r="B1884" s="69">
        <v>20302</v>
      </c>
      <c r="C1884" s="70" t="s">
        <v>158</v>
      </c>
      <c r="D1884" s="66" t="s">
        <v>2034</v>
      </c>
      <c r="E1884" s="70"/>
      <c r="F1884" s="70"/>
      <c r="G1884" s="70">
        <v>19688</v>
      </c>
      <c r="H1884" s="66">
        <v>2555</v>
      </c>
      <c r="I1884" s="66" t="s">
        <v>154</v>
      </c>
      <c r="J1884" s="66" t="s">
        <v>155</v>
      </c>
      <c r="K1884" s="66" t="s">
        <v>1490</v>
      </c>
    </row>
    <row r="1885" spans="1:11" ht="17.25">
      <c r="A1885" s="65">
        <v>24</v>
      </c>
      <c r="B1885" s="69">
        <v>20302</v>
      </c>
      <c r="C1885" s="70" t="s">
        <v>158</v>
      </c>
      <c r="D1885" s="66" t="s">
        <v>2035</v>
      </c>
      <c r="E1885" s="70"/>
      <c r="F1885" s="70"/>
      <c r="G1885" s="70">
        <v>20050</v>
      </c>
      <c r="H1885" s="66">
        <v>2555</v>
      </c>
      <c r="I1885" s="66" t="s">
        <v>154</v>
      </c>
      <c r="J1885" s="66" t="s">
        <v>155</v>
      </c>
      <c r="K1885" s="66" t="s">
        <v>1490</v>
      </c>
    </row>
    <row r="1886" spans="1:11" ht="17.25">
      <c r="A1886" s="65">
        <v>24</v>
      </c>
      <c r="B1886" s="69">
        <v>20302</v>
      </c>
      <c r="C1886" s="70" t="s">
        <v>158</v>
      </c>
      <c r="D1886" s="66" t="s">
        <v>2036</v>
      </c>
      <c r="E1886" s="70"/>
      <c r="F1886" s="70"/>
      <c r="G1886" s="70">
        <v>11733.6</v>
      </c>
      <c r="H1886" s="66">
        <v>2555</v>
      </c>
      <c r="I1886" s="66" t="s">
        <v>154</v>
      </c>
      <c r="J1886" s="66" t="s">
        <v>155</v>
      </c>
      <c r="K1886" s="66" t="s">
        <v>1490</v>
      </c>
    </row>
    <row r="1887" spans="1:11" ht="17.25">
      <c r="A1887" s="65">
        <v>24</v>
      </c>
      <c r="B1887" s="69">
        <v>20302</v>
      </c>
      <c r="C1887" s="70" t="s">
        <v>158</v>
      </c>
      <c r="D1887" s="66" t="s">
        <v>2037</v>
      </c>
      <c r="E1887" s="70"/>
      <c r="F1887" s="70"/>
      <c r="G1887" s="70">
        <v>798</v>
      </c>
      <c r="H1887" s="66">
        <v>2555</v>
      </c>
      <c r="I1887" s="66" t="s">
        <v>154</v>
      </c>
      <c r="J1887" s="66" t="s">
        <v>155</v>
      </c>
      <c r="K1887" s="66" t="s">
        <v>1490</v>
      </c>
    </row>
    <row r="1888" spans="1:11" ht="17.25">
      <c r="A1888" s="65">
        <v>27</v>
      </c>
      <c r="B1888" s="69">
        <v>20302</v>
      </c>
      <c r="C1888" s="66" t="s">
        <v>584</v>
      </c>
      <c r="D1888" s="66" t="s">
        <v>2038</v>
      </c>
      <c r="E1888" s="70"/>
      <c r="F1888" s="70"/>
      <c r="G1888" s="70">
        <v>5776</v>
      </c>
      <c r="H1888" s="66">
        <v>2555</v>
      </c>
      <c r="I1888" s="66" t="s">
        <v>154</v>
      </c>
      <c r="J1888" s="66" t="s">
        <v>155</v>
      </c>
      <c r="K1888" s="66" t="s">
        <v>1490</v>
      </c>
    </row>
    <row r="1889" spans="1:11" ht="17.25">
      <c r="A1889" s="65">
        <v>27</v>
      </c>
      <c r="B1889" s="69">
        <v>20302</v>
      </c>
      <c r="C1889" s="66" t="s">
        <v>584</v>
      </c>
      <c r="D1889" s="66" t="s">
        <v>2039</v>
      </c>
      <c r="E1889" s="70"/>
      <c r="F1889" s="70"/>
      <c r="G1889" s="70">
        <v>8400</v>
      </c>
      <c r="H1889" s="66">
        <v>2555</v>
      </c>
      <c r="I1889" s="66" t="s">
        <v>154</v>
      </c>
      <c r="J1889" s="66" t="s">
        <v>155</v>
      </c>
      <c r="K1889" s="66" t="s">
        <v>1490</v>
      </c>
    </row>
    <row r="1890" spans="1:11" ht="17.25">
      <c r="A1890" s="65">
        <v>28</v>
      </c>
      <c r="B1890" s="69">
        <v>20302</v>
      </c>
      <c r="C1890" s="72" t="s">
        <v>171</v>
      </c>
      <c r="D1890" s="66" t="s">
        <v>2040</v>
      </c>
      <c r="E1890" s="70"/>
      <c r="F1890" s="70"/>
      <c r="G1890" s="70">
        <v>1080</v>
      </c>
      <c r="H1890" s="66">
        <v>2555</v>
      </c>
      <c r="I1890" s="66" t="s">
        <v>154</v>
      </c>
      <c r="J1890" s="66" t="s">
        <v>155</v>
      </c>
      <c r="K1890" s="66" t="s">
        <v>1490</v>
      </c>
    </row>
    <row r="1891" spans="1:11" ht="17.25">
      <c r="A1891" s="65">
        <v>29</v>
      </c>
      <c r="B1891" s="69">
        <v>20302</v>
      </c>
      <c r="C1891" s="66" t="s">
        <v>584</v>
      </c>
      <c r="D1891" s="66" t="s">
        <v>2041</v>
      </c>
      <c r="E1891" s="70"/>
      <c r="F1891" s="70"/>
      <c r="G1891" s="70">
        <v>4600</v>
      </c>
      <c r="H1891" s="66">
        <v>2555</v>
      </c>
      <c r="I1891" s="66" t="s">
        <v>154</v>
      </c>
      <c r="J1891" s="66" t="s">
        <v>155</v>
      </c>
      <c r="K1891" s="66" t="s">
        <v>1490</v>
      </c>
    </row>
    <row r="1892" spans="1:11" ht="17.25">
      <c r="A1892" s="65">
        <v>29</v>
      </c>
      <c r="B1892" s="69">
        <v>20302</v>
      </c>
      <c r="C1892" s="66" t="s">
        <v>208</v>
      </c>
      <c r="D1892" s="66" t="s">
        <v>2042</v>
      </c>
      <c r="E1892" s="70"/>
      <c r="F1892" s="70"/>
      <c r="G1892" s="70">
        <v>11300</v>
      </c>
      <c r="H1892" s="66">
        <v>2555</v>
      </c>
      <c r="I1892" s="66" t="s">
        <v>154</v>
      </c>
      <c r="J1892" s="66" t="s">
        <v>155</v>
      </c>
      <c r="K1892" s="66" t="s">
        <v>1490</v>
      </c>
    </row>
    <row r="1893" spans="1:11" ht="17.25">
      <c r="A1893" s="65">
        <v>30</v>
      </c>
      <c r="B1893" s="69">
        <v>20302</v>
      </c>
      <c r="C1893" s="66" t="s">
        <v>584</v>
      </c>
      <c r="D1893" s="66" t="s">
        <v>2043</v>
      </c>
      <c r="E1893" s="70"/>
      <c r="F1893" s="70"/>
      <c r="G1893" s="70">
        <v>40800</v>
      </c>
      <c r="H1893" s="66">
        <v>2555</v>
      </c>
      <c r="I1893" s="66" t="s">
        <v>154</v>
      </c>
      <c r="J1893" s="66" t="s">
        <v>155</v>
      </c>
      <c r="K1893" s="66" t="s">
        <v>1490</v>
      </c>
    </row>
    <row r="1894" spans="1:11" ht="17.25">
      <c r="A1894" s="65">
        <v>30</v>
      </c>
      <c r="B1894" s="69">
        <v>20302</v>
      </c>
      <c r="C1894" s="70" t="s">
        <v>158</v>
      </c>
      <c r="D1894" s="66" t="s">
        <v>1916</v>
      </c>
      <c r="E1894" s="70"/>
      <c r="F1894" s="70"/>
      <c r="G1894" s="70">
        <v>100</v>
      </c>
      <c r="H1894" s="66">
        <v>2555</v>
      </c>
      <c r="I1894" s="66" t="s">
        <v>154</v>
      </c>
      <c r="J1894" s="66" t="s">
        <v>155</v>
      </c>
      <c r="K1894" s="66" t="s">
        <v>1490</v>
      </c>
    </row>
    <row r="1895" spans="1:11" ht="17.25">
      <c r="A1895" s="65">
        <v>30</v>
      </c>
      <c r="B1895" s="69">
        <v>20302</v>
      </c>
      <c r="C1895" s="70" t="s">
        <v>158</v>
      </c>
      <c r="D1895" s="66" t="s">
        <v>2044</v>
      </c>
      <c r="E1895" s="70"/>
      <c r="F1895" s="70"/>
      <c r="G1895" s="70">
        <v>8750</v>
      </c>
      <c r="H1895" s="66">
        <v>2555</v>
      </c>
      <c r="I1895" s="66" t="s">
        <v>154</v>
      </c>
      <c r="J1895" s="66" t="s">
        <v>155</v>
      </c>
      <c r="K1895" s="66" t="s">
        <v>1490</v>
      </c>
    </row>
    <row r="1896" spans="1:11" ht="17.25">
      <c r="A1896" s="65">
        <v>5</v>
      </c>
      <c r="B1896" s="69">
        <v>20333</v>
      </c>
      <c r="C1896" s="72" t="s">
        <v>171</v>
      </c>
      <c r="D1896" s="66" t="s">
        <v>2045</v>
      </c>
      <c r="E1896" s="70"/>
      <c r="F1896" s="70"/>
      <c r="G1896" s="70">
        <v>1080</v>
      </c>
      <c r="H1896" s="66">
        <v>2555</v>
      </c>
      <c r="I1896" s="66" t="s">
        <v>154</v>
      </c>
      <c r="J1896" s="66" t="s">
        <v>155</v>
      </c>
      <c r="K1896" s="66" t="s">
        <v>1490</v>
      </c>
    </row>
    <row r="1897" spans="1:11" ht="17.25">
      <c r="A1897" s="65">
        <v>3</v>
      </c>
      <c r="B1897" s="69">
        <v>20333</v>
      </c>
      <c r="C1897" s="66" t="s">
        <v>208</v>
      </c>
      <c r="D1897" s="66" t="s">
        <v>2046</v>
      </c>
      <c r="E1897" s="70"/>
      <c r="F1897" s="70"/>
      <c r="G1897" s="70">
        <v>3800</v>
      </c>
      <c r="H1897" s="66">
        <v>2555</v>
      </c>
      <c r="I1897" s="66" t="s">
        <v>154</v>
      </c>
      <c r="J1897" s="66" t="s">
        <v>155</v>
      </c>
      <c r="K1897" s="66" t="s">
        <v>1490</v>
      </c>
    </row>
    <row r="1898" spans="1:11" ht="17.25">
      <c r="A1898" s="65">
        <v>3</v>
      </c>
      <c r="B1898" s="69">
        <v>20333</v>
      </c>
      <c r="C1898" s="66" t="s">
        <v>1558</v>
      </c>
      <c r="D1898" s="66" t="s">
        <v>2047</v>
      </c>
      <c r="E1898" s="70"/>
      <c r="F1898" s="70"/>
      <c r="G1898" s="70">
        <v>1540</v>
      </c>
      <c r="H1898" s="66">
        <v>2555</v>
      </c>
      <c r="I1898" s="66" t="s">
        <v>154</v>
      </c>
      <c r="J1898" s="66" t="s">
        <v>155</v>
      </c>
      <c r="K1898" s="66" t="s">
        <v>1490</v>
      </c>
    </row>
    <row r="1899" spans="1:11" ht="17.25">
      <c r="A1899" s="65">
        <v>4</v>
      </c>
      <c r="B1899" s="69">
        <v>20333</v>
      </c>
      <c r="C1899" s="66" t="s">
        <v>246</v>
      </c>
      <c r="D1899" s="66" t="s">
        <v>2048</v>
      </c>
      <c r="E1899" s="70"/>
      <c r="F1899" s="70"/>
      <c r="G1899" s="70">
        <v>23560</v>
      </c>
      <c r="H1899" s="66">
        <v>2555</v>
      </c>
      <c r="I1899" s="66" t="s">
        <v>154</v>
      </c>
      <c r="J1899" s="66" t="s">
        <v>155</v>
      </c>
      <c r="K1899" s="66" t="s">
        <v>1490</v>
      </c>
    </row>
    <row r="1900" spans="1:11" ht="17.25">
      <c r="A1900" s="65">
        <v>4</v>
      </c>
      <c r="B1900" s="69">
        <v>20333</v>
      </c>
      <c r="C1900" s="66" t="s">
        <v>584</v>
      </c>
      <c r="D1900" s="66" t="s">
        <v>2049</v>
      </c>
      <c r="E1900" s="70"/>
      <c r="F1900" s="70"/>
      <c r="G1900" s="70">
        <v>3000</v>
      </c>
      <c r="H1900" s="66">
        <v>2555</v>
      </c>
      <c r="I1900" s="66" t="s">
        <v>154</v>
      </c>
      <c r="J1900" s="66" t="s">
        <v>155</v>
      </c>
      <c r="K1900" s="66" t="s">
        <v>1490</v>
      </c>
    </row>
    <row r="1901" spans="1:11" ht="17.25">
      <c r="A1901" s="65">
        <v>4</v>
      </c>
      <c r="B1901" s="69">
        <v>20333</v>
      </c>
      <c r="C1901" s="66" t="s">
        <v>584</v>
      </c>
      <c r="D1901" s="66" t="s">
        <v>2050</v>
      </c>
      <c r="E1901" s="70"/>
      <c r="F1901" s="70"/>
      <c r="G1901" s="70">
        <v>8400</v>
      </c>
      <c r="H1901" s="66">
        <v>2555</v>
      </c>
      <c r="I1901" s="66" t="s">
        <v>154</v>
      </c>
      <c r="J1901" s="66" t="s">
        <v>155</v>
      </c>
      <c r="K1901" s="66" t="s">
        <v>1490</v>
      </c>
    </row>
    <row r="1902" spans="1:11" ht="17.25">
      <c r="A1902" s="65">
        <v>4</v>
      </c>
      <c r="B1902" s="69">
        <v>20333</v>
      </c>
      <c r="C1902" s="66" t="s">
        <v>584</v>
      </c>
      <c r="D1902" s="66" t="s">
        <v>2051</v>
      </c>
      <c r="E1902" s="70"/>
      <c r="F1902" s="70"/>
      <c r="G1902" s="70">
        <v>7125</v>
      </c>
      <c r="H1902" s="66">
        <v>2555</v>
      </c>
      <c r="I1902" s="66" t="s">
        <v>154</v>
      </c>
      <c r="J1902" s="66" t="s">
        <v>155</v>
      </c>
      <c r="K1902" s="66" t="s">
        <v>1490</v>
      </c>
    </row>
    <row r="1903" spans="1:11" ht="17.25">
      <c r="A1903" s="65">
        <v>4</v>
      </c>
      <c r="B1903" s="69">
        <v>20333</v>
      </c>
      <c r="C1903" s="66" t="s">
        <v>584</v>
      </c>
      <c r="D1903" s="66" t="s">
        <v>2052</v>
      </c>
      <c r="E1903" s="70"/>
      <c r="F1903" s="70"/>
      <c r="G1903" s="70">
        <v>9000</v>
      </c>
      <c r="H1903" s="66">
        <v>2555</v>
      </c>
      <c r="I1903" s="66" t="s">
        <v>154</v>
      </c>
      <c r="J1903" s="66" t="s">
        <v>155</v>
      </c>
      <c r="K1903" s="66" t="s">
        <v>1490</v>
      </c>
    </row>
    <row r="1904" spans="1:11" ht="17.25">
      <c r="A1904" s="65">
        <v>4</v>
      </c>
      <c r="B1904" s="69">
        <v>20333</v>
      </c>
      <c r="C1904" s="66" t="s">
        <v>584</v>
      </c>
      <c r="D1904" s="66" t="s">
        <v>2053</v>
      </c>
      <c r="E1904" s="70"/>
      <c r="F1904" s="70"/>
      <c r="G1904" s="70">
        <v>4500</v>
      </c>
      <c r="H1904" s="66">
        <v>2555</v>
      </c>
      <c r="I1904" s="66" t="s">
        <v>154</v>
      </c>
      <c r="J1904" s="66" t="s">
        <v>155</v>
      </c>
      <c r="K1904" s="66" t="s">
        <v>1490</v>
      </c>
    </row>
    <row r="1905" spans="1:11" ht="17.25">
      <c r="A1905" s="65">
        <v>4</v>
      </c>
      <c r="B1905" s="69">
        <v>20333</v>
      </c>
      <c r="C1905" s="66" t="s">
        <v>584</v>
      </c>
      <c r="D1905" s="66" t="s">
        <v>2054</v>
      </c>
      <c r="E1905" s="70"/>
      <c r="F1905" s="70"/>
      <c r="G1905" s="70">
        <v>18000</v>
      </c>
      <c r="H1905" s="66">
        <v>2555</v>
      </c>
      <c r="I1905" s="66" t="s">
        <v>154</v>
      </c>
      <c r="J1905" s="66" t="s">
        <v>155</v>
      </c>
      <c r="K1905" s="66" t="s">
        <v>1490</v>
      </c>
    </row>
    <row r="1906" spans="1:11" ht="17.25">
      <c r="A1906" s="65">
        <v>4</v>
      </c>
      <c r="B1906" s="69">
        <v>20333</v>
      </c>
      <c r="C1906" s="66" t="s">
        <v>584</v>
      </c>
      <c r="D1906" s="66" t="s">
        <v>2055</v>
      </c>
      <c r="E1906" s="70"/>
      <c r="F1906" s="70"/>
      <c r="G1906" s="70">
        <v>7875</v>
      </c>
      <c r="H1906" s="66">
        <v>2555</v>
      </c>
      <c r="I1906" s="66" t="s">
        <v>154</v>
      </c>
      <c r="J1906" s="66" t="s">
        <v>155</v>
      </c>
      <c r="K1906" s="66" t="s">
        <v>1490</v>
      </c>
    </row>
    <row r="1907" spans="1:11" ht="17.25">
      <c r="A1907" s="65">
        <v>4</v>
      </c>
      <c r="B1907" s="69">
        <v>20333</v>
      </c>
      <c r="C1907" s="66" t="s">
        <v>584</v>
      </c>
      <c r="D1907" s="66" t="s">
        <v>2056</v>
      </c>
      <c r="E1907" s="70"/>
      <c r="F1907" s="70"/>
      <c r="G1907" s="70">
        <v>12750</v>
      </c>
      <c r="H1907" s="66">
        <v>2555</v>
      </c>
      <c r="I1907" s="66" t="s">
        <v>154</v>
      </c>
      <c r="J1907" s="66" t="s">
        <v>155</v>
      </c>
      <c r="K1907" s="66" t="s">
        <v>1490</v>
      </c>
    </row>
    <row r="1908" spans="1:11" ht="17.25">
      <c r="A1908" s="65">
        <v>4</v>
      </c>
      <c r="B1908" s="69">
        <v>20333</v>
      </c>
      <c r="C1908" s="66" t="s">
        <v>584</v>
      </c>
      <c r="D1908" s="66" t="s">
        <v>2057</v>
      </c>
      <c r="E1908" s="70"/>
      <c r="F1908" s="70"/>
      <c r="G1908" s="70">
        <v>5625</v>
      </c>
      <c r="H1908" s="66">
        <v>2555</v>
      </c>
      <c r="I1908" s="66" t="s">
        <v>154</v>
      </c>
      <c r="J1908" s="66" t="s">
        <v>155</v>
      </c>
      <c r="K1908" s="66" t="s">
        <v>1490</v>
      </c>
    </row>
    <row r="1909" spans="1:11" ht="17.25">
      <c r="A1909" s="65">
        <v>5</v>
      </c>
      <c r="B1909" s="69">
        <v>20333</v>
      </c>
      <c r="C1909" s="66" t="s">
        <v>584</v>
      </c>
      <c r="D1909" s="66" t="s">
        <v>2058</v>
      </c>
      <c r="E1909" s="70"/>
      <c r="F1909" s="70"/>
      <c r="G1909" s="70">
        <v>2000</v>
      </c>
      <c r="H1909" s="66">
        <v>2555</v>
      </c>
      <c r="I1909" s="66" t="s">
        <v>154</v>
      </c>
      <c r="J1909" s="66" t="s">
        <v>155</v>
      </c>
      <c r="K1909" s="66" t="s">
        <v>1490</v>
      </c>
    </row>
    <row r="1910" spans="1:11" ht="17.25">
      <c r="A1910" s="65">
        <v>5</v>
      </c>
      <c r="B1910" s="69">
        <v>20333</v>
      </c>
      <c r="C1910" s="66" t="s">
        <v>584</v>
      </c>
      <c r="D1910" s="66" t="s">
        <v>2059</v>
      </c>
      <c r="E1910" s="70"/>
      <c r="F1910" s="70"/>
      <c r="G1910" s="70">
        <v>10800</v>
      </c>
      <c r="H1910" s="66">
        <v>2555</v>
      </c>
      <c r="I1910" s="66" t="s">
        <v>154</v>
      </c>
      <c r="J1910" s="66" t="s">
        <v>155</v>
      </c>
      <c r="K1910" s="66" t="s">
        <v>1490</v>
      </c>
    </row>
    <row r="1911" spans="1:11" ht="17.25">
      <c r="A1911" s="65">
        <v>5</v>
      </c>
      <c r="B1911" s="69">
        <v>20333</v>
      </c>
      <c r="C1911" s="66" t="s">
        <v>584</v>
      </c>
      <c r="D1911" s="66" t="s">
        <v>2060</v>
      </c>
      <c r="E1911" s="70"/>
      <c r="F1911" s="70"/>
      <c r="G1911" s="70">
        <v>18000</v>
      </c>
      <c r="H1911" s="66">
        <v>2555</v>
      </c>
      <c r="I1911" s="66" t="s">
        <v>154</v>
      </c>
      <c r="J1911" s="66" t="s">
        <v>155</v>
      </c>
      <c r="K1911" s="66" t="s">
        <v>1490</v>
      </c>
    </row>
    <row r="1912" spans="1:11" ht="17.25">
      <c r="A1912" s="65">
        <v>5</v>
      </c>
      <c r="B1912" s="69">
        <v>20333</v>
      </c>
      <c r="C1912" s="66" t="s">
        <v>584</v>
      </c>
      <c r="D1912" s="66" t="s">
        <v>2061</v>
      </c>
      <c r="E1912" s="70"/>
      <c r="F1912" s="70"/>
      <c r="G1912" s="70">
        <v>8400</v>
      </c>
      <c r="H1912" s="66">
        <v>2555</v>
      </c>
      <c r="I1912" s="66" t="s">
        <v>154</v>
      </c>
      <c r="J1912" s="66" t="s">
        <v>155</v>
      </c>
      <c r="K1912" s="66" t="s">
        <v>1490</v>
      </c>
    </row>
    <row r="1913" spans="1:11" ht="17.25">
      <c r="A1913" s="65">
        <v>5</v>
      </c>
      <c r="B1913" s="69">
        <v>20333</v>
      </c>
      <c r="C1913" s="66" t="s">
        <v>584</v>
      </c>
      <c r="D1913" s="66" t="s">
        <v>2062</v>
      </c>
      <c r="E1913" s="70"/>
      <c r="F1913" s="70"/>
      <c r="G1913" s="70">
        <v>20100</v>
      </c>
      <c r="H1913" s="66">
        <v>2555</v>
      </c>
      <c r="I1913" s="66" t="s">
        <v>154</v>
      </c>
      <c r="J1913" s="66" t="s">
        <v>155</v>
      </c>
      <c r="K1913" s="66" t="s">
        <v>1490</v>
      </c>
    </row>
    <row r="1914" spans="1:11" ht="17.25">
      <c r="A1914" s="65">
        <v>5</v>
      </c>
      <c r="B1914" s="69">
        <v>20333</v>
      </c>
      <c r="C1914" s="66" t="s">
        <v>584</v>
      </c>
      <c r="D1914" s="66" t="s">
        <v>2063</v>
      </c>
      <c r="E1914" s="70"/>
      <c r="F1914" s="70"/>
      <c r="G1914" s="70">
        <v>23200</v>
      </c>
      <c r="H1914" s="66">
        <v>2555</v>
      </c>
      <c r="I1914" s="66" t="s">
        <v>154</v>
      </c>
      <c r="J1914" s="66" t="s">
        <v>155</v>
      </c>
      <c r="K1914" s="66" t="s">
        <v>1490</v>
      </c>
    </row>
    <row r="1915" spans="1:11" ht="17.25">
      <c r="A1915" s="65">
        <v>5</v>
      </c>
      <c r="B1915" s="69">
        <v>20333</v>
      </c>
      <c r="C1915" s="66" t="s">
        <v>584</v>
      </c>
      <c r="D1915" s="66" t="s">
        <v>2064</v>
      </c>
      <c r="E1915" s="70"/>
      <c r="F1915" s="70"/>
      <c r="G1915" s="70">
        <v>14300</v>
      </c>
      <c r="H1915" s="66">
        <v>2555</v>
      </c>
      <c r="I1915" s="66" t="s">
        <v>154</v>
      </c>
      <c r="J1915" s="66" t="s">
        <v>155</v>
      </c>
      <c r="K1915" s="66" t="s">
        <v>1490</v>
      </c>
    </row>
    <row r="1916" spans="1:11" ht="17.25">
      <c r="A1916" s="65">
        <v>5</v>
      </c>
      <c r="B1916" s="69">
        <v>20333</v>
      </c>
      <c r="C1916" s="66" t="s">
        <v>584</v>
      </c>
      <c r="D1916" s="66" t="s">
        <v>2065</v>
      </c>
      <c r="E1916" s="70"/>
      <c r="F1916" s="70"/>
      <c r="G1916" s="70">
        <v>2400</v>
      </c>
      <c r="H1916" s="66">
        <v>2555</v>
      </c>
      <c r="I1916" s="66" t="s">
        <v>154</v>
      </c>
      <c r="J1916" s="66" t="s">
        <v>155</v>
      </c>
      <c r="K1916" s="66" t="s">
        <v>1490</v>
      </c>
    </row>
    <row r="1917" spans="1:11" ht="17.25">
      <c r="A1917" s="65">
        <v>5</v>
      </c>
      <c r="B1917" s="69">
        <v>20333</v>
      </c>
      <c r="C1917" s="66" t="s">
        <v>584</v>
      </c>
      <c r="D1917" s="66" t="s">
        <v>2066</v>
      </c>
      <c r="E1917" s="70"/>
      <c r="F1917" s="70"/>
      <c r="G1917" s="70">
        <v>3600</v>
      </c>
      <c r="H1917" s="66">
        <v>2555</v>
      </c>
      <c r="I1917" s="66" t="s">
        <v>154</v>
      </c>
      <c r="J1917" s="66" t="s">
        <v>155</v>
      </c>
      <c r="K1917" s="66" t="s">
        <v>1490</v>
      </c>
    </row>
    <row r="1918" spans="1:11" ht="17.25">
      <c r="A1918" s="65">
        <v>5</v>
      </c>
      <c r="B1918" s="69">
        <v>20333</v>
      </c>
      <c r="C1918" s="66" t="s">
        <v>584</v>
      </c>
      <c r="D1918" s="66" t="s">
        <v>2067</v>
      </c>
      <c r="E1918" s="70"/>
      <c r="F1918" s="70"/>
      <c r="G1918" s="70">
        <v>1800</v>
      </c>
      <c r="H1918" s="66">
        <v>2555</v>
      </c>
      <c r="I1918" s="66" t="s">
        <v>154</v>
      </c>
      <c r="J1918" s="66" t="s">
        <v>155</v>
      </c>
      <c r="K1918" s="66" t="s">
        <v>1490</v>
      </c>
    </row>
    <row r="1919" spans="1:11" ht="17.25">
      <c r="A1919" s="65">
        <v>5</v>
      </c>
      <c r="B1919" s="69">
        <v>20333</v>
      </c>
      <c r="C1919" s="66" t="s">
        <v>584</v>
      </c>
      <c r="D1919" s="66" t="s">
        <v>2068</v>
      </c>
      <c r="E1919" s="70"/>
      <c r="F1919" s="70"/>
      <c r="G1919" s="70">
        <v>9000</v>
      </c>
      <c r="H1919" s="66">
        <v>2555</v>
      </c>
      <c r="I1919" s="66" t="s">
        <v>154</v>
      </c>
      <c r="J1919" s="66" t="s">
        <v>155</v>
      </c>
      <c r="K1919" s="66" t="s">
        <v>1490</v>
      </c>
    </row>
    <row r="1920" spans="1:11" ht="17.25">
      <c r="A1920" s="65">
        <v>5</v>
      </c>
      <c r="B1920" s="69">
        <v>20333</v>
      </c>
      <c r="C1920" s="66" t="s">
        <v>584</v>
      </c>
      <c r="D1920" s="66" t="s">
        <v>2069</v>
      </c>
      <c r="E1920" s="70"/>
      <c r="F1920" s="70"/>
      <c r="G1920" s="70">
        <v>5400</v>
      </c>
      <c r="H1920" s="66">
        <v>2555</v>
      </c>
      <c r="I1920" s="66" t="s">
        <v>154</v>
      </c>
      <c r="J1920" s="66" t="s">
        <v>155</v>
      </c>
      <c r="K1920" s="66" t="s">
        <v>1490</v>
      </c>
    </row>
    <row r="1921" spans="1:11" ht="17.25">
      <c r="A1921" s="65">
        <v>5</v>
      </c>
      <c r="B1921" s="69">
        <v>20333</v>
      </c>
      <c r="C1921" s="66" t="s">
        <v>584</v>
      </c>
      <c r="D1921" s="66" t="s">
        <v>2070</v>
      </c>
      <c r="E1921" s="70"/>
      <c r="F1921" s="70"/>
      <c r="G1921" s="70">
        <v>17250</v>
      </c>
      <c r="H1921" s="66">
        <v>2555</v>
      </c>
      <c r="I1921" s="66" t="s">
        <v>154</v>
      </c>
      <c r="J1921" s="66" t="s">
        <v>155</v>
      </c>
      <c r="K1921" s="66" t="s">
        <v>1490</v>
      </c>
    </row>
    <row r="1922" spans="1:11" ht="17.25">
      <c r="A1922" s="65">
        <v>5</v>
      </c>
      <c r="B1922" s="69">
        <v>20333</v>
      </c>
      <c r="C1922" s="66" t="s">
        <v>584</v>
      </c>
      <c r="D1922" s="66" t="s">
        <v>2071</v>
      </c>
      <c r="E1922" s="70"/>
      <c r="F1922" s="70"/>
      <c r="G1922" s="70">
        <v>18000</v>
      </c>
      <c r="H1922" s="66">
        <v>2555</v>
      </c>
      <c r="I1922" s="66" t="s">
        <v>154</v>
      </c>
      <c r="J1922" s="66" t="s">
        <v>155</v>
      </c>
      <c r="K1922" s="66" t="s">
        <v>1490</v>
      </c>
    </row>
    <row r="1923" spans="1:11" ht="17.25">
      <c r="A1923" s="65">
        <v>5</v>
      </c>
      <c r="B1923" s="69">
        <v>20333</v>
      </c>
      <c r="C1923" s="66" t="s">
        <v>584</v>
      </c>
      <c r="D1923" s="66" t="s">
        <v>2072</v>
      </c>
      <c r="E1923" s="70"/>
      <c r="F1923" s="70"/>
      <c r="G1923" s="70">
        <v>9000</v>
      </c>
      <c r="H1923" s="66">
        <v>2555</v>
      </c>
      <c r="I1923" s="66" t="s">
        <v>154</v>
      </c>
      <c r="J1923" s="66" t="s">
        <v>155</v>
      </c>
      <c r="K1923" s="66" t="s">
        <v>1490</v>
      </c>
    </row>
    <row r="1924" spans="1:11" ht="17.25">
      <c r="A1924" s="65">
        <v>5</v>
      </c>
      <c r="B1924" s="69">
        <v>20333</v>
      </c>
      <c r="C1924" s="66" t="s">
        <v>584</v>
      </c>
      <c r="D1924" s="66" t="s">
        <v>2073</v>
      </c>
      <c r="E1924" s="70"/>
      <c r="F1924" s="70"/>
      <c r="G1924" s="70">
        <v>4600</v>
      </c>
      <c r="H1924" s="66">
        <v>2555</v>
      </c>
      <c r="I1924" s="66" t="s">
        <v>154</v>
      </c>
      <c r="J1924" s="66" t="s">
        <v>155</v>
      </c>
      <c r="K1924" s="66" t="s">
        <v>1490</v>
      </c>
    </row>
    <row r="1925" spans="1:11" ht="17.25">
      <c r="A1925" s="65">
        <v>5</v>
      </c>
      <c r="B1925" s="69">
        <v>20333</v>
      </c>
      <c r="C1925" s="66" t="s">
        <v>584</v>
      </c>
      <c r="D1925" s="66" t="s">
        <v>2074</v>
      </c>
      <c r="E1925" s="70"/>
      <c r="F1925" s="70"/>
      <c r="G1925" s="70">
        <v>9000</v>
      </c>
      <c r="H1925" s="66">
        <v>2555</v>
      </c>
      <c r="I1925" s="66" t="s">
        <v>154</v>
      </c>
      <c r="J1925" s="66" t="s">
        <v>155</v>
      </c>
      <c r="K1925" s="66" t="s">
        <v>1490</v>
      </c>
    </row>
    <row r="1926" spans="1:11" ht="17.25">
      <c r="A1926" s="65">
        <v>5</v>
      </c>
      <c r="B1926" s="69">
        <v>20333</v>
      </c>
      <c r="C1926" s="72" t="s">
        <v>596</v>
      </c>
      <c r="D1926" s="66" t="s">
        <v>2075</v>
      </c>
      <c r="E1926" s="70"/>
      <c r="F1926" s="70"/>
      <c r="G1926" s="70">
        <v>18920</v>
      </c>
      <c r="H1926" s="66">
        <v>2555</v>
      </c>
      <c r="I1926" s="66" t="s">
        <v>154</v>
      </c>
      <c r="J1926" s="66" t="s">
        <v>155</v>
      </c>
      <c r="K1926" s="66" t="s">
        <v>1490</v>
      </c>
    </row>
    <row r="1927" spans="1:11" ht="17.25">
      <c r="A1927" s="65">
        <v>5</v>
      </c>
      <c r="B1927" s="69">
        <v>20333</v>
      </c>
      <c r="C1927" s="66" t="s">
        <v>584</v>
      </c>
      <c r="D1927" s="66" t="s">
        <v>2076</v>
      </c>
      <c r="E1927" s="70"/>
      <c r="F1927" s="70"/>
      <c r="G1927" s="70">
        <v>18000</v>
      </c>
      <c r="H1927" s="66">
        <v>2555</v>
      </c>
      <c r="I1927" s="66" t="s">
        <v>154</v>
      </c>
      <c r="J1927" s="66" t="s">
        <v>155</v>
      </c>
      <c r="K1927" s="66" t="s">
        <v>1490</v>
      </c>
    </row>
    <row r="1928" spans="1:11" ht="17.25">
      <c r="A1928" s="65">
        <v>5</v>
      </c>
      <c r="B1928" s="69">
        <v>20333</v>
      </c>
      <c r="C1928" s="66" t="s">
        <v>584</v>
      </c>
      <c r="D1928" s="66" t="s">
        <v>2077</v>
      </c>
      <c r="E1928" s="70"/>
      <c r="F1928" s="70"/>
      <c r="G1928" s="70">
        <v>15750</v>
      </c>
      <c r="H1928" s="66">
        <v>2555</v>
      </c>
      <c r="I1928" s="66" t="s">
        <v>154</v>
      </c>
      <c r="J1928" s="66" t="s">
        <v>155</v>
      </c>
      <c r="K1928" s="66" t="s">
        <v>1490</v>
      </c>
    </row>
    <row r="1929" spans="1:11" ht="17.25">
      <c r="A1929" s="65">
        <v>5</v>
      </c>
      <c r="B1929" s="69">
        <v>20333</v>
      </c>
      <c r="C1929" s="66" t="s">
        <v>584</v>
      </c>
      <c r="D1929" s="66" t="s">
        <v>2078</v>
      </c>
      <c r="E1929" s="70"/>
      <c r="F1929" s="70"/>
      <c r="G1929" s="70">
        <v>18000</v>
      </c>
      <c r="H1929" s="66">
        <v>2555</v>
      </c>
      <c r="I1929" s="66" t="s">
        <v>154</v>
      </c>
      <c r="J1929" s="66" t="s">
        <v>155</v>
      </c>
      <c r="K1929" s="66" t="s">
        <v>1490</v>
      </c>
    </row>
    <row r="1930" spans="1:11" ht="17.25">
      <c r="A1930" s="65">
        <v>5</v>
      </c>
      <c r="B1930" s="69">
        <v>20333</v>
      </c>
      <c r="C1930" s="66" t="s">
        <v>584</v>
      </c>
      <c r="D1930" s="66" t="s">
        <v>2079</v>
      </c>
      <c r="E1930" s="70"/>
      <c r="F1930" s="70"/>
      <c r="G1930" s="70">
        <v>18000</v>
      </c>
      <c r="H1930" s="66">
        <v>2555</v>
      </c>
      <c r="I1930" s="66" t="s">
        <v>154</v>
      </c>
      <c r="J1930" s="66" t="s">
        <v>155</v>
      </c>
      <c r="K1930" s="66" t="s">
        <v>1490</v>
      </c>
    </row>
    <row r="1931" spans="1:11" ht="17.25">
      <c r="A1931" s="65">
        <v>5</v>
      </c>
      <c r="B1931" s="69">
        <v>20333</v>
      </c>
      <c r="C1931" s="66" t="s">
        <v>217</v>
      </c>
      <c r="D1931" s="66" t="s">
        <v>2080</v>
      </c>
      <c r="E1931" s="70"/>
      <c r="F1931" s="70"/>
      <c r="G1931" s="70">
        <v>42456</v>
      </c>
      <c r="H1931" s="66">
        <v>2555</v>
      </c>
      <c r="I1931" s="66" t="s">
        <v>154</v>
      </c>
      <c r="J1931" s="66" t="s">
        <v>155</v>
      </c>
      <c r="K1931" s="66" t="s">
        <v>1490</v>
      </c>
    </row>
    <row r="1932" spans="1:11" ht="17.25">
      <c r="A1932" s="65">
        <v>5</v>
      </c>
      <c r="B1932" s="69">
        <v>20333</v>
      </c>
      <c r="C1932" s="66" t="s">
        <v>246</v>
      </c>
      <c r="D1932" s="66" t="s">
        <v>2081</v>
      </c>
      <c r="E1932" s="70"/>
      <c r="F1932" s="70"/>
      <c r="G1932" s="70">
        <v>600</v>
      </c>
      <c r="H1932" s="66">
        <v>2555</v>
      </c>
      <c r="I1932" s="66" t="s">
        <v>154</v>
      </c>
      <c r="J1932" s="66" t="s">
        <v>155</v>
      </c>
      <c r="K1932" s="66" t="s">
        <v>1490</v>
      </c>
    </row>
    <row r="1933" spans="1:11" ht="17.25">
      <c r="A1933" s="65">
        <v>5</v>
      </c>
      <c r="B1933" s="69">
        <v>20333</v>
      </c>
      <c r="C1933" s="66" t="s">
        <v>246</v>
      </c>
      <c r="D1933" s="66" t="s">
        <v>2082</v>
      </c>
      <c r="E1933" s="70"/>
      <c r="F1933" s="70"/>
      <c r="G1933" s="70">
        <v>2160</v>
      </c>
      <c r="H1933" s="66">
        <v>2555</v>
      </c>
      <c r="I1933" s="66" t="s">
        <v>154</v>
      </c>
      <c r="J1933" s="66" t="s">
        <v>155</v>
      </c>
      <c r="K1933" s="66" t="s">
        <v>1490</v>
      </c>
    </row>
    <row r="1934" spans="1:11" ht="17.25">
      <c r="A1934" s="65">
        <v>5</v>
      </c>
      <c r="B1934" s="69">
        <v>20333</v>
      </c>
      <c r="C1934" s="66" t="s">
        <v>246</v>
      </c>
      <c r="D1934" s="66" t="s">
        <v>2082</v>
      </c>
      <c r="E1934" s="70"/>
      <c r="F1934" s="70"/>
      <c r="G1934" s="70">
        <v>4500</v>
      </c>
      <c r="H1934" s="66">
        <v>2555</v>
      </c>
      <c r="I1934" s="66" t="s">
        <v>154</v>
      </c>
      <c r="J1934" s="66" t="s">
        <v>155</v>
      </c>
      <c r="K1934" s="66" t="s">
        <v>1490</v>
      </c>
    </row>
    <row r="1935" spans="1:11" ht="17.25">
      <c r="A1935" s="65">
        <v>5</v>
      </c>
      <c r="B1935" s="69">
        <v>20333</v>
      </c>
      <c r="C1935" s="66" t="s">
        <v>246</v>
      </c>
      <c r="D1935" s="66" t="s">
        <v>2083</v>
      </c>
      <c r="E1935" s="70"/>
      <c r="F1935" s="70"/>
      <c r="G1935" s="70">
        <v>1080</v>
      </c>
      <c r="H1935" s="66">
        <v>2555</v>
      </c>
      <c r="I1935" s="66" t="s">
        <v>154</v>
      </c>
      <c r="J1935" s="66" t="s">
        <v>155</v>
      </c>
      <c r="K1935" s="66" t="s">
        <v>1490</v>
      </c>
    </row>
    <row r="1936" spans="1:11" ht="17.25">
      <c r="A1936" s="65">
        <v>5</v>
      </c>
      <c r="B1936" s="69">
        <v>20333</v>
      </c>
      <c r="C1936" s="66" t="s">
        <v>246</v>
      </c>
      <c r="D1936" s="66" t="s">
        <v>2084</v>
      </c>
      <c r="E1936" s="70"/>
      <c r="F1936" s="70"/>
      <c r="G1936" s="70">
        <v>2730</v>
      </c>
      <c r="H1936" s="66">
        <v>2555</v>
      </c>
      <c r="I1936" s="66" t="s">
        <v>154</v>
      </c>
      <c r="J1936" s="66" t="s">
        <v>155</v>
      </c>
      <c r="K1936" s="66" t="s">
        <v>1490</v>
      </c>
    </row>
    <row r="1937" spans="1:11" ht="17.25">
      <c r="A1937" s="65">
        <v>5</v>
      </c>
      <c r="B1937" s="69">
        <v>20333</v>
      </c>
      <c r="C1937" s="72" t="s">
        <v>171</v>
      </c>
      <c r="D1937" s="66" t="s">
        <v>2085</v>
      </c>
      <c r="E1937" s="70"/>
      <c r="F1937" s="70"/>
      <c r="G1937" s="70">
        <v>1080</v>
      </c>
      <c r="H1937" s="66">
        <v>2555</v>
      </c>
      <c r="I1937" s="66" t="s">
        <v>154</v>
      </c>
      <c r="J1937" s="66" t="s">
        <v>155</v>
      </c>
      <c r="K1937" s="66" t="s">
        <v>1490</v>
      </c>
    </row>
    <row r="1938" spans="1:11" ht="17.25">
      <c r="A1938" s="65">
        <v>6</v>
      </c>
      <c r="B1938" s="69">
        <v>20333</v>
      </c>
      <c r="C1938" s="66" t="s">
        <v>584</v>
      </c>
      <c r="D1938" s="66" t="s">
        <v>2086</v>
      </c>
      <c r="E1938" s="70"/>
      <c r="F1938" s="70"/>
      <c r="G1938" s="70">
        <v>9000</v>
      </c>
      <c r="H1938" s="66">
        <v>2555</v>
      </c>
      <c r="I1938" s="66" t="s">
        <v>154</v>
      </c>
      <c r="J1938" s="66" t="s">
        <v>155</v>
      </c>
      <c r="K1938" s="66" t="s">
        <v>1490</v>
      </c>
    </row>
    <row r="1939" spans="1:11" ht="17.25">
      <c r="A1939" s="65">
        <v>6</v>
      </c>
      <c r="B1939" s="69">
        <v>20333</v>
      </c>
      <c r="C1939" s="66" t="s">
        <v>584</v>
      </c>
      <c r="D1939" s="66" t="s">
        <v>2087</v>
      </c>
      <c r="E1939" s="70"/>
      <c r="F1939" s="70"/>
      <c r="G1939" s="70">
        <v>7100</v>
      </c>
      <c r="H1939" s="66">
        <v>2555</v>
      </c>
      <c r="I1939" s="66" t="s">
        <v>154</v>
      </c>
      <c r="J1939" s="66" t="s">
        <v>155</v>
      </c>
      <c r="K1939" s="66" t="s">
        <v>1490</v>
      </c>
    </row>
    <row r="1940" spans="1:11" ht="17.25">
      <c r="A1940" s="65">
        <v>6</v>
      </c>
      <c r="B1940" s="69">
        <v>20333</v>
      </c>
      <c r="C1940" s="66" t="s">
        <v>584</v>
      </c>
      <c r="D1940" s="66" t="s">
        <v>2088</v>
      </c>
      <c r="E1940" s="70"/>
      <c r="F1940" s="70"/>
      <c r="G1940" s="70">
        <v>18000</v>
      </c>
      <c r="H1940" s="66">
        <v>2555</v>
      </c>
      <c r="I1940" s="66" t="s">
        <v>154</v>
      </c>
      <c r="J1940" s="66" t="s">
        <v>155</v>
      </c>
      <c r="K1940" s="66" t="s">
        <v>1490</v>
      </c>
    </row>
    <row r="1941" spans="1:11" ht="17.25">
      <c r="A1941" s="65">
        <v>6</v>
      </c>
      <c r="B1941" s="69">
        <v>20333</v>
      </c>
      <c r="C1941" s="66" t="s">
        <v>584</v>
      </c>
      <c r="D1941" s="66" t="s">
        <v>2089</v>
      </c>
      <c r="E1941" s="70"/>
      <c r="F1941" s="70"/>
      <c r="G1941" s="70">
        <v>3000</v>
      </c>
      <c r="H1941" s="66">
        <v>2555</v>
      </c>
      <c r="I1941" s="66" t="s">
        <v>154</v>
      </c>
      <c r="J1941" s="66" t="s">
        <v>155</v>
      </c>
      <c r="K1941" s="66" t="s">
        <v>1490</v>
      </c>
    </row>
    <row r="1942" spans="1:11" ht="17.25">
      <c r="A1942" s="65">
        <v>6</v>
      </c>
      <c r="B1942" s="69">
        <v>20333</v>
      </c>
      <c r="C1942" s="66" t="s">
        <v>584</v>
      </c>
      <c r="D1942" s="66" t="s">
        <v>2077</v>
      </c>
      <c r="E1942" s="70"/>
      <c r="F1942" s="70"/>
      <c r="G1942" s="70">
        <v>17625</v>
      </c>
      <c r="H1942" s="66">
        <v>2555</v>
      </c>
      <c r="I1942" s="66" t="s">
        <v>154</v>
      </c>
      <c r="J1942" s="66" t="s">
        <v>155</v>
      </c>
      <c r="K1942" s="66" t="s">
        <v>1490</v>
      </c>
    </row>
    <row r="1943" spans="1:11" ht="17.25">
      <c r="A1943" s="65">
        <v>6</v>
      </c>
      <c r="B1943" s="69">
        <v>20333</v>
      </c>
      <c r="C1943" s="66" t="s">
        <v>584</v>
      </c>
      <c r="D1943" s="66" t="s">
        <v>2090</v>
      </c>
      <c r="E1943" s="70"/>
      <c r="F1943" s="70"/>
      <c r="G1943" s="70">
        <v>8900</v>
      </c>
      <c r="H1943" s="66">
        <v>2555</v>
      </c>
      <c r="I1943" s="66" t="s">
        <v>154</v>
      </c>
      <c r="J1943" s="66" t="s">
        <v>155</v>
      </c>
      <c r="K1943" s="66" t="s">
        <v>1490</v>
      </c>
    </row>
    <row r="1944" spans="1:11" ht="17.25">
      <c r="A1944" s="65">
        <v>6</v>
      </c>
      <c r="B1944" s="69">
        <v>20333</v>
      </c>
      <c r="C1944" s="70" t="s">
        <v>158</v>
      </c>
      <c r="D1944" s="66" t="s">
        <v>2091</v>
      </c>
      <c r="E1944" s="70"/>
      <c r="F1944" s="70"/>
      <c r="G1944" s="70">
        <v>642</v>
      </c>
      <c r="H1944" s="66">
        <v>2555</v>
      </c>
      <c r="I1944" s="66" t="s">
        <v>154</v>
      </c>
      <c r="J1944" s="66" t="s">
        <v>155</v>
      </c>
      <c r="K1944" s="66" t="s">
        <v>1490</v>
      </c>
    </row>
    <row r="1945" spans="1:11" ht="17.25">
      <c r="A1945" s="65">
        <v>6</v>
      </c>
      <c r="B1945" s="69">
        <v>20333</v>
      </c>
      <c r="C1945" s="71" t="s">
        <v>236</v>
      </c>
      <c r="D1945" s="66" t="s">
        <v>2092</v>
      </c>
      <c r="E1945" s="70"/>
      <c r="F1945" s="70"/>
      <c r="G1945" s="70">
        <v>15740</v>
      </c>
      <c r="H1945" s="66">
        <v>2555</v>
      </c>
      <c r="I1945" s="66" t="s">
        <v>154</v>
      </c>
      <c r="J1945" s="66" t="s">
        <v>155</v>
      </c>
      <c r="K1945" s="66" t="s">
        <v>1490</v>
      </c>
    </row>
    <row r="1946" spans="1:11" ht="17.25">
      <c r="A1946" s="65">
        <v>6</v>
      </c>
      <c r="B1946" s="69">
        <v>20333</v>
      </c>
      <c r="C1946" s="66" t="s">
        <v>584</v>
      </c>
      <c r="D1946" s="66" t="s">
        <v>2093</v>
      </c>
      <c r="E1946" s="70"/>
      <c r="F1946" s="70"/>
      <c r="G1946" s="70">
        <v>52800</v>
      </c>
      <c r="H1946" s="66">
        <v>2555</v>
      </c>
      <c r="I1946" s="66" t="s">
        <v>154</v>
      </c>
      <c r="J1946" s="66" t="s">
        <v>155</v>
      </c>
      <c r="K1946" s="66" t="s">
        <v>1490</v>
      </c>
    </row>
    <row r="1947" spans="1:11" ht="17.25">
      <c r="A1947" s="65">
        <v>6</v>
      </c>
      <c r="B1947" s="69">
        <v>20333</v>
      </c>
      <c r="C1947" s="66" t="s">
        <v>584</v>
      </c>
      <c r="D1947" s="66" t="s">
        <v>2094</v>
      </c>
      <c r="E1947" s="70"/>
      <c r="F1947" s="70"/>
      <c r="G1947" s="70">
        <v>78600</v>
      </c>
      <c r="H1947" s="66">
        <v>2555</v>
      </c>
      <c r="I1947" s="66" t="s">
        <v>154</v>
      </c>
      <c r="J1947" s="66" t="s">
        <v>155</v>
      </c>
      <c r="K1947" s="66" t="s">
        <v>1490</v>
      </c>
    </row>
    <row r="1948" spans="1:11" ht="17.25">
      <c r="A1948" s="65">
        <v>6</v>
      </c>
      <c r="B1948" s="69">
        <v>20333</v>
      </c>
      <c r="C1948" s="66" t="s">
        <v>584</v>
      </c>
      <c r="D1948" s="66" t="s">
        <v>2095</v>
      </c>
      <c r="E1948" s="70"/>
      <c r="F1948" s="70"/>
      <c r="G1948" s="70">
        <v>9750</v>
      </c>
      <c r="H1948" s="66">
        <v>2555</v>
      </c>
      <c r="I1948" s="66" t="s">
        <v>154</v>
      </c>
      <c r="J1948" s="66" t="s">
        <v>155</v>
      </c>
      <c r="K1948" s="66" t="s">
        <v>1490</v>
      </c>
    </row>
    <row r="1949" spans="1:11" ht="17.25">
      <c r="A1949" s="65">
        <v>6</v>
      </c>
      <c r="B1949" s="69">
        <v>20333</v>
      </c>
      <c r="C1949" s="66" t="s">
        <v>246</v>
      </c>
      <c r="D1949" s="66" t="s">
        <v>2096</v>
      </c>
      <c r="E1949" s="70"/>
      <c r="F1949" s="70"/>
      <c r="G1949" s="70">
        <v>5700</v>
      </c>
      <c r="H1949" s="66">
        <v>2555</v>
      </c>
      <c r="I1949" s="66" t="s">
        <v>154</v>
      </c>
      <c r="J1949" s="66" t="s">
        <v>155</v>
      </c>
      <c r="K1949" s="66" t="s">
        <v>1490</v>
      </c>
    </row>
    <row r="1950" spans="1:11" ht="17.25">
      <c r="A1950" s="65">
        <v>10</v>
      </c>
      <c r="B1950" s="69">
        <v>20333</v>
      </c>
      <c r="C1950" s="66" t="s">
        <v>584</v>
      </c>
      <c r="D1950" s="66" t="s">
        <v>2097</v>
      </c>
      <c r="E1950" s="70"/>
      <c r="F1950" s="70"/>
      <c r="G1950" s="70">
        <v>2400</v>
      </c>
      <c r="H1950" s="66">
        <v>2555</v>
      </c>
      <c r="I1950" s="66" t="s">
        <v>154</v>
      </c>
      <c r="J1950" s="66" t="s">
        <v>155</v>
      </c>
      <c r="K1950" s="66" t="s">
        <v>1490</v>
      </c>
    </row>
    <row r="1951" spans="1:11" ht="17.25">
      <c r="A1951" s="65">
        <v>10</v>
      </c>
      <c r="B1951" s="69">
        <v>20333</v>
      </c>
      <c r="C1951" s="66" t="s">
        <v>584</v>
      </c>
      <c r="D1951" s="66" t="s">
        <v>2098</v>
      </c>
      <c r="E1951" s="70"/>
      <c r="F1951" s="70"/>
      <c r="G1951" s="70">
        <v>2400</v>
      </c>
      <c r="H1951" s="66">
        <v>2555</v>
      </c>
      <c r="I1951" s="66" t="s">
        <v>154</v>
      </c>
      <c r="J1951" s="66" t="s">
        <v>155</v>
      </c>
      <c r="K1951" s="66" t="s">
        <v>1490</v>
      </c>
    </row>
    <row r="1952" spans="1:11" ht="17.25">
      <c r="A1952" s="65">
        <v>10</v>
      </c>
      <c r="B1952" s="69">
        <v>20333</v>
      </c>
      <c r="C1952" s="66" t="s">
        <v>584</v>
      </c>
      <c r="D1952" s="66" t="s">
        <v>2099</v>
      </c>
      <c r="E1952" s="70"/>
      <c r="F1952" s="70"/>
      <c r="G1952" s="70">
        <v>1800</v>
      </c>
      <c r="H1952" s="66">
        <v>2555</v>
      </c>
      <c r="I1952" s="66" t="s">
        <v>154</v>
      </c>
      <c r="J1952" s="66" t="s">
        <v>155</v>
      </c>
      <c r="K1952" s="66" t="s">
        <v>1490</v>
      </c>
    </row>
    <row r="1953" spans="1:11" ht="17.25">
      <c r="A1953" s="65">
        <v>10</v>
      </c>
      <c r="B1953" s="69">
        <v>20333</v>
      </c>
      <c r="C1953" s="66" t="s">
        <v>584</v>
      </c>
      <c r="D1953" s="66" t="s">
        <v>2100</v>
      </c>
      <c r="E1953" s="70"/>
      <c r="F1953" s="70"/>
      <c r="G1953" s="70">
        <v>600</v>
      </c>
      <c r="H1953" s="66">
        <v>2555</v>
      </c>
      <c r="I1953" s="66" t="s">
        <v>154</v>
      </c>
      <c r="J1953" s="66" t="s">
        <v>155</v>
      </c>
      <c r="K1953" s="66" t="s">
        <v>1490</v>
      </c>
    </row>
    <row r="1954" spans="1:11" ht="17.25">
      <c r="A1954" s="65">
        <v>10</v>
      </c>
      <c r="B1954" s="69">
        <v>20333</v>
      </c>
      <c r="C1954" s="66" t="s">
        <v>584</v>
      </c>
      <c r="D1954" s="66" t="s">
        <v>2101</v>
      </c>
      <c r="E1954" s="70"/>
      <c r="F1954" s="70"/>
      <c r="G1954" s="70">
        <v>24750</v>
      </c>
      <c r="H1954" s="66">
        <v>2555</v>
      </c>
      <c r="I1954" s="66" t="s">
        <v>154</v>
      </c>
      <c r="J1954" s="66" t="s">
        <v>155</v>
      </c>
      <c r="K1954" s="66" t="s">
        <v>1490</v>
      </c>
    </row>
    <row r="1955" spans="1:11" ht="17.25">
      <c r="A1955" s="65">
        <v>10</v>
      </c>
      <c r="B1955" s="69">
        <v>20333</v>
      </c>
      <c r="C1955" s="66" t="s">
        <v>584</v>
      </c>
      <c r="D1955" s="66" t="s">
        <v>2102</v>
      </c>
      <c r="E1955" s="70"/>
      <c r="F1955" s="70"/>
      <c r="G1955" s="70">
        <v>2400</v>
      </c>
      <c r="H1955" s="66">
        <v>2555</v>
      </c>
      <c r="I1955" s="66" t="s">
        <v>154</v>
      </c>
      <c r="J1955" s="66" t="s">
        <v>155</v>
      </c>
      <c r="K1955" s="66" t="s">
        <v>1490</v>
      </c>
    </row>
    <row r="1956" spans="1:11" ht="17.25">
      <c r="A1956" s="65">
        <v>10</v>
      </c>
      <c r="B1956" s="69">
        <v>20333</v>
      </c>
      <c r="C1956" s="66" t="s">
        <v>584</v>
      </c>
      <c r="D1956" s="66" t="s">
        <v>2103</v>
      </c>
      <c r="E1956" s="70"/>
      <c r="F1956" s="70"/>
      <c r="G1956" s="70">
        <v>1350</v>
      </c>
      <c r="H1956" s="66">
        <v>2555</v>
      </c>
      <c r="I1956" s="66" t="s">
        <v>154</v>
      </c>
      <c r="J1956" s="66" t="s">
        <v>155</v>
      </c>
      <c r="K1956" s="66" t="s">
        <v>1490</v>
      </c>
    </row>
    <row r="1957" spans="1:11" ht="17.25">
      <c r="A1957" s="65">
        <v>10</v>
      </c>
      <c r="B1957" s="69">
        <v>20333</v>
      </c>
      <c r="C1957" s="66" t="s">
        <v>584</v>
      </c>
      <c r="D1957" s="66" t="s">
        <v>2104</v>
      </c>
      <c r="E1957" s="70"/>
      <c r="F1957" s="70"/>
      <c r="G1957" s="70">
        <v>900</v>
      </c>
      <c r="H1957" s="66">
        <v>2555</v>
      </c>
      <c r="I1957" s="66" t="s">
        <v>154</v>
      </c>
      <c r="J1957" s="66" t="s">
        <v>155</v>
      </c>
      <c r="K1957" s="66" t="s">
        <v>1490</v>
      </c>
    </row>
    <row r="1958" spans="1:11" ht="17.25">
      <c r="A1958" s="65">
        <v>10</v>
      </c>
      <c r="B1958" s="69">
        <v>20333</v>
      </c>
      <c r="C1958" s="66" t="s">
        <v>584</v>
      </c>
      <c r="D1958" s="66" t="s">
        <v>2105</v>
      </c>
      <c r="E1958" s="70"/>
      <c r="F1958" s="70"/>
      <c r="G1958" s="70">
        <v>1350</v>
      </c>
      <c r="H1958" s="66">
        <v>2555</v>
      </c>
      <c r="I1958" s="66" t="s">
        <v>154</v>
      </c>
      <c r="J1958" s="66" t="s">
        <v>155</v>
      </c>
      <c r="K1958" s="66" t="s">
        <v>1490</v>
      </c>
    </row>
    <row r="1959" spans="1:11" ht="17.25">
      <c r="A1959" s="65">
        <v>10</v>
      </c>
      <c r="B1959" s="69">
        <v>20333</v>
      </c>
      <c r="C1959" s="66" t="s">
        <v>584</v>
      </c>
      <c r="D1959" s="66" t="s">
        <v>2106</v>
      </c>
      <c r="E1959" s="70"/>
      <c r="F1959" s="70"/>
      <c r="G1959" s="70">
        <v>1350</v>
      </c>
      <c r="H1959" s="66">
        <v>2555</v>
      </c>
      <c r="I1959" s="66" t="s">
        <v>154</v>
      </c>
      <c r="J1959" s="66" t="s">
        <v>155</v>
      </c>
      <c r="K1959" s="66" t="s">
        <v>1490</v>
      </c>
    </row>
    <row r="1960" spans="1:11" ht="17.25">
      <c r="A1960" s="65">
        <v>10</v>
      </c>
      <c r="B1960" s="69">
        <v>20333</v>
      </c>
      <c r="C1960" s="70" t="s">
        <v>158</v>
      </c>
      <c r="D1960" s="66" t="s">
        <v>405</v>
      </c>
      <c r="E1960" s="70"/>
      <c r="F1960" s="70"/>
      <c r="G1960" s="70">
        <v>490</v>
      </c>
      <c r="H1960" s="66">
        <v>2555</v>
      </c>
      <c r="I1960" s="66" t="s">
        <v>154</v>
      </c>
      <c r="J1960" s="66" t="s">
        <v>155</v>
      </c>
      <c r="K1960" s="66" t="s">
        <v>1490</v>
      </c>
    </row>
    <row r="1961" spans="1:11" ht="17.25">
      <c r="A1961" s="65">
        <v>10</v>
      </c>
      <c r="B1961" s="69">
        <v>20333</v>
      </c>
      <c r="C1961" s="66" t="s">
        <v>246</v>
      </c>
      <c r="D1961" s="66" t="s">
        <v>2107</v>
      </c>
      <c r="E1961" s="70"/>
      <c r="F1961" s="70"/>
      <c r="G1961" s="70">
        <v>360</v>
      </c>
      <c r="H1961" s="66">
        <v>2555</v>
      </c>
      <c r="I1961" s="66" t="s">
        <v>154</v>
      </c>
      <c r="J1961" s="66" t="s">
        <v>155</v>
      </c>
      <c r="K1961" s="66" t="s">
        <v>1490</v>
      </c>
    </row>
    <row r="1962" spans="1:11" ht="17.25">
      <c r="A1962" s="65">
        <v>11</v>
      </c>
      <c r="B1962" s="69">
        <v>20333</v>
      </c>
      <c r="C1962" s="66" t="s">
        <v>584</v>
      </c>
      <c r="D1962" s="66" t="s">
        <v>2108</v>
      </c>
      <c r="E1962" s="70"/>
      <c r="F1962" s="70"/>
      <c r="G1962" s="70">
        <v>1350</v>
      </c>
      <c r="H1962" s="66">
        <v>2555</v>
      </c>
      <c r="I1962" s="66" t="s">
        <v>154</v>
      </c>
      <c r="J1962" s="66" t="s">
        <v>155</v>
      </c>
      <c r="K1962" s="66" t="s">
        <v>1490</v>
      </c>
    </row>
    <row r="1963" spans="1:11" ht="17.25">
      <c r="A1963" s="65">
        <v>11</v>
      </c>
      <c r="B1963" s="69">
        <v>20333</v>
      </c>
      <c r="C1963" s="66" t="s">
        <v>584</v>
      </c>
      <c r="D1963" s="66" t="s">
        <v>2109</v>
      </c>
      <c r="E1963" s="70"/>
      <c r="F1963" s="70"/>
      <c r="G1963" s="70">
        <v>1350</v>
      </c>
      <c r="H1963" s="66">
        <v>2555</v>
      </c>
      <c r="I1963" s="66" t="s">
        <v>154</v>
      </c>
      <c r="J1963" s="66" t="s">
        <v>155</v>
      </c>
      <c r="K1963" s="66" t="s">
        <v>1490</v>
      </c>
    </row>
    <row r="1964" spans="1:11" ht="17.25">
      <c r="A1964" s="65">
        <v>11</v>
      </c>
      <c r="B1964" s="69">
        <v>20333</v>
      </c>
      <c r="C1964" s="66" t="s">
        <v>584</v>
      </c>
      <c r="D1964" s="66" t="s">
        <v>2110</v>
      </c>
      <c r="E1964" s="70"/>
      <c r="F1964" s="70"/>
      <c r="G1964" s="70">
        <v>900</v>
      </c>
      <c r="H1964" s="66">
        <v>2555</v>
      </c>
      <c r="I1964" s="66" t="s">
        <v>154</v>
      </c>
      <c r="J1964" s="66" t="s">
        <v>155</v>
      </c>
      <c r="K1964" s="66" t="s">
        <v>1490</v>
      </c>
    </row>
    <row r="1965" spans="1:11" ht="17.25">
      <c r="A1965" s="65">
        <v>11</v>
      </c>
      <c r="B1965" s="69">
        <v>20333</v>
      </c>
      <c r="C1965" s="66" t="s">
        <v>584</v>
      </c>
      <c r="D1965" s="66" t="s">
        <v>2111</v>
      </c>
      <c r="E1965" s="70"/>
      <c r="F1965" s="70"/>
      <c r="G1965" s="70">
        <v>2550</v>
      </c>
      <c r="H1965" s="66">
        <v>2555</v>
      </c>
      <c r="I1965" s="66" t="s">
        <v>154</v>
      </c>
      <c r="J1965" s="66" t="s">
        <v>155</v>
      </c>
      <c r="K1965" s="66" t="s">
        <v>1490</v>
      </c>
    </row>
    <row r="1966" spans="1:11" ht="17.25">
      <c r="A1966" s="65">
        <v>11</v>
      </c>
      <c r="B1966" s="69">
        <v>20333</v>
      </c>
      <c r="C1966" s="66" t="s">
        <v>584</v>
      </c>
      <c r="D1966" s="66" t="s">
        <v>2112</v>
      </c>
      <c r="E1966" s="70"/>
      <c r="F1966" s="70"/>
      <c r="G1966" s="70">
        <v>4600</v>
      </c>
      <c r="H1966" s="66">
        <v>2555</v>
      </c>
      <c r="I1966" s="66" t="s">
        <v>154</v>
      </c>
      <c r="J1966" s="66" t="s">
        <v>155</v>
      </c>
      <c r="K1966" s="66" t="s">
        <v>1490</v>
      </c>
    </row>
    <row r="1967" spans="1:11" ht="17.25">
      <c r="A1967" s="65">
        <v>11</v>
      </c>
      <c r="B1967" s="69">
        <v>20333</v>
      </c>
      <c r="C1967" s="66" t="s">
        <v>584</v>
      </c>
      <c r="D1967" s="66" t="s">
        <v>2103</v>
      </c>
      <c r="E1967" s="70"/>
      <c r="F1967" s="70"/>
      <c r="G1967" s="70">
        <v>1350</v>
      </c>
      <c r="H1967" s="66">
        <v>2555</v>
      </c>
      <c r="I1967" s="66" t="s">
        <v>154</v>
      </c>
      <c r="J1967" s="66" t="s">
        <v>155</v>
      </c>
      <c r="K1967" s="66" t="s">
        <v>1490</v>
      </c>
    </row>
    <row r="1968" spans="1:11" ht="17.25">
      <c r="A1968" s="65">
        <v>11</v>
      </c>
      <c r="B1968" s="69">
        <v>20333</v>
      </c>
      <c r="C1968" s="70" t="s">
        <v>158</v>
      </c>
      <c r="D1968" s="66" t="s">
        <v>2113</v>
      </c>
      <c r="E1968" s="70"/>
      <c r="F1968" s="70"/>
      <c r="G1968" s="70">
        <v>7140.4</v>
      </c>
      <c r="H1968" s="66">
        <v>2555</v>
      </c>
      <c r="I1968" s="66" t="s">
        <v>154</v>
      </c>
      <c r="J1968" s="66" t="s">
        <v>155</v>
      </c>
      <c r="K1968" s="66" t="s">
        <v>1490</v>
      </c>
    </row>
    <row r="1969" spans="1:11" ht="17.25">
      <c r="A1969" s="65">
        <v>13</v>
      </c>
      <c r="B1969" s="69">
        <v>20333</v>
      </c>
      <c r="C1969" s="66" t="s">
        <v>584</v>
      </c>
      <c r="D1969" s="66" t="s">
        <v>2114</v>
      </c>
      <c r="E1969" s="70"/>
      <c r="F1969" s="70"/>
      <c r="G1969" s="70">
        <v>65600</v>
      </c>
      <c r="H1969" s="66">
        <v>2555</v>
      </c>
      <c r="I1969" s="66" t="s">
        <v>154</v>
      </c>
      <c r="J1969" s="66" t="s">
        <v>155</v>
      </c>
      <c r="K1969" s="66" t="s">
        <v>1490</v>
      </c>
    </row>
    <row r="1970" spans="1:11" ht="17.25">
      <c r="A1970" s="65">
        <v>13</v>
      </c>
      <c r="B1970" s="69">
        <v>20333</v>
      </c>
      <c r="C1970" s="66" t="s">
        <v>584</v>
      </c>
      <c r="D1970" s="66" t="s">
        <v>2115</v>
      </c>
      <c r="E1970" s="70"/>
      <c r="F1970" s="70"/>
      <c r="G1970" s="70">
        <v>1200</v>
      </c>
      <c r="H1970" s="66">
        <v>2555</v>
      </c>
      <c r="I1970" s="66" t="s">
        <v>154</v>
      </c>
      <c r="J1970" s="66" t="s">
        <v>155</v>
      </c>
      <c r="K1970" s="66" t="s">
        <v>1490</v>
      </c>
    </row>
    <row r="1971" spans="1:11" ht="17.25">
      <c r="A1971" s="65">
        <v>13</v>
      </c>
      <c r="B1971" s="69">
        <v>20333</v>
      </c>
      <c r="C1971" s="66" t="s">
        <v>584</v>
      </c>
      <c r="D1971" s="66" t="s">
        <v>2116</v>
      </c>
      <c r="E1971" s="70"/>
      <c r="F1971" s="70"/>
      <c r="G1971" s="70">
        <v>2400</v>
      </c>
      <c r="H1971" s="66">
        <v>2555</v>
      </c>
      <c r="I1971" s="66" t="s">
        <v>154</v>
      </c>
      <c r="J1971" s="66" t="s">
        <v>155</v>
      </c>
      <c r="K1971" s="66" t="s">
        <v>1490</v>
      </c>
    </row>
    <row r="1972" spans="1:11" ht="17.25">
      <c r="A1972" s="65">
        <v>13</v>
      </c>
      <c r="B1972" s="69">
        <v>20333</v>
      </c>
      <c r="C1972" s="66" t="s">
        <v>584</v>
      </c>
      <c r="D1972" s="66" t="s">
        <v>2117</v>
      </c>
      <c r="E1972" s="70"/>
      <c r="F1972" s="70"/>
      <c r="G1972" s="70">
        <v>2400</v>
      </c>
      <c r="H1972" s="66">
        <v>2555</v>
      </c>
      <c r="I1972" s="66" t="s">
        <v>154</v>
      </c>
      <c r="J1972" s="66" t="s">
        <v>155</v>
      </c>
      <c r="K1972" s="66" t="s">
        <v>1490</v>
      </c>
    </row>
    <row r="1973" spans="1:11" ht="17.25">
      <c r="A1973" s="65">
        <v>13</v>
      </c>
      <c r="B1973" s="69">
        <v>20333</v>
      </c>
      <c r="C1973" s="66" t="s">
        <v>584</v>
      </c>
      <c r="D1973" s="66" t="s">
        <v>2118</v>
      </c>
      <c r="E1973" s="70"/>
      <c r="F1973" s="70"/>
      <c r="G1973" s="70">
        <v>4800</v>
      </c>
      <c r="H1973" s="66">
        <v>2555</v>
      </c>
      <c r="I1973" s="66" t="s">
        <v>154</v>
      </c>
      <c r="J1973" s="66" t="s">
        <v>155</v>
      </c>
      <c r="K1973" s="66" t="s">
        <v>1490</v>
      </c>
    </row>
    <row r="1974" spans="1:11" ht="17.25">
      <c r="A1974" s="65">
        <v>13</v>
      </c>
      <c r="B1974" s="69">
        <v>20333</v>
      </c>
      <c r="C1974" s="66" t="s">
        <v>584</v>
      </c>
      <c r="D1974" s="66" t="s">
        <v>2119</v>
      </c>
      <c r="E1974" s="70"/>
      <c r="F1974" s="70"/>
      <c r="G1974" s="70">
        <v>3300</v>
      </c>
      <c r="H1974" s="66">
        <v>2555</v>
      </c>
      <c r="I1974" s="66" t="s">
        <v>154</v>
      </c>
      <c r="J1974" s="66" t="s">
        <v>155</v>
      </c>
      <c r="K1974" s="66" t="s">
        <v>1490</v>
      </c>
    </row>
    <row r="1975" spans="1:11" ht="17.25">
      <c r="A1975" s="65">
        <v>13</v>
      </c>
      <c r="B1975" s="69">
        <v>20333</v>
      </c>
      <c r="C1975" s="66" t="s">
        <v>584</v>
      </c>
      <c r="D1975" s="66" t="s">
        <v>2120</v>
      </c>
      <c r="E1975" s="70"/>
      <c r="F1975" s="70"/>
      <c r="G1975" s="70">
        <v>2700</v>
      </c>
      <c r="H1975" s="66">
        <v>2555</v>
      </c>
      <c r="I1975" s="66" t="s">
        <v>154</v>
      </c>
      <c r="J1975" s="66" t="s">
        <v>155</v>
      </c>
      <c r="K1975" s="66" t="s">
        <v>1490</v>
      </c>
    </row>
    <row r="1976" spans="1:11" ht="17.25">
      <c r="A1976" s="65">
        <v>13</v>
      </c>
      <c r="B1976" s="69">
        <v>20333</v>
      </c>
      <c r="C1976" s="66" t="s">
        <v>584</v>
      </c>
      <c r="D1976" s="66" t="s">
        <v>2111</v>
      </c>
      <c r="E1976" s="70"/>
      <c r="F1976" s="70"/>
      <c r="G1976" s="70">
        <v>3200</v>
      </c>
      <c r="H1976" s="66">
        <v>2555</v>
      </c>
      <c r="I1976" s="66" t="s">
        <v>154</v>
      </c>
      <c r="J1976" s="66" t="s">
        <v>155</v>
      </c>
      <c r="K1976" s="66" t="s">
        <v>1490</v>
      </c>
    </row>
    <row r="1977" spans="1:11" ht="17.25">
      <c r="A1977" s="65">
        <v>13</v>
      </c>
      <c r="B1977" s="69">
        <v>20333</v>
      </c>
      <c r="C1977" s="66" t="s">
        <v>584</v>
      </c>
      <c r="D1977" s="66" t="s">
        <v>2098</v>
      </c>
      <c r="E1977" s="70"/>
      <c r="F1977" s="70"/>
      <c r="G1977" s="70">
        <v>1800</v>
      </c>
      <c r="H1977" s="66">
        <v>2555</v>
      </c>
      <c r="I1977" s="66" t="s">
        <v>154</v>
      </c>
      <c r="J1977" s="66" t="s">
        <v>155</v>
      </c>
      <c r="K1977" s="66" t="s">
        <v>1490</v>
      </c>
    </row>
    <row r="1978" spans="1:11" ht="17.25">
      <c r="A1978" s="65">
        <v>13</v>
      </c>
      <c r="B1978" s="69">
        <v>20333</v>
      </c>
      <c r="C1978" s="66" t="s">
        <v>246</v>
      </c>
      <c r="D1978" s="66" t="s">
        <v>2121</v>
      </c>
      <c r="E1978" s="70"/>
      <c r="F1978" s="70"/>
      <c r="G1978" s="70">
        <v>1800</v>
      </c>
      <c r="H1978" s="66">
        <v>2555</v>
      </c>
      <c r="I1978" s="66" t="s">
        <v>154</v>
      </c>
      <c r="J1978" s="66" t="s">
        <v>155</v>
      </c>
      <c r="K1978" s="66" t="s">
        <v>1490</v>
      </c>
    </row>
    <row r="1979" spans="1:11" ht="17.25">
      <c r="A1979" s="65">
        <v>13</v>
      </c>
      <c r="B1979" s="69">
        <v>20333</v>
      </c>
      <c r="C1979" s="66" t="s">
        <v>246</v>
      </c>
      <c r="D1979" s="66" t="s">
        <v>2081</v>
      </c>
      <c r="E1979" s="70"/>
      <c r="F1979" s="70"/>
      <c r="G1979" s="70">
        <v>240</v>
      </c>
      <c r="H1979" s="66">
        <v>2555</v>
      </c>
      <c r="I1979" s="66" t="s">
        <v>154</v>
      </c>
      <c r="J1979" s="66" t="s">
        <v>155</v>
      </c>
      <c r="K1979" s="66" t="s">
        <v>1490</v>
      </c>
    </row>
    <row r="1980" spans="1:11" ht="17.25">
      <c r="A1980" s="65">
        <v>13</v>
      </c>
      <c r="B1980" s="69">
        <v>20333</v>
      </c>
      <c r="C1980" s="66" t="s">
        <v>208</v>
      </c>
      <c r="D1980" s="66" t="s">
        <v>2122</v>
      </c>
      <c r="E1980" s="70"/>
      <c r="F1980" s="70"/>
      <c r="G1980" s="70">
        <v>3750</v>
      </c>
      <c r="H1980" s="66">
        <v>2555</v>
      </c>
      <c r="I1980" s="66" t="s">
        <v>154</v>
      </c>
      <c r="J1980" s="66" t="s">
        <v>155</v>
      </c>
      <c r="K1980" s="66" t="s">
        <v>1490</v>
      </c>
    </row>
    <row r="1981" spans="1:11" ht="17.25">
      <c r="A1981" s="65">
        <v>13</v>
      </c>
      <c r="B1981" s="69">
        <v>20333</v>
      </c>
      <c r="C1981" s="66" t="s">
        <v>246</v>
      </c>
      <c r="D1981" s="66" t="s">
        <v>2082</v>
      </c>
      <c r="E1981" s="70"/>
      <c r="F1981" s="70"/>
      <c r="G1981" s="70">
        <v>960</v>
      </c>
      <c r="H1981" s="66">
        <v>2555</v>
      </c>
      <c r="I1981" s="66" t="s">
        <v>154</v>
      </c>
      <c r="J1981" s="66" t="s">
        <v>155</v>
      </c>
      <c r="K1981" s="66" t="s">
        <v>1490</v>
      </c>
    </row>
    <row r="1982" spans="1:11" ht="17.25">
      <c r="A1982" s="65">
        <v>13</v>
      </c>
      <c r="B1982" s="69">
        <v>20333</v>
      </c>
      <c r="C1982" s="66" t="s">
        <v>1558</v>
      </c>
      <c r="D1982" s="66" t="s">
        <v>2123</v>
      </c>
      <c r="E1982" s="70"/>
      <c r="F1982" s="70"/>
      <c r="G1982" s="70">
        <v>1000</v>
      </c>
      <c r="H1982" s="66">
        <v>2555</v>
      </c>
      <c r="I1982" s="66" t="s">
        <v>154</v>
      </c>
      <c r="J1982" s="66" t="s">
        <v>155</v>
      </c>
      <c r="K1982" s="66" t="s">
        <v>1490</v>
      </c>
    </row>
    <row r="1983" spans="1:11" ht="17.25">
      <c r="A1983" s="65">
        <v>13</v>
      </c>
      <c r="B1983" s="69">
        <v>20333</v>
      </c>
      <c r="C1983" s="66" t="s">
        <v>1558</v>
      </c>
      <c r="D1983" s="66" t="s">
        <v>2124</v>
      </c>
      <c r="E1983" s="70"/>
      <c r="F1983" s="70"/>
      <c r="G1983" s="70">
        <v>1500</v>
      </c>
      <c r="H1983" s="66">
        <v>2555</v>
      </c>
      <c r="I1983" s="66" t="s">
        <v>154</v>
      </c>
      <c r="J1983" s="66" t="s">
        <v>155</v>
      </c>
      <c r="K1983" s="66" t="s">
        <v>1490</v>
      </c>
    </row>
    <row r="1984" spans="1:11" ht="17.25">
      <c r="A1984" s="65">
        <v>13</v>
      </c>
      <c r="B1984" s="69">
        <v>20333</v>
      </c>
      <c r="C1984" s="70" t="s">
        <v>158</v>
      </c>
      <c r="D1984" s="66" t="s">
        <v>2125</v>
      </c>
      <c r="E1984" s="70"/>
      <c r="F1984" s="70"/>
      <c r="G1984" s="70">
        <v>400</v>
      </c>
      <c r="H1984" s="66">
        <v>2555</v>
      </c>
      <c r="I1984" s="66" t="s">
        <v>154</v>
      </c>
      <c r="J1984" s="66" t="s">
        <v>155</v>
      </c>
      <c r="K1984" s="66" t="s">
        <v>1490</v>
      </c>
    </row>
    <row r="1985" spans="1:11" ht="17.25">
      <c r="A1985" s="65">
        <v>13</v>
      </c>
      <c r="B1985" s="69">
        <v>20333</v>
      </c>
      <c r="C1985" s="70" t="s">
        <v>158</v>
      </c>
      <c r="D1985" s="66" t="s">
        <v>2126</v>
      </c>
      <c r="E1985" s="70"/>
      <c r="F1985" s="70"/>
      <c r="G1985" s="70">
        <v>1800</v>
      </c>
      <c r="H1985" s="66">
        <v>2555</v>
      </c>
      <c r="I1985" s="66" t="s">
        <v>154</v>
      </c>
      <c r="J1985" s="66" t="s">
        <v>155</v>
      </c>
      <c r="K1985" s="66" t="s">
        <v>1490</v>
      </c>
    </row>
    <row r="1986" spans="1:11" ht="17.25">
      <c r="A1986" s="65">
        <v>13</v>
      </c>
      <c r="B1986" s="69">
        <v>20333</v>
      </c>
      <c r="C1986" s="70" t="s">
        <v>158</v>
      </c>
      <c r="D1986" s="66" t="s">
        <v>2127</v>
      </c>
      <c r="E1986" s="70"/>
      <c r="F1986" s="70"/>
      <c r="G1986" s="70">
        <v>1245</v>
      </c>
      <c r="H1986" s="66">
        <v>2555</v>
      </c>
      <c r="I1986" s="66" t="s">
        <v>154</v>
      </c>
      <c r="J1986" s="66" t="s">
        <v>155</v>
      </c>
      <c r="K1986" s="66" t="s">
        <v>1490</v>
      </c>
    </row>
    <row r="1987" spans="1:11" ht="17.25">
      <c r="A1987" s="65">
        <v>13</v>
      </c>
      <c r="B1987" s="69">
        <v>20333</v>
      </c>
      <c r="C1987" s="70" t="s">
        <v>158</v>
      </c>
      <c r="D1987" s="66" t="s">
        <v>405</v>
      </c>
      <c r="E1987" s="70"/>
      <c r="F1987" s="70"/>
      <c r="G1987" s="70">
        <v>1125</v>
      </c>
      <c r="H1987" s="66">
        <v>2555</v>
      </c>
      <c r="I1987" s="66" t="s">
        <v>154</v>
      </c>
      <c r="J1987" s="66" t="s">
        <v>155</v>
      </c>
      <c r="K1987" s="66" t="s">
        <v>1490</v>
      </c>
    </row>
    <row r="1988" spans="1:11" ht="17.25">
      <c r="A1988" s="65">
        <v>13</v>
      </c>
      <c r="B1988" s="69">
        <v>20333</v>
      </c>
      <c r="C1988" s="70" t="s">
        <v>158</v>
      </c>
      <c r="D1988" s="66" t="s">
        <v>2128</v>
      </c>
      <c r="E1988" s="70"/>
      <c r="F1988" s="70"/>
      <c r="G1988" s="70">
        <v>3290</v>
      </c>
      <c r="H1988" s="66">
        <v>2555</v>
      </c>
      <c r="I1988" s="66" t="s">
        <v>154</v>
      </c>
      <c r="J1988" s="66" t="s">
        <v>155</v>
      </c>
      <c r="K1988" s="66" t="s">
        <v>1490</v>
      </c>
    </row>
    <row r="1989" spans="1:11" ht="17.25">
      <c r="A1989" s="65">
        <v>13</v>
      </c>
      <c r="B1989" s="69">
        <v>20333</v>
      </c>
      <c r="C1989" s="66" t="s">
        <v>208</v>
      </c>
      <c r="D1989" s="66" t="s">
        <v>2129</v>
      </c>
      <c r="E1989" s="70"/>
      <c r="F1989" s="70"/>
      <c r="G1989" s="70">
        <v>24500</v>
      </c>
      <c r="H1989" s="66">
        <v>2555</v>
      </c>
      <c r="I1989" s="66" t="s">
        <v>154</v>
      </c>
      <c r="J1989" s="66" t="s">
        <v>155</v>
      </c>
      <c r="K1989" s="66" t="s">
        <v>1490</v>
      </c>
    </row>
    <row r="1990" spans="1:11" ht="17.25">
      <c r="A1990" s="65">
        <v>13</v>
      </c>
      <c r="B1990" s="69">
        <v>20333</v>
      </c>
      <c r="C1990" s="71" t="s">
        <v>1086</v>
      </c>
      <c r="D1990" s="66" t="s">
        <v>2130</v>
      </c>
      <c r="E1990" s="70"/>
      <c r="F1990" s="70"/>
      <c r="G1990" s="70">
        <v>561483.81000000006</v>
      </c>
      <c r="H1990" s="66">
        <v>2555</v>
      </c>
      <c r="I1990" s="66" t="s">
        <v>154</v>
      </c>
      <c r="J1990" s="66" t="s">
        <v>155</v>
      </c>
      <c r="K1990" s="66" t="s">
        <v>1490</v>
      </c>
    </row>
    <row r="1991" spans="1:11" ht="17.25">
      <c r="A1991" s="65">
        <v>14</v>
      </c>
      <c r="B1991" s="69">
        <v>20333</v>
      </c>
      <c r="C1991" s="70" t="s">
        <v>158</v>
      </c>
      <c r="D1991" s="66" t="s">
        <v>2131</v>
      </c>
      <c r="E1991" s="70"/>
      <c r="F1991" s="70"/>
      <c r="G1991" s="70">
        <v>29425</v>
      </c>
      <c r="H1991" s="66">
        <v>2555</v>
      </c>
      <c r="I1991" s="66" t="s">
        <v>154</v>
      </c>
      <c r="J1991" s="66" t="s">
        <v>155</v>
      </c>
      <c r="K1991" s="66" t="s">
        <v>1490</v>
      </c>
    </row>
    <row r="1992" spans="1:11" ht="17.25">
      <c r="A1992" s="65">
        <v>14</v>
      </c>
      <c r="B1992" s="69">
        <v>20333</v>
      </c>
      <c r="C1992" s="70" t="s">
        <v>158</v>
      </c>
      <c r="D1992" s="66" t="s">
        <v>2132</v>
      </c>
      <c r="E1992" s="70"/>
      <c r="F1992" s="70"/>
      <c r="G1992" s="70">
        <v>7600</v>
      </c>
      <c r="H1992" s="66">
        <v>2555</v>
      </c>
      <c r="I1992" s="66" t="s">
        <v>154</v>
      </c>
      <c r="J1992" s="66" t="s">
        <v>155</v>
      </c>
      <c r="K1992" s="66" t="s">
        <v>1490</v>
      </c>
    </row>
    <row r="1993" spans="1:11" ht="17.25">
      <c r="A1993" s="65">
        <v>14</v>
      </c>
      <c r="B1993" s="69">
        <v>20333</v>
      </c>
      <c r="C1993" s="66" t="s">
        <v>246</v>
      </c>
      <c r="D1993" s="66" t="s">
        <v>2133</v>
      </c>
      <c r="E1993" s="70"/>
      <c r="F1993" s="70"/>
      <c r="G1993" s="70">
        <v>18320</v>
      </c>
      <c r="H1993" s="66">
        <v>2555</v>
      </c>
      <c r="I1993" s="66" t="s">
        <v>154</v>
      </c>
      <c r="J1993" s="66" t="s">
        <v>155</v>
      </c>
      <c r="K1993" s="66" t="s">
        <v>1490</v>
      </c>
    </row>
    <row r="1994" spans="1:11" ht="17.25">
      <c r="A1994" s="65">
        <v>14</v>
      </c>
      <c r="B1994" s="69">
        <v>20333</v>
      </c>
      <c r="C1994" s="66" t="s">
        <v>584</v>
      </c>
      <c r="D1994" s="66" t="s">
        <v>2134</v>
      </c>
      <c r="E1994" s="70"/>
      <c r="F1994" s="70"/>
      <c r="G1994" s="70">
        <v>2400</v>
      </c>
      <c r="H1994" s="66">
        <v>2555</v>
      </c>
      <c r="I1994" s="66" t="s">
        <v>154</v>
      </c>
      <c r="J1994" s="66" t="s">
        <v>155</v>
      </c>
      <c r="K1994" s="66" t="s">
        <v>1490</v>
      </c>
    </row>
    <row r="1995" spans="1:11" ht="17.25">
      <c r="A1995" s="65">
        <v>14</v>
      </c>
      <c r="B1995" s="69">
        <v>20333</v>
      </c>
      <c r="C1995" s="66" t="s">
        <v>584</v>
      </c>
      <c r="D1995" s="66" t="s">
        <v>2135</v>
      </c>
      <c r="E1995" s="70"/>
      <c r="F1995" s="70"/>
      <c r="G1995" s="70">
        <v>3000</v>
      </c>
      <c r="H1995" s="66">
        <v>2555</v>
      </c>
      <c r="I1995" s="66" t="s">
        <v>154</v>
      </c>
      <c r="J1995" s="66" t="s">
        <v>155</v>
      </c>
      <c r="K1995" s="66" t="s">
        <v>1490</v>
      </c>
    </row>
    <row r="1996" spans="1:11" ht="17.25">
      <c r="A1996" s="65">
        <v>14</v>
      </c>
      <c r="B1996" s="69">
        <v>20333</v>
      </c>
      <c r="C1996" s="66" t="s">
        <v>584</v>
      </c>
      <c r="D1996" s="66" t="s">
        <v>2136</v>
      </c>
      <c r="E1996" s="70"/>
      <c r="F1996" s="70"/>
      <c r="G1996" s="70">
        <v>2250</v>
      </c>
      <c r="H1996" s="66">
        <v>2555</v>
      </c>
      <c r="I1996" s="66" t="s">
        <v>154</v>
      </c>
      <c r="J1996" s="66" t="s">
        <v>155</v>
      </c>
      <c r="K1996" s="66" t="s">
        <v>1490</v>
      </c>
    </row>
    <row r="1997" spans="1:11" ht="17.25">
      <c r="A1997" s="65">
        <v>14</v>
      </c>
      <c r="B1997" s="69">
        <v>20333</v>
      </c>
      <c r="C1997" s="70" t="s">
        <v>158</v>
      </c>
      <c r="D1997" s="66" t="s">
        <v>2137</v>
      </c>
      <c r="E1997" s="70"/>
      <c r="F1997" s="70"/>
      <c r="G1997" s="70">
        <v>5000</v>
      </c>
      <c r="H1997" s="66">
        <v>2555</v>
      </c>
      <c r="I1997" s="66" t="s">
        <v>154</v>
      </c>
      <c r="J1997" s="66" t="s">
        <v>155</v>
      </c>
      <c r="K1997" s="66" t="s">
        <v>1490</v>
      </c>
    </row>
    <row r="1998" spans="1:11" ht="17.25">
      <c r="A1998" s="65">
        <v>14</v>
      </c>
      <c r="B1998" s="69">
        <v>20333</v>
      </c>
      <c r="C1998" s="70" t="s">
        <v>158</v>
      </c>
      <c r="D1998" s="66" t="s">
        <v>2138</v>
      </c>
      <c r="E1998" s="70"/>
      <c r="F1998" s="70"/>
      <c r="G1998" s="70">
        <v>535</v>
      </c>
      <c r="H1998" s="66">
        <v>2555</v>
      </c>
      <c r="I1998" s="66" t="s">
        <v>154</v>
      </c>
      <c r="J1998" s="66" t="s">
        <v>155</v>
      </c>
      <c r="K1998" s="66" t="s">
        <v>1490</v>
      </c>
    </row>
    <row r="1999" spans="1:11" ht="17.25">
      <c r="A1999" s="65">
        <v>14</v>
      </c>
      <c r="B1999" s="69">
        <v>20333</v>
      </c>
      <c r="C1999" s="72" t="s">
        <v>171</v>
      </c>
      <c r="D1999" s="66" t="s">
        <v>2139</v>
      </c>
      <c r="E1999" s="70"/>
      <c r="F1999" s="70"/>
      <c r="G1999" s="70">
        <v>1080</v>
      </c>
      <c r="H1999" s="66">
        <v>2555</v>
      </c>
      <c r="I1999" s="66" t="s">
        <v>154</v>
      </c>
      <c r="J1999" s="66" t="s">
        <v>155</v>
      </c>
      <c r="K1999" s="66" t="s">
        <v>1490</v>
      </c>
    </row>
    <row r="2000" spans="1:11" ht="17.25">
      <c r="A2000" s="65">
        <v>14</v>
      </c>
      <c r="B2000" s="69">
        <v>20333</v>
      </c>
      <c r="C2000" s="71" t="s">
        <v>236</v>
      </c>
      <c r="D2000" s="66" t="s">
        <v>2140</v>
      </c>
      <c r="E2000" s="70"/>
      <c r="F2000" s="70"/>
      <c r="G2000" s="70">
        <v>27540</v>
      </c>
      <c r="H2000" s="66">
        <v>2555</v>
      </c>
      <c r="I2000" s="66" t="s">
        <v>154</v>
      </c>
      <c r="J2000" s="66" t="s">
        <v>155</v>
      </c>
      <c r="K2000" s="66" t="s">
        <v>1490</v>
      </c>
    </row>
    <row r="2001" spans="1:11" ht="17.25">
      <c r="A2001" s="65">
        <v>14</v>
      </c>
      <c r="B2001" s="69">
        <v>20333</v>
      </c>
      <c r="C2001" s="71" t="s">
        <v>236</v>
      </c>
      <c r="D2001" s="66" t="s">
        <v>2141</v>
      </c>
      <c r="E2001" s="70"/>
      <c r="F2001" s="70"/>
      <c r="G2001" s="70">
        <v>16200</v>
      </c>
      <c r="H2001" s="66">
        <v>2555</v>
      </c>
      <c r="I2001" s="66" t="s">
        <v>154</v>
      </c>
      <c r="J2001" s="66" t="s">
        <v>155</v>
      </c>
      <c r="K2001" s="66" t="s">
        <v>1490</v>
      </c>
    </row>
    <row r="2002" spans="1:11" ht="17.25">
      <c r="A2002" s="65">
        <v>17</v>
      </c>
      <c r="B2002" s="69">
        <v>20333</v>
      </c>
      <c r="C2002" s="66" t="s">
        <v>584</v>
      </c>
      <c r="D2002" s="66" t="s">
        <v>2142</v>
      </c>
      <c r="E2002" s="70"/>
      <c r="F2002" s="70"/>
      <c r="G2002" s="70">
        <v>9300</v>
      </c>
      <c r="H2002" s="66">
        <v>2555</v>
      </c>
      <c r="I2002" s="66" t="s">
        <v>154</v>
      </c>
      <c r="J2002" s="66" t="s">
        <v>155</v>
      </c>
      <c r="K2002" s="66" t="s">
        <v>1490</v>
      </c>
    </row>
    <row r="2003" spans="1:11" ht="17.25">
      <c r="A2003" s="65">
        <v>17</v>
      </c>
      <c r="B2003" s="69">
        <v>20333</v>
      </c>
      <c r="C2003" s="70" t="s">
        <v>158</v>
      </c>
      <c r="D2003" s="66" t="s">
        <v>405</v>
      </c>
      <c r="E2003" s="70"/>
      <c r="F2003" s="70"/>
      <c r="G2003" s="70">
        <v>420</v>
      </c>
      <c r="H2003" s="66">
        <v>2555</v>
      </c>
      <c r="I2003" s="66" t="s">
        <v>154</v>
      </c>
      <c r="J2003" s="66" t="s">
        <v>155</v>
      </c>
      <c r="K2003" s="66" t="s">
        <v>1490</v>
      </c>
    </row>
    <row r="2004" spans="1:11" ht="17.25">
      <c r="A2004" s="65">
        <v>17</v>
      </c>
      <c r="B2004" s="69">
        <v>20333</v>
      </c>
      <c r="C2004" s="70" t="s">
        <v>158</v>
      </c>
      <c r="D2004" s="66" t="s">
        <v>2143</v>
      </c>
      <c r="E2004" s="70"/>
      <c r="F2004" s="70"/>
      <c r="G2004" s="70">
        <v>1702</v>
      </c>
      <c r="H2004" s="66">
        <v>2555</v>
      </c>
      <c r="I2004" s="66" t="s">
        <v>154</v>
      </c>
      <c r="J2004" s="66" t="s">
        <v>155</v>
      </c>
      <c r="K2004" s="66" t="s">
        <v>1490</v>
      </c>
    </row>
    <row r="2005" spans="1:11" ht="17.25">
      <c r="A2005" s="65">
        <v>17</v>
      </c>
      <c r="B2005" s="69">
        <v>20333</v>
      </c>
      <c r="C2005" s="66" t="s">
        <v>1558</v>
      </c>
      <c r="D2005" s="66" t="s">
        <v>2144</v>
      </c>
      <c r="E2005" s="70"/>
      <c r="F2005" s="70"/>
      <c r="G2005" s="70">
        <v>1500</v>
      </c>
      <c r="H2005" s="66">
        <v>2555</v>
      </c>
      <c r="I2005" s="66" t="s">
        <v>154</v>
      </c>
      <c r="J2005" s="66" t="s">
        <v>155</v>
      </c>
      <c r="K2005" s="66" t="s">
        <v>1490</v>
      </c>
    </row>
    <row r="2006" spans="1:11" ht="17.25">
      <c r="A2006" s="65">
        <v>17</v>
      </c>
      <c r="B2006" s="69">
        <v>20333</v>
      </c>
      <c r="C2006" s="66" t="s">
        <v>1558</v>
      </c>
      <c r="D2006" s="66" t="s">
        <v>2145</v>
      </c>
      <c r="E2006" s="70"/>
      <c r="F2006" s="70"/>
      <c r="G2006" s="70">
        <v>1000</v>
      </c>
      <c r="H2006" s="66">
        <v>2555</v>
      </c>
      <c r="I2006" s="66" t="s">
        <v>154</v>
      </c>
      <c r="J2006" s="66" t="s">
        <v>155</v>
      </c>
      <c r="K2006" s="66" t="s">
        <v>1490</v>
      </c>
    </row>
    <row r="2007" spans="1:11" ht="17.25">
      <c r="A2007" s="65">
        <v>17</v>
      </c>
      <c r="B2007" s="69">
        <v>20333</v>
      </c>
      <c r="C2007" s="70" t="s">
        <v>158</v>
      </c>
      <c r="D2007" s="66" t="s">
        <v>2146</v>
      </c>
      <c r="E2007" s="70"/>
      <c r="F2007" s="70"/>
      <c r="G2007" s="70">
        <v>4699</v>
      </c>
      <c r="H2007" s="66">
        <v>2555</v>
      </c>
      <c r="I2007" s="66" t="s">
        <v>154</v>
      </c>
      <c r="J2007" s="66" t="s">
        <v>155</v>
      </c>
      <c r="K2007" s="66" t="s">
        <v>1490</v>
      </c>
    </row>
    <row r="2008" spans="1:11" ht="17.25">
      <c r="A2008" s="65">
        <v>17</v>
      </c>
      <c r="B2008" s="69">
        <v>20333</v>
      </c>
      <c r="C2008" s="66" t="s">
        <v>1558</v>
      </c>
      <c r="D2008" s="66" t="s">
        <v>2147</v>
      </c>
      <c r="E2008" s="70"/>
      <c r="F2008" s="70"/>
      <c r="G2008" s="70">
        <v>2200</v>
      </c>
      <c r="H2008" s="66">
        <v>2555</v>
      </c>
      <c r="I2008" s="66" t="s">
        <v>154</v>
      </c>
      <c r="J2008" s="66" t="s">
        <v>155</v>
      </c>
      <c r="K2008" s="66" t="s">
        <v>1490</v>
      </c>
    </row>
    <row r="2009" spans="1:11" ht="17.25">
      <c r="A2009" s="65">
        <v>17</v>
      </c>
      <c r="B2009" s="69">
        <v>20333</v>
      </c>
      <c r="C2009" s="66" t="s">
        <v>584</v>
      </c>
      <c r="D2009" s="66" t="s">
        <v>2148</v>
      </c>
      <c r="E2009" s="70"/>
      <c r="F2009" s="70"/>
      <c r="G2009" s="70">
        <v>13422</v>
      </c>
      <c r="H2009" s="66">
        <v>2555</v>
      </c>
      <c r="I2009" s="66" t="s">
        <v>154</v>
      </c>
      <c r="J2009" s="66" t="s">
        <v>155</v>
      </c>
      <c r="K2009" s="66" t="s">
        <v>1490</v>
      </c>
    </row>
    <row r="2010" spans="1:11" ht="17.25">
      <c r="A2010" s="65">
        <v>18</v>
      </c>
      <c r="B2010" s="69">
        <v>20333</v>
      </c>
      <c r="C2010" s="66" t="s">
        <v>584</v>
      </c>
      <c r="D2010" s="66" t="s">
        <v>2149</v>
      </c>
      <c r="E2010" s="70"/>
      <c r="F2010" s="70"/>
      <c r="G2010" s="70">
        <v>7000</v>
      </c>
      <c r="H2010" s="66">
        <v>2555</v>
      </c>
      <c r="I2010" s="66" t="s">
        <v>154</v>
      </c>
      <c r="J2010" s="66" t="s">
        <v>155</v>
      </c>
      <c r="K2010" s="66" t="s">
        <v>1490</v>
      </c>
    </row>
    <row r="2011" spans="1:11" ht="17.25">
      <c r="A2011" s="65">
        <v>18</v>
      </c>
      <c r="B2011" s="69">
        <v>20333</v>
      </c>
      <c r="C2011" s="66" t="s">
        <v>584</v>
      </c>
      <c r="D2011" s="66" t="s">
        <v>2150</v>
      </c>
      <c r="E2011" s="70"/>
      <c r="F2011" s="70"/>
      <c r="G2011" s="70">
        <v>10022</v>
      </c>
      <c r="H2011" s="66">
        <v>2555</v>
      </c>
      <c r="I2011" s="66" t="s">
        <v>154</v>
      </c>
      <c r="J2011" s="66" t="s">
        <v>155</v>
      </c>
      <c r="K2011" s="66" t="s">
        <v>1490</v>
      </c>
    </row>
    <row r="2012" spans="1:11" ht="17.25">
      <c r="A2012" s="65">
        <v>18</v>
      </c>
      <c r="B2012" s="69">
        <v>20333</v>
      </c>
      <c r="C2012" s="70" t="s">
        <v>158</v>
      </c>
      <c r="D2012" s="66" t="s">
        <v>2151</v>
      </c>
      <c r="E2012" s="70"/>
      <c r="F2012" s="70"/>
      <c r="G2012" s="70">
        <v>950</v>
      </c>
      <c r="H2012" s="66">
        <v>2555</v>
      </c>
      <c r="I2012" s="66" t="s">
        <v>154</v>
      </c>
      <c r="J2012" s="66" t="s">
        <v>155</v>
      </c>
      <c r="K2012" s="66" t="s">
        <v>1490</v>
      </c>
    </row>
    <row r="2013" spans="1:11" ht="17.25">
      <c r="A2013" s="65">
        <v>18</v>
      </c>
      <c r="B2013" s="69">
        <v>20333</v>
      </c>
      <c r="C2013" s="70" t="s">
        <v>158</v>
      </c>
      <c r="D2013" s="66" t="s">
        <v>2152</v>
      </c>
      <c r="E2013" s="70"/>
      <c r="F2013" s="70"/>
      <c r="G2013" s="70">
        <v>100</v>
      </c>
      <c r="H2013" s="66">
        <v>2555</v>
      </c>
      <c r="I2013" s="66" t="s">
        <v>154</v>
      </c>
      <c r="J2013" s="66" t="s">
        <v>155</v>
      </c>
      <c r="K2013" s="66" t="s">
        <v>1490</v>
      </c>
    </row>
    <row r="2014" spans="1:11" ht="17.25">
      <c r="A2014" s="65">
        <v>18</v>
      </c>
      <c r="B2014" s="69">
        <v>20333</v>
      </c>
      <c r="C2014" s="66" t="s">
        <v>250</v>
      </c>
      <c r="D2014" s="66" t="s">
        <v>2153</v>
      </c>
      <c r="E2014" s="70"/>
      <c r="F2014" s="70"/>
      <c r="G2014" s="70">
        <v>4500</v>
      </c>
      <c r="H2014" s="66">
        <v>2555</v>
      </c>
      <c r="I2014" s="66" t="s">
        <v>154</v>
      </c>
      <c r="J2014" s="66" t="s">
        <v>155</v>
      </c>
      <c r="K2014" s="66" t="s">
        <v>1490</v>
      </c>
    </row>
    <row r="2015" spans="1:11" ht="17.25">
      <c r="A2015" s="65">
        <v>18</v>
      </c>
      <c r="B2015" s="69">
        <v>20333</v>
      </c>
      <c r="C2015" s="66" t="s">
        <v>250</v>
      </c>
      <c r="D2015" s="66" t="s">
        <v>2154</v>
      </c>
      <c r="E2015" s="70"/>
      <c r="F2015" s="70"/>
      <c r="G2015" s="70">
        <v>2500</v>
      </c>
      <c r="H2015" s="66">
        <v>2555</v>
      </c>
      <c r="I2015" s="66" t="s">
        <v>154</v>
      </c>
      <c r="J2015" s="66" t="s">
        <v>155</v>
      </c>
      <c r="K2015" s="66" t="s">
        <v>1490</v>
      </c>
    </row>
    <row r="2016" spans="1:11" ht="17.25">
      <c r="A2016" s="65">
        <v>18</v>
      </c>
      <c r="B2016" s="69">
        <v>20333</v>
      </c>
      <c r="C2016" s="70" t="s">
        <v>158</v>
      </c>
      <c r="D2016" s="66" t="s">
        <v>2155</v>
      </c>
      <c r="E2016" s="70"/>
      <c r="F2016" s="70"/>
      <c r="G2016" s="70">
        <v>13214.5</v>
      </c>
      <c r="H2016" s="66">
        <v>2555</v>
      </c>
      <c r="I2016" s="66" t="s">
        <v>154</v>
      </c>
      <c r="J2016" s="66" t="s">
        <v>155</v>
      </c>
      <c r="K2016" s="66" t="s">
        <v>1490</v>
      </c>
    </row>
    <row r="2017" spans="1:11" ht="17.25">
      <c r="A2017" s="65">
        <v>18</v>
      </c>
      <c r="B2017" s="69">
        <v>20333</v>
      </c>
      <c r="C2017" s="70" t="s">
        <v>158</v>
      </c>
      <c r="D2017" s="66" t="s">
        <v>2156</v>
      </c>
      <c r="E2017" s="70"/>
      <c r="F2017" s="70"/>
      <c r="G2017" s="70">
        <v>39200</v>
      </c>
      <c r="H2017" s="66">
        <v>2555</v>
      </c>
      <c r="I2017" s="66" t="s">
        <v>154</v>
      </c>
      <c r="J2017" s="66" t="s">
        <v>155</v>
      </c>
      <c r="K2017" s="66" t="s">
        <v>1490</v>
      </c>
    </row>
    <row r="2018" spans="1:11" ht="17.25">
      <c r="A2018" s="65">
        <v>18</v>
      </c>
      <c r="B2018" s="69">
        <v>20333</v>
      </c>
      <c r="C2018" s="70" t="s">
        <v>158</v>
      </c>
      <c r="D2018" s="66" t="s">
        <v>2157</v>
      </c>
      <c r="E2018" s="70"/>
      <c r="F2018" s="70"/>
      <c r="G2018" s="70">
        <v>49000</v>
      </c>
      <c r="H2018" s="66">
        <v>2555</v>
      </c>
      <c r="I2018" s="66" t="s">
        <v>154</v>
      </c>
      <c r="J2018" s="66" t="s">
        <v>155</v>
      </c>
      <c r="K2018" s="66" t="s">
        <v>1490</v>
      </c>
    </row>
    <row r="2019" spans="1:11" ht="17.25">
      <c r="A2019" s="65">
        <v>18</v>
      </c>
      <c r="B2019" s="69">
        <v>20333</v>
      </c>
      <c r="C2019" s="70" t="s">
        <v>158</v>
      </c>
      <c r="D2019" s="66" t="s">
        <v>2158</v>
      </c>
      <c r="E2019" s="70"/>
      <c r="F2019" s="70"/>
      <c r="G2019" s="70">
        <v>19775.099999999999</v>
      </c>
      <c r="H2019" s="66">
        <v>2555</v>
      </c>
      <c r="I2019" s="66" t="s">
        <v>154</v>
      </c>
      <c r="J2019" s="66" t="s">
        <v>155</v>
      </c>
      <c r="K2019" s="66" t="s">
        <v>1490</v>
      </c>
    </row>
    <row r="2020" spans="1:11" ht="17.25">
      <c r="A2020" s="65">
        <v>18</v>
      </c>
      <c r="B2020" s="69">
        <v>20333</v>
      </c>
      <c r="C2020" s="70" t="s">
        <v>158</v>
      </c>
      <c r="D2020" s="66" t="s">
        <v>2159</v>
      </c>
      <c r="E2020" s="70"/>
      <c r="F2020" s="70"/>
      <c r="G2020" s="70">
        <v>4900</v>
      </c>
      <c r="H2020" s="66">
        <v>2555</v>
      </c>
      <c r="I2020" s="66" t="s">
        <v>154</v>
      </c>
      <c r="J2020" s="66" t="s">
        <v>155</v>
      </c>
      <c r="K2020" s="66" t="s">
        <v>1490</v>
      </c>
    </row>
    <row r="2021" spans="1:11" ht="17.25">
      <c r="A2021" s="65">
        <v>18</v>
      </c>
      <c r="B2021" s="69">
        <v>20333</v>
      </c>
      <c r="C2021" s="66" t="s">
        <v>246</v>
      </c>
      <c r="D2021" s="66" t="s">
        <v>2160</v>
      </c>
      <c r="E2021" s="70"/>
      <c r="F2021" s="70"/>
      <c r="G2021" s="70">
        <v>840</v>
      </c>
      <c r="H2021" s="66">
        <v>2555</v>
      </c>
      <c r="I2021" s="66" t="s">
        <v>154</v>
      </c>
      <c r="J2021" s="66" t="s">
        <v>155</v>
      </c>
      <c r="K2021" s="66" t="s">
        <v>1490</v>
      </c>
    </row>
    <row r="2022" spans="1:11" ht="17.25">
      <c r="A2022" s="65">
        <v>19</v>
      </c>
      <c r="B2022" s="69">
        <v>20333</v>
      </c>
      <c r="C2022" s="70" t="s">
        <v>158</v>
      </c>
      <c r="D2022" s="66" t="s">
        <v>2161</v>
      </c>
      <c r="E2022" s="70"/>
      <c r="F2022" s="70"/>
      <c r="G2022" s="70">
        <v>1365.32</v>
      </c>
      <c r="H2022" s="66">
        <v>2555</v>
      </c>
      <c r="I2022" s="66" t="s">
        <v>154</v>
      </c>
      <c r="J2022" s="66" t="s">
        <v>155</v>
      </c>
      <c r="K2022" s="66" t="s">
        <v>1490</v>
      </c>
    </row>
    <row r="2023" spans="1:11" ht="17.25">
      <c r="A2023" s="65">
        <v>20</v>
      </c>
      <c r="B2023" s="69">
        <v>20333</v>
      </c>
      <c r="C2023" s="66" t="s">
        <v>584</v>
      </c>
      <c r="D2023" s="66" t="s">
        <v>2162</v>
      </c>
      <c r="E2023" s="70"/>
      <c r="F2023" s="70"/>
      <c r="G2023" s="70">
        <v>4500</v>
      </c>
      <c r="H2023" s="66">
        <v>2555</v>
      </c>
      <c r="I2023" s="66" t="s">
        <v>154</v>
      </c>
      <c r="J2023" s="66" t="s">
        <v>155</v>
      </c>
      <c r="K2023" s="66" t="s">
        <v>1490</v>
      </c>
    </row>
    <row r="2024" spans="1:11" ht="17.25">
      <c r="A2024" s="65">
        <v>20</v>
      </c>
      <c r="B2024" s="69">
        <v>20333</v>
      </c>
      <c r="C2024" s="66" t="s">
        <v>584</v>
      </c>
      <c r="D2024" s="66" t="s">
        <v>2163</v>
      </c>
      <c r="E2024" s="70"/>
      <c r="F2024" s="70"/>
      <c r="G2024" s="70">
        <v>7125</v>
      </c>
      <c r="H2024" s="66">
        <v>2555</v>
      </c>
      <c r="I2024" s="66" t="s">
        <v>154</v>
      </c>
      <c r="J2024" s="66" t="s">
        <v>155</v>
      </c>
      <c r="K2024" s="66" t="s">
        <v>1490</v>
      </c>
    </row>
    <row r="2025" spans="1:11" ht="17.25">
      <c r="A2025" s="65">
        <v>20</v>
      </c>
      <c r="B2025" s="69">
        <v>20333</v>
      </c>
      <c r="C2025" s="66" t="s">
        <v>584</v>
      </c>
      <c r="D2025" s="66" t="s">
        <v>2164</v>
      </c>
      <c r="E2025" s="70"/>
      <c r="F2025" s="70"/>
      <c r="G2025" s="70">
        <v>9000</v>
      </c>
      <c r="H2025" s="66">
        <v>2555</v>
      </c>
      <c r="I2025" s="66" t="s">
        <v>154</v>
      </c>
      <c r="J2025" s="66" t="s">
        <v>155</v>
      </c>
      <c r="K2025" s="66" t="s">
        <v>1490</v>
      </c>
    </row>
    <row r="2026" spans="1:11" ht="17.25">
      <c r="A2026" s="65">
        <v>20</v>
      </c>
      <c r="B2026" s="69">
        <v>20333</v>
      </c>
      <c r="C2026" s="66" t="s">
        <v>584</v>
      </c>
      <c r="D2026" s="66" t="s">
        <v>2165</v>
      </c>
      <c r="E2026" s="70"/>
      <c r="F2026" s="70"/>
      <c r="G2026" s="70">
        <v>9000</v>
      </c>
      <c r="H2026" s="66">
        <v>2555</v>
      </c>
      <c r="I2026" s="66" t="s">
        <v>154</v>
      </c>
      <c r="J2026" s="66" t="s">
        <v>155</v>
      </c>
      <c r="K2026" s="66" t="s">
        <v>1490</v>
      </c>
    </row>
    <row r="2027" spans="1:11" ht="17.25">
      <c r="A2027" s="65">
        <v>20</v>
      </c>
      <c r="B2027" s="69">
        <v>20333</v>
      </c>
      <c r="C2027" s="66" t="s">
        <v>584</v>
      </c>
      <c r="D2027" s="66" t="s">
        <v>2166</v>
      </c>
      <c r="E2027" s="70"/>
      <c r="F2027" s="70"/>
      <c r="G2027" s="70">
        <v>9000</v>
      </c>
      <c r="H2027" s="66">
        <v>2555</v>
      </c>
      <c r="I2027" s="66" t="s">
        <v>154</v>
      </c>
      <c r="J2027" s="66" t="s">
        <v>155</v>
      </c>
      <c r="K2027" s="66" t="s">
        <v>1490</v>
      </c>
    </row>
    <row r="2028" spans="1:11" ht="17.25">
      <c r="A2028" s="65">
        <v>20</v>
      </c>
      <c r="B2028" s="69">
        <v>20333</v>
      </c>
      <c r="C2028" s="66" t="s">
        <v>584</v>
      </c>
      <c r="D2028" s="66" t="s">
        <v>2167</v>
      </c>
      <c r="E2028" s="70"/>
      <c r="F2028" s="70"/>
      <c r="G2028" s="70">
        <v>9000</v>
      </c>
      <c r="H2028" s="66">
        <v>2555</v>
      </c>
      <c r="I2028" s="66" t="s">
        <v>154</v>
      </c>
      <c r="J2028" s="66" t="s">
        <v>155</v>
      </c>
      <c r="K2028" s="66" t="s">
        <v>1490</v>
      </c>
    </row>
    <row r="2029" spans="1:11" ht="17.25">
      <c r="A2029" s="65">
        <v>20</v>
      </c>
      <c r="B2029" s="69">
        <v>20333</v>
      </c>
      <c r="C2029" s="66" t="s">
        <v>584</v>
      </c>
      <c r="D2029" s="66" t="s">
        <v>2168</v>
      </c>
      <c r="E2029" s="70"/>
      <c r="F2029" s="70"/>
      <c r="G2029" s="70">
        <v>18000</v>
      </c>
      <c r="H2029" s="66">
        <v>2555</v>
      </c>
      <c r="I2029" s="66" t="s">
        <v>154</v>
      </c>
      <c r="J2029" s="66" t="s">
        <v>155</v>
      </c>
      <c r="K2029" s="66" t="s">
        <v>1490</v>
      </c>
    </row>
    <row r="2030" spans="1:11" ht="17.25">
      <c r="A2030" s="65">
        <v>20</v>
      </c>
      <c r="B2030" s="69">
        <v>20333</v>
      </c>
      <c r="C2030" s="66" t="s">
        <v>584</v>
      </c>
      <c r="D2030" s="66" t="s">
        <v>2169</v>
      </c>
      <c r="E2030" s="70"/>
      <c r="F2030" s="70"/>
      <c r="G2030" s="70">
        <v>9750</v>
      </c>
      <c r="H2030" s="66">
        <v>2555</v>
      </c>
      <c r="I2030" s="66" t="s">
        <v>154</v>
      </c>
      <c r="J2030" s="66" t="s">
        <v>155</v>
      </c>
      <c r="K2030" s="66" t="s">
        <v>1490</v>
      </c>
    </row>
    <row r="2031" spans="1:11" ht="17.25">
      <c r="A2031" s="65">
        <v>20</v>
      </c>
      <c r="B2031" s="69">
        <v>20333</v>
      </c>
      <c r="C2031" s="66" t="s">
        <v>584</v>
      </c>
      <c r="D2031" s="66" t="s">
        <v>2170</v>
      </c>
      <c r="E2031" s="70"/>
      <c r="F2031" s="70"/>
      <c r="G2031" s="70">
        <v>17250</v>
      </c>
      <c r="H2031" s="66">
        <v>2555</v>
      </c>
      <c r="I2031" s="66" t="s">
        <v>154</v>
      </c>
      <c r="J2031" s="66" t="s">
        <v>155</v>
      </c>
      <c r="K2031" s="66" t="s">
        <v>1490</v>
      </c>
    </row>
    <row r="2032" spans="1:11" ht="17.25">
      <c r="A2032" s="65">
        <v>20</v>
      </c>
      <c r="B2032" s="69">
        <v>20333</v>
      </c>
      <c r="C2032" s="66" t="s">
        <v>584</v>
      </c>
      <c r="D2032" s="66" t="s">
        <v>2171</v>
      </c>
      <c r="E2032" s="70"/>
      <c r="F2032" s="70"/>
      <c r="G2032" s="70">
        <v>17625</v>
      </c>
      <c r="H2032" s="66">
        <v>2555</v>
      </c>
      <c r="I2032" s="66" t="s">
        <v>154</v>
      </c>
      <c r="J2032" s="66" t="s">
        <v>155</v>
      </c>
      <c r="K2032" s="66" t="s">
        <v>1490</v>
      </c>
    </row>
    <row r="2033" spans="1:11" ht="17.25">
      <c r="A2033" s="65">
        <v>20</v>
      </c>
      <c r="B2033" s="69">
        <v>20333</v>
      </c>
      <c r="C2033" s="66" t="s">
        <v>584</v>
      </c>
      <c r="D2033" s="66" t="s">
        <v>2172</v>
      </c>
      <c r="E2033" s="70"/>
      <c r="F2033" s="70"/>
      <c r="G2033" s="70">
        <v>15750</v>
      </c>
      <c r="H2033" s="66">
        <v>2555</v>
      </c>
      <c r="I2033" s="66" t="s">
        <v>154</v>
      </c>
      <c r="J2033" s="66" t="s">
        <v>155</v>
      </c>
      <c r="K2033" s="66" t="s">
        <v>1490</v>
      </c>
    </row>
    <row r="2034" spans="1:11" ht="17.25">
      <c r="A2034" s="65">
        <v>20</v>
      </c>
      <c r="B2034" s="69">
        <v>20333</v>
      </c>
      <c r="C2034" s="66" t="s">
        <v>584</v>
      </c>
      <c r="D2034" s="66" t="s">
        <v>2173</v>
      </c>
      <c r="E2034" s="70"/>
      <c r="F2034" s="70"/>
      <c r="G2034" s="70">
        <v>18000</v>
      </c>
      <c r="H2034" s="66">
        <v>2555</v>
      </c>
      <c r="I2034" s="66" t="s">
        <v>154</v>
      </c>
      <c r="J2034" s="66" t="s">
        <v>155</v>
      </c>
      <c r="K2034" s="66" t="s">
        <v>1490</v>
      </c>
    </row>
    <row r="2035" spans="1:11" ht="17.25">
      <c r="A2035" s="65">
        <v>20</v>
      </c>
      <c r="B2035" s="69">
        <v>20333</v>
      </c>
      <c r="C2035" s="66" t="s">
        <v>584</v>
      </c>
      <c r="D2035" s="66" t="s">
        <v>2174</v>
      </c>
      <c r="E2035" s="70"/>
      <c r="F2035" s="70"/>
      <c r="G2035" s="70">
        <v>24750</v>
      </c>
      <c r="H2035" s="66">
        <v>2555</v>
      </c>
      <c r="I2035" s="66" t="s">
        <v>154</v>
      </c>
      <c r="J2035" s="66" t="s">
        <v>155</v>
      </c>
      <c r="K2035" s="66" t="s">
        <v>1490</v>
      </c>
    </row>
    <row r="2036" spans="1:11" ht="17.25">
      <c r="A2036" s="65">
        <v>20</v>
      </c>
      <c r="B2036" s="69">
        <v>20333</v>
      </c>
      <c r="C2036" s="66" t="s">
        <v>584</v>
      </c>
      <c r="D2036" s="66" t="s">
        <v>2175</v>
      </c>
      <c r="E2036" s="70"/>
      <c r="F2036" s="70"/>
      <c r="G2036" s="70">
        <v>18000</v>
      </c>
      <c r="H2036" s="66">
        <v>2555</v>
      </c>
      <c r="I2036" s="66" t="s">
        <v>154</v>
      </c>
      <c r="J2036" s="66" t="s">
        <v>155</v>
      </c>
      <c r="K2036" s="66" t="s">
        <v>1490</v>
      </c>
    </row>
    <row r="2037" spans="1:11" ht="17.25">
      <c r="A2037" s="65">
        <v>20</v>
      </c>
      <c r="B2037" s="69">
        <v>20333</v>
      </c>
      <c r="C2037" s="66" t="s">
        <v>584</v>
      </c>
      <c r="D2037" s="66" t="s">
        <v>2176</v>
      </c>
      <c r="E2037" s="70"/>
      <c r="F2037" s="70"/>
      <c r="G2037" s="70">
        <v>18000</v>
      </c>
      <c r="H2037" s="66">
        <v>2555</v>
      </c>
      <c r="I2037" s="66" t="s">
        <v>154</v>
      </c>
      <c r="J2037" s="66" t="s">
        <v>155</v>
      </c>
      <c r="K2037" s="66" t="s">
        <v>1490</v>
      </c>
    </row>
    <row r="2038" spans="1:11" ht="17.25">
      <c r="A2038" s="65">
        <v>20</v>
      </c>
      <c r="B2038" s="69">
        <v>20333</v>
      </c>
      <c r="C2038" s="66" t="s">
        <v>584</v>
      </c>
      <c r="D2038" s="66" t="s">
        <v>2177</v>
      </c>
      <c r="E2038" s="70"/>
      <c r="F2038" s="70"/>
      <c r="G2038" s="70">
        <v>7875</v>
      </c>
      <c r="H2038" s="66">
        <v>2555</v>
      </c>
      <c r="I2038" s="66" t="s">
        <v>154</v>
      </c>
      <c r="J2038" s="66" t="s">
        <v>155</v>
      </c>
      <c r="K2038" s="66" t="s">
        <v>1490</v>
      </c>
    </row>
    <row r="2039" spans="1:11" ht="17.25">
      <c r="A2039" s="65">
        <v>20</v>
      </c>
      <c r="B2039" s="69">
        <v>20333</v>
      </c>
      <c r="C2039" s="66" t="s">
        <v>584</v>
      </c>
      <c r="D2039" s="66" t="s">
        <v>2178</v>
      </c>
      <c r="E2039" s="70"/>
      <c r="F2039" s="70"/>
      <c r="G2039" s="70">
        <v>18000</v>
      </c>
      <c r="H2039" s="66">
        <v>2555</v>
      </c>
      <c r="I2039" s="66" t="s">
        <v>154</v>
      </c>
      <c r="J2039" s="66" t="s">
        <v>155</v>
      </c>
      <c r="K2039" s="66" t="s">
        <v>1490</v>
      </c>
    </row>
    <row r="2040" spans="1:11" ht="17.25">
      <c r="A2040" s="65">
        <v>20</v>
      </c>
      <c r="B2040" s="69">
        <v>20333</v>
      </c>
      <c r="C2040" s="66" t="s">
        <v>584</v>
      </c>
      <c r="D2040" s="66" t="s">
        <v>2179</v>
      </c>
      <c r="E2040" s="70"/>
      <c r="F2040" s="70"/>
      <c r="G2040" s="70">
        <v>18000</v>
      </c>
      <c r="H2040" s="66">
        <v>2555</v>
      </c>
      <c r="I2040" s="66" t="s">
        <v>154</v>
      </c>
      <c r="J2040" s="66" t="s">
        <v>155</v>
      </c>
      <c r="K2040" s="66" t="s">
        <v>1490</v>
      </c>
    </row>
    <row r="2041" spans="1:11" ht="17.25">
      <c r="A2041" s="65">
        <v>20</v>
      </c>
      <c r="B2041" s="69">
        <v>20333</v>
      </c>
      <c r="C2041" s="66" t="s">
        <v>584</v>
      </c>
      <c r="D2041" s="66" t="s">
        <v>2180</v>
      </c>
      <c r="E2041" s="70"/>
      <c r="F2041" s="70"/>
      <c r="G2041" s="70">
        <v>5625</v>
      </c>
      <c r="H2041" s="66">
        <v>2555</v>
      </c>
      <c r="I2041" s="66" t="s">
        <v>154</v>
      </c>
      <c r="J2041" s="66" t="s">
        <v>155</v>
      </c>
      <c r="K2041" s="66" t="s">
        <v>1490</v>
      </c>
    </row>
    <row r="2042" spans="1:11" ht="17.25">
      <c r="A2042" s="65">
        <v>20</v>
      </c>
      <c r="B2042" s="69">
        <v>20333</v>
      </c>
      <c r="C2042" s="66" t="s">
        <v>584</v>
      </c>
      <c r="D2042" s="66" t="s">
        <v>2181</v>
      </c>
      <c r="E2042" s="70"/>
      <c r="F2042" s="70"/>
      <c r="G2042" s="70">
        <v>12750</v>
      </c>
      <c r="H2042" s="66">
        <v>2555</v>
      </c>
      <c r="I2042" s="66" t="s">
        <v>154</v>
      </c>
      <c r="J2042" s="66" t="s">
        <v>155</v>
      </c>
      <c r="K2042" s="66" t="s">
        <v>1490</v>
      </c>
    </row>
    <row r="2043" spans="1:11" ht="17.25">
      <c r="A2043" s="65">
        <v>20</v>
      </c>
      <c r="B2043" s="69">
        <v>20333</v>
      </c>
      <c r="C2043" s="66" t="s">
        <v>584</v>
      </c>
      <c r="D2043" s="66" t="s">
        <v>2182</v>
      </c>
      <c r="E2043" s="70"/>
      <c r="F2043" s="70"/>
      <c r="G2043" s="70">
        <v>18000</v>
      </c>
      <c r="H2043" s="66">
        <v>2555</v>
      </c>
      <c r="I2043" s="66" t="s">
        <v>154</v>
      </c>
      <c r="J2043" s="66" t="s">
        <v>155</v>
      </c>
      <c r="K2043" s="66" t="s">
        <v>1490</v>
      </c>
    </row>
    <row r="2044" spans="1:11" ht="17.25">
      <c r="A2044" s="65">
        <v>20</v>
      </c>
      <c r="B2044" s="69">
        <v>20333</v>
      </c>
      <c r="C2044" s="66" t="s">
        <v>584</v>
      </c>
      <c r="D2044" s="66" t="s">
        <v>2183</v>
      </c>
      <c r="E2044" s="70"/>
      <c r="F2044" s="70"/>
      <c r="G2044" s="70">
        <v>9000</v>
      </c>
      <c r="H2044" s="66">
        <v>2555</v>
      </c>
      <c r="I2044" s="66" t="s">
        <v>154</v>
      </c>
      <c r="J2044" s="66" t="s">
        <v>155</v>
      </c>
      <c r="K2044" s="66" t="s">
        <v>1490</v>
      </c>
    </row>
    <row r="2045" spans="1:11" ht="17.25">
      <c r="A2045" s="65">
        <v>20</v>
      </c>
      <c r="B2045" s="69">
        <v>20333</v>
      </c>
      <c r="C2045" s="66" t="s">
        <v>584</v>
      </c>
      <c r="D2045" s="66" t="s">
        <v>2184</v>
      </c>
      <c r="E2045" s="70"/>
      <c r="F2045" s="70"/>
      <c r="G2045" s="70">
        <v>2250</v>
      </c>
      <c r="H2045" s="66">
        <v>2555</v>
      </c>
      <c r="I2045" s="66" t="s">
        <v>154</v>
      </c>
      <c r="J2045" s="66" t="s">
        <v>155</v>
      </c>
      <c r="K2045" s="66" t="s">
        <v>1490</v>
      </c>
    </row>
    <row r="2046" spans="1:11" ht="17.25">
      <c r="A2046" s="65">
        <v>20</v>
      </c>
      <c r="B2046" s="69">
        <v>20333</v>
      </c>
      <c r="C2046" s="72" t="s">
        <v>596</v>
      </c>
      <c r="D2046" s="66" t="s">
        <v>2185</v>
      </c>
      <c r="E2046" s="70"/>
      <c r="F2046" s="70"/>
      <c r="G2046" s="70">
        <v>82489</v>
      </c>
      <c r="H2046" s="66">
        <v>2555</v>
      </c>
      <c r="I2046" s="66" t="s">
        <v>154</v>
      </c>
      <c r="J2046" s="66" t="s">
        <v>155</v>
      </c>
      <c r="K2046" s="66" t="s">
        <v>1490</v>
      </c>
    </row>
    <row r="2047" spans="1:11" ht="17.25">
      <c r="A2047" s="65">
        <v>21</v>
      </c>
      <c r="B2047" s="69">
        <v>20333</v>
      </c>
      <c r="C2047" s="66" t="s">
        <v>246</v>
      </c>
      <c r="D2047" s="66" t="s">
        <v>2186</v>
      </c>
      <c r="E2047" s="70"/>
      <c r="F2047" s="70"/>
      <c r="G2047" s="70">
        <v>720</v>
      </c>
      <c r="H2047" s="66">
        <v>2555</v>
      </c>
      <c r="I2047" s="66" t="s">
        <v>154</v>
      </c>
      <c r="J2047" s="66" t="s">
        <v>155</v>
      </c>
      <c r="K2047" s="66" t="s">
        <v>1490</v>
      </c>
    </row>
    <row r="2048" spans="1:11" ht="17.25">
      <c r="A2048" s="65">
        <v>21</v>
      </c>
      <c r="B2048" s="69">
        <v>20333</v>
      </c>
      <c r="C2048" s="71" t="s">
        <v>236</v>
      </c>
      <c r="D2048" s="66" t="s">
        <v>2187</v>
      </c>
      <c r="E2048" s="70"/>
      <c r="F2048" s="70"/>
      <c r="G2048" s="70">
        <v>16000</v>
      </c>
      <c r="H2048" s="66">
        <v>2555</v>
      </c>
      <c r="I2048" s="66" t="s">
        <v>154</v>
      </c>
      <c r="J2048" s="66" t="s">
        <v>155</v>
      </c>
      <c r="K2048" s="66" t="s">
        <v>1490</v>
      </c>
    </row>
    <row r="2049" spans="1:11" ht="17.25">
      <c r="A2049" s="65">
        <v>21</v>
      </c>
      <c r="B2049" s="69">
        <v>20333</v>
      </c>
      <c r="C2049" s="71" t="s">
        <v>236</v>
      </c>
      <c r="D2049" s="66" t="s">
        <v>2188</v>
      </c>
      <c r="E2049" s="70"/>
      <c r="F2049" s="70"/>
      <c r="G2049" s="70">
        <v>10400</v>
      </c>
      <c r="H2049" s="66">
        <v>2555</v>
      </c>
      <c r="I2049" s="66" t="s">
        <v>154</v>
      </c>
      <c r="J2049" s="66" t="s">
        <v>155</v>
      </c>
      <c r="K2049" s="66" t="s">
        <v>1490</v>
      </c>
    </row>
    <row r="2050" spans="1:11" ht="17.25">
      <c r="A2050" s="65">
        <v>21</v>
      </c>
      <c r="B2050" s="69">
        <v>20333</v>
      </c>
      <c r="C2050" s="70" t="s">
        <v>158</v>
      </c>
      <c r="D2050" s="66" t="s">
        <v>2189</v>
      </c>
      <c r="E2050" s="70"/>
      <c r="F2050" s="70"/>
      <c r="G2050" s="70">
        <v>960</v>
      </c>
      <c r="H2050" s="66">
        <v>2555</v>
      </c>
      <c r="I2050" s="66" t="s">
        <v>154</v>
      </c>
      <c r="J2050" s="66" t="s">
        <v>155</v>
      </c>
      <c r="K2050" s="66" t="s">
        <v>1490</v>
      </c>
    </row>
    <row r="2051" spans="1:11" ht="17.25">
      <c r="A2051" s="65">
        <v>21</v>
      </c>
      <c r="B2051" s="69">
        <v>20333</v>
      </c>
      <c r="C2051" s="72" t="s">
        <v>171</v>
      </c>
      <c r="D2051" s="66" t="s">
        <v>2002</v>
      </c>
      <c r="E2051" s="70"/>
      <c r="F2051" s="70"/>
      <c r="G2051" s="70">
        <v>5220</v>
      </c>
      <c r="H2051" s="66">
        <v>2555</v>
      </c>
      <c r="I2051" s="66" t="s">
        <v>154</v>
      </c>
      <c r="J2051" s="66" t="s">
        <v>155</v>
      </c>
      <c r="K2051" s="66" t="s">
        <v>1490</v>
      </c>
    </row>
    <row r="2052" spans="1:11" ht="17.25">
      <c r="A2052" s="65">
        <v>24</v>
      </c>
      <c r="B2052" s="69">
        <v>20333</v>
      </c>
      <c r="C2052" s="72" t="s">
        <v>171</v>
      </c>
      <c r="D2052" s="66" t="s">
        <v>2002</v>
      </c>
      <c r="E2052" s="70"/>
      <c r="F2052" s="70"/>
      <c r="G2052" s="70">
        <v>960</v>
      </c>
      <c r="H2052" s="66">
        <v>2555</v>
      </c>
      <c r="I2052" s="66" t="s">
        <v>154</v>
      </c>
      <c r="J2052" s="66" t="s">
        <v>155</v>
      </c>
      <c r="K2052" s="66" t="s">
        <v>1490</v>
      </c>
    </row>
    <row r="2053" spans="1:11" ht="17.25">
      <c r="A2053" s="65">
        <v>24</v>
      </c>
      <c r="B2053" s="69">
        <v>20333</v>
      </c>
      <c r="C2053" s="71" t="s">
        <v>1086</v>
      </c>
      <c r="D2053" s="66" t="s">
        <v>2190</v>
      </c>
      <c r="E2053" s="70"/>
      <c r="F2053" s="70"/>
      <c r="G2053" s="70">
        <v>86414</v>
      </c>
      <c r="H2053" s="66">
        <v>2555</v>
      </c>
      <c r="I2053" s="66" t="s">
        <v>154</v>
      </c>
      <c r="J2053" s="66" t="s">
        <v>155</v>
      </c>
      <c r="K2053" s="66" t="s">
        <v>1490</v>
      </c>
    </row>
    <row r="2054" spans="1:11" ht="17.25">
      <c r="A2054" s="65">
        <v>24</v>
      </c>
      <c r="B2054" s="69">
        <v>20333</v>
      </c>
      <c r="C2054" s="71" t="s">
        <v>1086</v>
      </c>
      <c r="D2054" s="66" t="s">
        <v>2191</v>
      </c>
      <c r="E2054" s="70"/>
      <c r="F2054" s="70"/>
      <c r="G2054" s="70">
        <v>4632.5</v>
      </c>
      <c r="H2054" s="66">
        <v>2555</v>
      </c>
      <c r="I2054" s="66" t="s">
        <v>154</v>
      </c>
      <c r="J2054" s="66" t="s">
        <v>155</v>
      </c>
      <c r="K2054" s="66" t="s">
        <v>1490</v>
      </c>
    </row>
    <row r="2055" spans="1:11" ht="17.25">
      <c r="A2055" s="65">
        <v>28</v>
      </c>
      <c r="B2055" s="69">
        <v>20333</v>
      </c>
      <c r="C2055" s="70" t="s">
        <v>241</v>
      </c>
      <c r="D2055" s="66" t="s">
        <v>2192</v>
      </c>
      <c r="E2055" s="70"/>
      <c r="F2055" s="70"/>
      <c r="G2055" s="70">
        <v>27020</v>
      </c>
      <c r="H2055" s="66">
        <v>2555</v>
      </c>
      <c r="I2055" s="66" t="s">
        <v>154</v>
      </c>
      <c r="J2055" s="66" t="s">
        <v>155</v>
      </c>
      <c r="K2055" s="66" t="s">
        <v>1490</v>
      </c>
    </row>
    <row r="2056" spans="1:11" ht="17.25">
      <c r="A2056" s="65">
        <v>28</v>
      </c>
      <c r="B2056" s="69">
        <v>20333</v>
      </c>
      <c r="C2056" s="66" t="s">
        <v>246</v>
      </c>
      <c r="D2056" s="66" t="s">
        <v>2193</v>
      </c>
      <c r="E2056" s="70"/>
      <c r="F2056" s="70"/>
      <c r="G2056" s="70">
        <v>960</v>
      </c>
      <c r="H2056" s="66">
        <v>2555</v>
      </c>
      <c r="I2056" s="66" t="s">
        <v>154</v>
      </c>
      <c r="J2056" s="66" t="s">
        <v>155</v>
      </c>
      <c r="K2056" s="66" t="s">
        <v>1490</v>
      </c>
    </row>
    <row r="2057" spans="1:11" ht="17.25">
      <c r="A2057" s="65">
        <v>28</v>
      </c>
      <c r="B2057" s="69">
        <v>20333</v>
      </c>
      <c r="C2057" s="66" t="s">
        <v>246</v>
      </c>
      <c r="D2057" s="66" t="s">
        <v>2194</v>
      </c>
      <c r="E2057" s="70"/>
      <c r="F2057" s="70"/>
      <c r="G2057" s="70">
        <v>1440</v>
      </c>
      <c r="H2057" s="66">
        <v>2555</v>
      </c>
      <c r="I2057" s="66" t="s">
        <v>154</v>
      </c>
      <c r="J2057" s="66" t="s">
        <v>155</v>
      </c>
      <c r="K2057" s="66" t="s">
        <v>1490</v>
      </c>
    </row>
    <row r="2058" spans="1:11" ht="17.25">
      <c r="A2058" s="65">
        <v>28</v>
      </c>
      <c r="B2058" s="69">
        <v>20333</v>
      </c>
      <c r="C2058" s="66" t="s">
        <v>246</v>
      </c>
      <c r="D2058" s="66" t="s">
        <v>2195</v>
      </c>
      <c r="E2058" s="70"/>
      <c r="F2058" s="70"/>
      <c r="G2058" s="70">
        <v>2400</v>
      </c>
      <c r="H2058" s="66">
        <v>2555</v>
      </c>
      <c r="I2058" s="66" t="s">
        <v>154</v>
      </c>
      <c r="J2058" s="66" t="s">
        <v>155</v>
      </c>
      <c r="K2058" s="66" t="s">
        <v>1490</v>
      </c>
    </row>
    <row r="2059" spans="1:11" ht="17.25">
      <c r="A2059" s="65">
        <v>28</v>
      </c>
      <c r="B2059" s="69">
        <v>20333</v>
      </c>
      <c r="C2059" s="66" t="s">
        <v>246</v>
      </c>
      <c r="D2059" s="66" t="s">
        <v>2194</v>
      </c>
      <c r="E2059" s="70"/>
      <c r="F2059" s="70"/>
      <c r="G2059" s="70">
        <v>960</v>
      </c>
      <c r="H2059" s="66">
        <v>2555</v>
      </c>
      <c r="I2059" s="66" t="s">
        <v>154</v>
      </c>
      <c r="J2059" s="66" t="s">
        <v>155</v>
      </c>
      <c r="K2059" s="66" t="s">
        <v>1490</v>
      </c>
    </row>
    <row r="2060" spans="1:11" ht="17.25">
      <c r="A2060" s="65">
        <v>28</v>
      </c>
      <c r="B2060" s="69">
        <v>20333</v>
      </c>
      <c r="C2060" s="66" t="s">
        <v>246</v>
      </c>
      <c r="D2060" s="66" t="s">
        <v>2194</v>
      </c>
      <c r="E2060" s="70"/>
      <c r="F2060" s="70"/>
      <c r="G2060" s="70">
        <v>960</v>
      </c>
      <c r="H2060" s="66">
        <v>2555</v>
      </c>
      <c r="I2060" s="66" t="s">
        <v>154</v>
      </c>
      <c r="J2060" s="66" t="s">
        <v>155</v>
      </c>
      <c r="K2060" s="66" t="s">
        <v>1490</v>
      </c>
    </row>
    <row r="2061" spans="1:11" ht="17.25">
      <c r="A2061" s="65">
        <v>28</v>
      </c>
      <c r="B2061" s="69">
        <v>20333</v>
      </c>
      <c r="C2061" s="66" t="s">
        <v>246</v>
      </c>
      <c r="D2061" s="66" t="s">
        <v>2194</v>
      </c>
      <c r="E2061" s="70"/>
      <c r="F2061" s="70"/>
      <c r="G2061" s="70">
        <v>1440</v>
      </c>
      <c r="H2061" s="66">
        <v>2555</v>
      </c>
      <c r="I2061" s="66" t="s">
        <v>154</v>
      </c>
      <c r="J2061" s="66" t="s">
        <v>155</v>
      </c>
      <c r="K2061" s="66" t="s">
        <v>1490</v>
      </c>
    </row>
    <row r="2062" spans="1:11" ht="17.25">
      <c r="A2062" s="65">
        <v>28</v>
      </c>
      <c r="B2062" s="69">
        <v>20333</v>
      </c>
      <c r="C2062" s="66" t="s">
        <v>246</v>
      </c>
      <c r="D2062" s="66" t="s">
        <v>2196</v>
      </c>
      <c r="E2062" s="70"/>
      <c r="F2062" s="70"/>
      <c r="G2062" s="70">
        <v>2880</v>
      </c>
      <c r="H2062" s="66">
        <v>2555</v>
      </c>
      <c r="I2062" s="66" t="s">
        <v>154</v>
      </c>
      <c r="J2062" s="66" t="s">
        <v>155</v>
      </c>
      <c r="K2062" s="66" t="s">
        <v>1490</v>
      </c>
    </row>
    <row r="2063" spans="1:11" ht="17.25">
      <c r="A2063" s="65">
        <v>28</v>
      </c>
      <c r="B2063" s="69">
        <v>20333</v>
      </c>
      <c r="C2063" s="66" t="s">
        <v>246</v>
      </c>
      <c r="D2063" s="66" t="s">
        <v>2195</v>
      </c>
      <c r="E2063" s="70"/>
      <c r="F2063" s="70"/>
      <c r="G2063" s="70">
        <v>1920</v>
      </c>
      <c r="H2063" s="66">
        <v>2555</v>
      </c>
      <c r="I2063" s="66" t="s">
        <v>154</v>
      </c>
      <c r="J2063" s="66" t="s">
        <v>155</v>
      </c>
      <c r="K2063" s="66" t="s">
        <v>1490</v>
      </c>
    </row>
    <row r="2064" spans="1:11" ht="17.25">
      <c r="A2064" s="65">
        <v>28</v>
      </c>
      <c r="B2064" s="69">
        <v>20333</v>
      </c>
      <c r="C2064" s="66" t="s">
        <v>220</v>
      </c>
      <c r="D2064" s="66" t="s">
        <v>2197</v>
      </c>
      <c r="E2064" s="70"/>
      <c r="F2064" s="70"/>
      <c r="G2064" s="70">
        <v>4460</v>
      </c>
      <c r="H2064" s="66">
        <v>2555</v>
      </c>
      <c r="I2064" s="66" t="s">
        <v>154</v>
      </c>
      <c r="J2064" s="66" t="s">
        <v>155</v>
      </c>
      <c r="K2064" s="66" t="s">
        <v>1490</v>
      </c>
    </row>
    <row r="2065" spans="1:11" ht="17.25">
      <c r="A2065" s="65">
        <v>28</v>
      </c>
      <c r="B2065" s="69">
        <v>20333</v>
      </c>
      <c r="C2065" s="66" t="s">
        <v>584</v>
      </c>
      <c r="D2065" s="66" t="s">
        <v>2198</v>
      </c>
      <c r="E2065" s="70"/>
      <c r="F2065" s="70"/>
      <c r="G2065" s="70">
        <v>1350</v>
      </c>
      <c r="H2065" s="66">
        <v>2555</v>
      </c>
      <c r="I2065" s="66" t="s">
        <v>154</v>
      </c>
      <c r="J2065" s="66" t="s">
        <v>155</v>
      </c>
      <c r="K2065" s="66" t="s">
        <v>1490</v>
      </c>
    </row>
    <row r="2066" spans="1:11" ht="17.25">
      <c r="A2066" s="65">
        <v>28</v>
      </c>
      <c r="B2066" s="69">
        <v>20333</v>
      </c>
      <c r="C2066" s="66" t="s">
        <v>584</v>
      </c>
      <c r="D2066" s="66" t="s">
        <v>2199</v>
      </c>
      <c r="E2066" s="70"/>
      <c r="F2066" s="70"/>
      <c r="G2066" s="70">
        <v>1350</v>
      </c>
      <c r="H2066" s="66">
        <v>2555</v>
      </c>
      <c r="I2066" s="66" t="s">
        <v>154</v>
      </c>
      <c r="J2066" s="66" t="s">
        <v>155</v>
      </c>
      <c r="K2066" s="66" t="s">
        <v>1490</v>
      </c>
    </row>
    <row r="2067" spans="1:11" ht="17.25">
      <c r="A2067" s="65">
        <v>28</v>
      </c>
      <c r="B2067" s="69">
        <v>20333</v>
      </c>
      <c r="C2067" s="66" t="s">
        <v>584</v>
      </c>
      <c r="D2067" s="66" t="s">
        <v>2200</v>
      </c>
      <c r="E2067" s="70"/>
      <c r="F2067" s="70"/>
      <c r="G2067" s="70">
        <v>1800</v>
      </c>
      <c r="H2067" s="66">
        <v>2555</v>
      </c>
      <c r="I2067" s="66" t="s">
        <v>154</v>
      </c>
      <c r="J2067" s="66" t="s">
        <v>155</v>
      </c>
      <c r="K2067" s="66" t="s">
        <v>1490</v>
      </c>
    </row>
    <row r="2068" spans="1:11" ht="17.25">
      <c r="A2068" s="65">
        <v>28</v>
      </c>
      <c r="B2068" s="69">
        <v>20333</v>
      </c>
      <c r="C2068" s="66" t="s">
        <v>584</v>
      </c>
      <c r="D2068" s="66" t="s">
        <v>2201</v>
      </c>
      <c r="E2068" s="70"/>
      <c r="F2068" s="70"/>
      <c r="G2068" s="70">
        <v>1200</v>
      </c>
      <c r="H2068" s="66">
        <v>2555</v>
      </c>
      <c r="I2068" s="66" t="s">
        <v>154</v>
      </c>
      <c r="J2068" s="66" t="s">
        <v>155</v>
      </c>
      <c r="K2068" s="66" t="s">
        <v>1490</v>
      </c>
    </row>
    <row r="2069" spans="1:11" ht="17.25">
      <c r="A2069" s="65">
        <v>28</v>
      </c>
      <c r="B2069" s="69">
        <v>20333</v>
      </c>
      <c r="C2069" s="66" t="s">
        <v>584</v>
      </c>
      <c r="D2069" s="66" t="s">
        <v>2202</v>
      </c>
      <c r="E2069" s="70"/>
      <c r="F2069" s="70"/>
      <c r="G2069" s="70">
        <v>4200</v>
      </c>
      <c r="H2069" s="66">
        <v>2555</v>
      </c>
      <c r="I2069" s="66" t="s">
        <v>154</v>
      </c>
      <c r="J2069" s="66" t="s">
        <v>155</v>
      </c>
      <c r="K2069" s="66" t="s">
        <v>1490</v>
      </c>
    </row>
    <row r="2070" spans="1:11" ht="17.25">
      <c r="A2070" s="65">
        <v>28</v>
      </c>
      <c r="B2070" s="69">
        <v>20333</v>
      </c>
      <c r="C2070" s="66" t="s">
        <v>584</v>
      </c>
      <c r="D2070" s="66" t="s">
        <v>2203</v>
      </c>
      <c r="E2070" s="70"/>
      <c r="F2070" s="70"/>
      <c r="G2070" s="70">
        <v>2400</v>
      </c>
      <c r="H2070" s="66">
        <v>2555</v>
      </c>
      <c r="I2070" s="66" t="s">
        <v>154</v>
      </c>
      <c r="J2070" s="66" t="s">
        <v>155</v>
      </c>
      <c r="K2070" s="66" t="s">
        <v>1490</v>
      </c>
    </row>
    <row r="2071" spans="1:11" ht="17.25">
      <c r="A2071" s="65">
        <v>28</v>
      </c>
      <c r="B2071" s="69">
        <v>20333</v>
      </c>
      <c r="C2071" s="66" t="s">
        <v>584</v>
      </c>
      <c r="D2071" s="66" t="s">
        <v>2204</v>
      </c>
      <c r="E2071" s="70"/>
      <c r="F2071" s="70"/>
      <c r="G2071" s="70">
        <v>1200</v>
      </c>
      <c r="H2071" s="66">
        <v>2555</v>
      </c>
      <c r="I2071" s="66" t="s">
        <v>154</v>
      </c>
      <c r="J2071" s="66" t="s">
        <v>155</v>
      </c>
      <c r="K2071" s="66" t="s">
        <v>1490</v>
      </c>
    </row>
    <row r="2072" spans="1:11" ht="17.25">
      <c r="A2072" s="65">
        <v>28</v>
      </c>
      <c r="B2072" s="69">
        <v>20333</v>
      </c>
      <c r="C2072" s="66" t="s">
        <v>584</v>
      </c>
      <c r="D2072" s="66" t="s">
        <v>2205</v>
      </c>
      <c r="E2072" s="70"/>
      <c r="F2072" s="70"/>
      <c r="G2072" s="70">
        <v>1800</v>
      </c>
      <c r="H2072" s="66">
        <v>2555</v>
      </c>
      <c r="I2072" s="66" t="s">
        <v>154</v>
      </c>
      <c r="J2072" s="66" t="s">
        <v>155</v>
      </c>
      <c r="K2072" s="66" t="s">
        <v>1490</v>
      </c>
    </row>
    <row r="2073" spans="1:11" ht="17.25">
      <c r="A2073" s="65">
        <v>28</v>
      </c>
      <c r="B2073" s="69">
        <v>20333</v>
      </c>
      <c r="C2073" s="66" t="s">
        <v>584</v>
      </c>
      <c r="D2073" s="66" t="s">
        <v>2206</v>
      </c>
      <c r="E2073" s="70"/>
      <c r="F2073" s="70"/>
      <c r="G2073" s="70">
        <v>1800</v>
      </c>
      <c r="H2073" s="66">
        <v>2555</v>
      </c>
      <c r="I2073" s="66" t="s">
        <v>154</v>
      </c>
      <c r="J2073" s="66" t="s">
        <v>155</v>
      </c>
      <c r="K2073" s="66" t="s">
        <v>1490</v>
      </c>
    </row>
    <row r="2074" spans="1:11" ht="17.25">
      <c r="A2074" s="65">
        <v>28</v>
      </c>
      <c r="B2074" s="69">
        <v>20333</v>
      </c>
      <c r="C2074" s="66" t="s">
        <v>584</v>
      </c>
      <c r="D2074" s="66" t="s">
        <v>2207</v>
      </c>
      <c r="E2074" s="70"/>
      <c r="F2074" s="70"/>
      <c r="G2074" s="70">
        <v>1800</v>
      </c>
      <c r="H2074" s="66">
        <v>2555</v>
      </c>
      <c r="I2074" s="66" t="s">
        <v>154</v>
      </c>
      <c r="J2074" s="66" t="s">
        <v>155</v>
      </c>
      <c r="K2074" s="66" t="s">
        <v>1490</v>
      </c>
    </row>
    <row r="2075" spans="1:11" ht="17.25">
      <c r="A2075" s="65">
        <v>28</v>
      </c>
      <c r="B2075" s="69">
        <v>20333</v>
      </c>
      <c r="C2075" s="66" t="s">
        <v>584</v>
      </c>
      <c r="D2075" s="66" t="s">
        <v>2208</v>
      </c>
      <c r="E2075" s="70"/>
      <c r="F2075" s="70"/>
      <c r="G2075" s="70">
        <v>1800</v>
      </c>
      <c r="H2075" s="66">
        <v>2555</v>
      </c>
      <c r="I2075" s="66" t="s">
        <v>154</v>
      </c>
      <c r="J2075" s="66" t="s">
        <v>155</v>
      </c>
      <c r="K2075" s="66" t="s">
        <v>1490</v>
      </c>
    </row>
    <row r="2076" spans="1:11" ht="17.25">
      <c r="A2076" s="65">
        <v>28</v>
      </c>
      <c r="B2076" s="69">
        <v>20333</v>
      </c>
      <c r="C2076" s="66" t="s">
        <v>584</v>
      </c>
      <c r="D2076" s="66" t="s">
        <v>2209</v>
      </c>
      <c r="E2076" s="70"/>
      <c r="F2076" s="70"/>
      <c r="G2076" s="70">
        <v>11200</v>
      </c>
      <c r="H2076" s="66">
        <v>2555</v>
      </c>
      <c r="I2076" s="66" t="s">
        <v>154</v>
      </c>
      <c r="J2076" s="66" t="s">
        <v>155</v>
      </c>
      <c r="K2076" s="66" t="s">
        <v>1490</v>
      </c>
    </row>
    <row r="2077" spans="1:11" ht="17.25">
      <c r="A2077" s="65">
        <v>28</v>
      </c>
      <c r="B2077" s="69">
        <v>20333</v>
      </c>
      <c r="C2077" s="66" t="s">
        <v>584</v>
      </c>
      <c r="D2077" s="66" t="s">
        <v>2210</v>
      </c>
      <c r="E2077" s="70"/>
      <c r="F2077" s="70"/>
      <c r="G2077" s="70">
        <v>1300</v>
      </c>
      <c r="H2077" s="66">
        <v>2555</v>
      </c>
      <c r="I2077" s="66" t="s">
        <v>154</v>
      </c>
      <c r="J2077" s="66" t="s">
        <v>155</v>
      </c>
      <c r="K2077" s="66" t="s">
        <v>1490</v>
      </c>
    </row>
    <row r="2078" spans="1:11" ht="17.25">
      <c r="A2078" s="65">
        <v>28</v>
      </c>
      <c r="B2078" s="69">
        <v>20333</v>
      </c>
      <c r="C2078" s="66" t="s">
        <v>584</v>
      </c>
      <c r="D2078" s="66" t="s">
        <v>2211</v>
      </c>
      <c r="E2078" s="70"/>
      <c r="F2078" s="70"/>
      <c r="G2078" s="70">
        <v>22100</v>
      </c>
      <c r="H2078" s="66">
        <v>2555</v>
      </c>
      <c r="I2078" s="66" t="s">
        <v>154</v>
      </c>
      <c r="J2078" s="66" t="s">
        <v>155</v>
      </c>
      <c r="K2078" s="66" t="s">
        <v>1490</v>
      </c>
    </row>
    <row r="2079" spans="1:11" ht="17.25">
      <c r="A2079" s="65">
        <v>28</v>
      </c>
      <c r="B2079" s="69">
        <v>20333</v>
      </c>
      <c r="C2079" s="66" t="s">
        <v>584</v>
      </c>
      <c r="D2079" s="66" t="s">
        <v>2212</v>
      </c>
      <c r="E2079" s="70"/>
      <c r="F2079" s="70"/>
      <c r="G2079" s="70">
        <v>11200</v>
      </c>
      <c r="H2079" s="66">
        <v>2555</v>
      </c>
      <c r="I2079" s="66" t="s">
        <v>154</v>
      </c>
      <c r="J2079" s="66" t="s">
        <v>155</v>
      </c>
      <c r="K2079" s="66" t="s">
        <v>1490</v>
      </c>
    </row>
    <row r="2080" spans="1:11" ht="17.25">
      <c r="A2080" s="65">
        <v>28</v>
      </c>
      <c r="B2080" s="69">
        <v>20333</v>
      </c>
      <c r="C2080" s="66" t="s">
        <v>584</v>
      </c>
      <c r="D2080" s="66" t="s">
        <v>2213</v>
      </c>
      <c r="E2080" s="70"/>
      <c r="F2080" s="70"/>
      <c r="G2080" s="70">
        <v>23200</v>
      </c>
      <c r="H2080" s="66">
        <v>2555</v>
      </c>
      <c r="I2080" s="66" t="s">
        <v>154</v>
      </c>
      <c r="J2080" s="66" t="s">
        <v>155</v>
      </c>
      <c r="K2080" s="66" t="s">
        <v>1490</v>
      </c>
    </row>
    <row r="2081" spans="1:11" ht="17.25">
      <c r="A2081" s="65">
        <v>28</v>
      </c>
      <c r="B2081" s="69">
        <v>20333</v>
      </c>
      <c r="C2081" s="66" t="s">
        <v>584</v>
      </c>
      <c r="D2081" s="66" t="s">
        <v>2214</v>
      </c>
      <c r="E2081" s="70"/>
      <c r="F2081" s="70"/>
      <c r="G2081" s="70">
        <v>3600</v>
      </c>
      <c r="H2081" s="66">
        <v>2555</v>
      </c>
      <c r="I2081" s="66" t="s">
        <v>154</v>
      </c>
      <c r="J2081" s="66" t="s">
        <v>155</v>
      </c>
      <c r="K2081" s="66" t="s">
        <v>1490</v>
      </c>
    </row>
    <row r="2082" spans="1:11" ht="17.25">
      <c r="A2082" s="65">
        <v>28</v>
      </c>
      <c r="B2082" s="69">
        <v>20333</v>
      </c>
      <c r="C2082" s="66" t="s">
        <v>584</v>
      </c>
      <c r="D2082" s="66" t="s">
        <v>2215</v>
      </c>
      <c r="E2082" s="70"/>
      <c r="F2082" s="70"/>
      <c r="G2082" s="70">
        <v>12800</v>
      </c>
      <c r="H2082" s="66">
        <v>2555</v>
      </c>
      <c r="I2082" s="66" t="s">
        <v>154</v>
      </c>
      <c r="J2082" s="66" t="s">
        <v>155</v>
      </c>
      <c r="K2082" s="66" t="s">
        <v>1490</v>
      </c>
    </row>
    <row r="2083" spans="1:11" ht="17.25">
      <c r="A2083" s="65">
        <v>28</v>
      </c>
      <c r="B2083" s="69">
        <v>20333</v>
      </c>
      <c r="C2083" s="66" t="s">
        <v>584</v>
      </c>
      <c r="D2083" s="66" t="s">
        <v>2216</v>
      </c>
      <c r="E2083" s="70"/>
      <c r="F2083" s="70"/>
      <c r="G2083" s="70">
        <v>9300</v>
      </c>
      <c r="H2083" s="66">
        <v>2555</v>
      </c>
      <c r="I2083" s="66" t="s">
        <v>154</v>
      </c>
      <c r="J2083" s="66" t="s">
        <v>155</v>
      </c>
      <c r="K2083" s="66" t="s">
        <v>1490</v>
      </c>
    </row>
    <row r="2084" spans="1:11" ht="17.25">
      <c r="A2084" s="65">
        <v>28</v>
      </c>
      <c r="B2084" s="69">
        <v>20333</v>
      </c>
      <c r="C2084" s="66" t="s">
        <v>584</v>
      </c>
      <c r="D2084" s="66" t="s">
        <v>2217</v>
      </c>
      <c r="E2084" s="70"/>
      <c r="F2084" s="70"/>
      <c r="G2084" s="70">
        <v>3400</v>
      </c>
      <c r="H2084" s="66">
        <v>2555</v>
      </c>
      <c r="I2084" s="66" t="s">
        <v>154</v>
      </c>
      <c r="J2084" s="66" t="s">
        <v>155</v>
      </c>
      <c r="K2084" s="66" t="s">
        <v>1490</v>
      </c>
    </row>
    <row r="2085" spans="1:11" ht="17.25">
      <c r="A2085" s="65">
        <v>28</v>
      </c>
      <c r="B2085" s="69">
        <v>20333</v>
      </c>
      <c r="C2085" s="66" t="s">
        <v>584</v>
      </c>
      <c r="D2085" s="66" t="s">
        <v>2215</v>
      </c>
      <c r="E2085" s="70"/>
      <c r="F2085" s="70"/>
      <c r="G2085" s="70">
        <v>10400</v>
      </c>
      <c r="H2085" s="66">
        <v>2555</v>
      </c>
      <c r="I2085" s="66" t="s">
        <v>154</v>
      </c>
      <c r="J2085" s="66" t="s">
        <v>155</v>
      </c>
      <c r="K2085" s="66" t="s">
        <v>1490</v>
      </c>
    </row>
    <row r="2086" spans="1:11" ht="17.25">
      <c r="A2086" s="65">
        <v>28</v>
      </c>
      <c r="B2086" s="69">
        <v>20333</v>
      </c>
      <c r="C2086" s="66" t="s">
        <v>584</v>
      </c>
      <c r="D2086" s="66" t="s">
        <v>2218</v>
      </c>
      <c r="E2086" s="70"/>
      <c r="F2086" s="70"/>
      <c r="G2086" s="70">
        <v>3000</v>
      </c>
      <c r="H2086" s="66">
        <v>2555</v>
      </c>
      <c r="I2086" s="66" t="s">
        <v>154</v>
      </c>
      <c r="J2086" s="66" t="s">
        <v>155</v>
      </c>
      <c r="K2086" s="66" t="s">
        <v>1490</v>
      </c>
    </row>
    <row r="2087" spans="1:11" ht="17.25">
      <c r="A2087" s="65">
        <v>28</v>
      </c>
      <c r="B2087" s="69">
        <v>20333</v>
      </c>
      <c r="C2087" s="66" t="s">
        <v>584</v>
      </c>
      <c r="D2087" s="66" t="s">
        <v>2219</v>
      </c>
      <c r="E2087" s="70"/>
      <c r="F2087" s="70"/>
      <c r="G2087" s="70">
        <v>3000</v>
      </c>
      <c r="H2087" s="66">
        <v>2555</v>
      </c>
      <c r="I2087" s="66" t="s">
        <v>154</v>
      </c>
      <c r="J2087" s="66" t="s">
        <v>155</v>
      </c>
      <c r="K2087" s="66" t="s">
        <v>1490</v>
      </c>
    </row>
    <row r="2088" spans="1:11" ht="17.25">
      <c r="A2088" s="65">
        <v>28</v>
      </c>
      <c r="B2088" s="69">
        <v>20333</v>
      </c>
      <c r="C2088" s="66" t="s">
        <v>584</v>
      </c>
      <c r="D2088" s="66" t="s">
        <v>2220</v>
      </c>
      <c r="E2088" s="70"/>
      <c r="F2088" s="70"/>
      <c r="G2088" s="70">
        <v>14400</v>
      </c>
      <c r="H2088" s="66">
        <v>2555</v>
      </c>
      <c r="I2088" s="66" t="s">
        <v>154</v>
      </c>
      <c r="J2088" s="66" t="s">
        <v>155</v>
      </c>
      <c r="K2088" s="66" t="s">
        <v>1490</v>
      </c>
    </row>
    <row r="2089" spans="1:11" ht="17.25">
      <c r="A2089" s="65">
        <v>28</v>
      </c>
      <c r="B2089" s="69">
        <v>20333</v>
      </c>
      <c r="C2089" s="66" t="s">
        <v>584</v>
      </c>
      <c r="D2089" s="66" t="s">
        <v>2221</v>
      </c>
      <c r="E2089" s="70"/>
      <c r="F2089" s="70"/>
      <c r="G2089" s="70">
        <v>3000</v>
      </c>
      <c r="H2089" s="66">
        <v>2555</v>
      </c>
      <c r="I2089" s="66" t="s">
        <v>154</v>
      </c>
      <c r="J2089" s="66" t="s">
        <v>155</v>
      </c>
      <c r="K2089" s="66" t="s">
        <v>1490</v>
      </c>
    </row>
    <row r="2090" spans="1:11" ht="17.25">
      <c r="A2090" s="65">
        <v>28</v>
      </c>
      <c r="B2090" s="69">
        <v>20333</v>
      </c>
      <c r="C2090" s="66" t="s">
        <v>584</v>
      </c>
      <c r="D2090" s="66" t="s">
        <v>2222</v>
      </c>
      <c r="E2090" s="70"/>
      <c r="F2090" s="70"/>
      <c r="G2090" s="70">
        <v>6400</v>
      </c>
      <c r="H2090" s="66">
        <v>2555</v>
      </c>
      <c r="I2090" s="66" t="s">
        <v>154</v>
      </c>
      <c r="J2090" s="66" t="s">
        <v>155</v>
      </c>
      <c r="K2090" s="66" t="s">
        <v>1490</v>
      </c>
    </row>
    <row r="2091" spans="1:11" ht="17.25">
      <c r="A2091" s="65">
        <v>28</v>
      </c>
      <c r="B2091" s="69">
        <v>20333</v>
      </c>
      <c r="C2091" s="66" t="s">
        <v>584</v>
      </c>
      <c r="D2091" s="66" t="s">
        <v>2223</v>
      </c>
      <c r="E2091" s="70"/>
      <c r="F2091" s="70"/>
      <c r="G2091" s="70">
        <v>4400</v>
      </c>
      <c r="H2091" s="66">
        <v>2555</v>
      </c>
      <c r="I2091" s="66" t="s">
        <v>154</v>
      </c>
      <c r="J2091" s="66" t="s">
        <v>155</v>
      </c>
      <c r="K2091" s="66" t="s">
        <v>1490</v>
      </c>
    </row>
    <row r="2092" spans="1:11" ht="17.25">
      <c r="A2092" s="65">
        <v>28</v>
      </c>
      <c r="B2092" s="69">
        <v>20333</v>
      </c>
      <c r="C2092" s="66" t="s">
        <v>584</v>
      </c>
      <c r="D2092" s="66" t="s">
        <v>2224</v>
      </c>
      <c r="E2092" s="70"/>
      <c r="F2092" s="70"/>
      <c r="G2092" s="70">
        <v>3600</v>
      </c>
      <c r="H2092" s="66">
        <v>2555</v>
      </c>
      <c r="I2092" s="66" t="s">
        <v>154</v>
      </c>
      <c r="J2092" s="66" t="s">
        <v>155</v>
      </c>
      <c r="K2092" s="66" t="s">
        <v>1490</v>
      </c>
    </row>
    <row r="2093" spans="1:11" ht="17.25">
      <c r="A2093" s="65">
        <v>28</v>
      </c>
      <c r="B2093" s="69">
        <v>20333</v>
      </c>
      <c r="C2093" s="66" t="s">
        <v>584</v>
      </c>
      <c r="D2093" s="66" t="s">
        <v>2225</v>
      </c>
      <c r="E2093" s="70"/>
      <c r="F2093" s="70"/>
      <c r="G2093" s="70">
        <v>3600</v>
      </c>
      <c r="H2093" s="66">
        <v>2555</v>
      </c>
      <c r="I2093" s="66" t="s">
        <v>154</v>
      </c>
      <c r="J2093" s="66" t="s">
        <v>155</v>
      </c>
      <c r="K2093" s="66" t="s">
        <v>1490</v>
      </c>
    </row>
    <row r="2094" spans="1:11" ht="17.25">
      <c r="A2094" s="65">
        <v>28</v>
      </c>
      <c r="B2094" s="69">
        <v>20333</v>
      </c>
      <c r="C2094" s="66" t="s">
        <v>584</v>
      </c>
      <c r="D2094" s="66" t="s">
        <v>2226</v>
      </c>
      <c r="E2094" s="70"/>
      <c r="F2094" s="70"/>
      <c r="G2094" s="70">
        <v>2400</v>
      </c>
      <c r="H2094" s="66">
        <v>2555</v>
      </c>
      <c r="I2094" s="66" t="s">
        <v>154</v>
      </c>
      <c r="J2094" s="66" t="s">
        <v>155</v>
      </c>
      <c r="K2094" s="66" t="s">
        <v>1490</v>
      </c>
    </row>
    <row r="2095" spans="1:11" ht="17.25">
      <c r="A2095" s="65">
        <v>28</v>
      </c>
      <c r="B2095" s="69">
        <v>20333</v>
      </c>
      <c r="C2095" s="66" t="s">
        <v>584</v>
      </c>
      <c r="D2095" s="66" t="s">
        <v>2227</v>
      </c>
      <c r="E2095" s="70"/>
      <c r="F2095" s="70"/>
      <c r="G2095" s="70">
        <v>3200</v>
      </c>
      <c r="H2095" s="66">
        <v>2555</v>
      </c>
      <c r="I2095" s="66" t="s">
        <v>154</v>
      </c>
      <c r="J2095" s="66" t="s">
        <v>155</v>
      </c>
      <c r="K2095" s="66" t="s">
        <v>1490</v>
      </c>
    </row>
    <row r="2096" spans="1:11" ht="17.25">
      <c r="A2096" s="65">
        <v>28</v>
      </c>
      <c r="B2096" s="69">
        <v>20333</v>
      </c>
      <c r="C2096" s="66" t="s">
        <v>584</v>
      </c>
      <c r="D2096" s="66" t="s">
        <v>2228</v>
      </c>
      <c r="E2096" s="70"/>
      <c r="F2096" s="70"/>
      <c r="G2096" s="70">
        <v>3200</v>
      </c>
      <c r="H2096" s="66">
        <v>2555</v>
      </c>
      <c r="I2096" s="66" t="s">
        <v>154</v>
      </c>
      <c r="J2096" s="66" t="s">
        <v>155</v>
      </c>
      <c r="K2096" s="66" t="s">
        <v>1490</v>
      </c>
    </row>
    <row r="2097" spans="1:11" ht="17.25">
      <c r="A2097" s="65">
        <v>28</v>
      </c>
      <c r="B2097" s="69">
        <v>20333</v>
      </c>
      <c r="C2097" s="66" t="s">
        <v>584</v>
      </c>
      <c r="D2097" s="66" t="s">
        <v>2229</v>
      </c>
      <c r="E2097" s="70"/>
      <c r="F2097" s="70"/>
      <c r="G2097" s="70">
        <v>4400</v>
      </c>
      <c r="H2097" s="66">
        <v>2555</v>
      </c>
      <c r="I2097" s="66" t="s">
        <v>154</v>
      </c>
      <c r="J2097" s="66" t="s">
        <v>155</v>
      </c>
      <c r="K2097" s="66" t="s">
        <v>1490</v>
      </c>
    </row>
    <row r="2098" spans="1:11" ht="17.25">
      <c r="A2098" s="65">
        <v>28</v>
      </c>
      <c r="B2098" s="69">
        <v>20333</v>
      </c>
      <c r="C2098" s="66" t="s">
        <v>584</v>
      </c>
      <c r="D2098" s="66" t="s">
        <v>2230</v>
      </c>
      <c r="E2098" s="70"/>
      <c r="F2098" s="70"/>
      <c r="G2098" s="70">
        <v>1600</v>
      </c>
      <c r="H2098" s="66">
        <v>2555</v>
      </c>
      <c r="I2098" s="66" t="s">
        <v>154</v>
      </c>
      <c r="J2098" s="66" t="s">
        <v>155</v>
      </c>
      <c r="K2098" s="66" t="s">
        <v>1490</v>
      </c>
    </row>
    <row r="2099" spans="1:11" ht="17.25">
      <c r="A2099" s="65">
        <v>28</v>
      </c>
      <c r="B2099" s="69">
        <v>20333</v>
      </c>
      <c r="C2099" s="66" t="s">
        <v>584</v>
      </c>
      <c r="D2099" s="66" t="s">
        <v>2231</v>
      </c>
      <c r="E2099" s="70"/>
      <c r="F2099" s="70"/>
      <c r="G2099" s="70">
        <v>6000</v>
      </c>
      <c r="H2099" s="66">
        <v>2555</v>
      </c>
      <c r="I2099" s="66" t="s">
        <v>154</v>
      </c>
      <c r="J2099" s="66" t="s">
        <v>155</v>
      </c>
      <c r="K2099" s="66" t="s">
        <v>1490</v>
      </c>
    </row>
    <row r="2100" spans="1:11" ht="17.25">
      <c r="A2100" s="65">
        <v>28</v>
      </c>
      <c r="B2100" s="69">
        <v>20333</v>
      </c>
      <c r="C2100" s="66" t="s">
        <v>584</v>
      </c>
      <c r="D2100" s="66" t="s">
        <v>2232</v>
      </c>
      <c r="E2100" s="70"/>
      <c r="F2100" s="70"/>
      <c r="G2100" s="70">
        <v>5200</v>
      </c>
      <c r="H2100" s="66">
        <v>2555</v>
      </c>
      <c r="I2100" s="66" t="s">
        <v>154</v>
      </c>
      <c r="J2100" s="66" t="s">
        <v>155</v>
      </c>
      <c r="K2100" s="66" t="s">
        <v>1490</v>
      </c>
    </row>
    <row r="2101" spans="1:11" ht="17.25">
      <c r="A2101" s="65">
        <v>28</v>
      </c>
      <c r="B2101" s="69">
        <v>20333</v>
      </c>
      <c r="C2101" s="71" t="s">
        <v>236</v>
      </c>
      <c r="D2101" s="66" t="s">
        <v>2233</v>
      </c>
      <c r="E2101" s="70"/>
      <c r="F2101" s="70"/>
      <c r="G2101" s="70">
        <v>3600</v>
      </c>
      <c r="H2101" s="66">
        <v>2555</v>
      </c>
      <c r="I2101" s="66" t="s">
        <v>154</v>
      </c>
      <c r="J2101" s="66" t="s">
        <v>155</v>
      </c>
      <c r="K2101" s="66" t="s">
        <v>1490</v>
      </c>
    </row>
    <row r="2102" spans="1:11" ht="17.25">
      <c r="A2102" s="65">
        <v>28</v>
      </c>
      <c r="B2102" s="69">
        <v>20333</v>
      </c>
      <c r="C2102" s="72" t="s">
        <v>171</v>
      </c>
      <c r="D2102" s="66" t="s">
        <v>2234</v>
      </c>
      <c r="E2102" s="70"/>
      <c r="F2102" s="70"/>
      <c r="G2102" s="70">
        <v>1080</v>
      </c>
      <c r="H2102" s="66">
        <v>2555</v>
      </c>
      <c r="I2102" s="66" t="s">
        <v>154</v>
      </c>
      <c r="J2102" s="66" t="s">
        <v>155</v>
      </c>
      <c r="K2102" s="66" t="s">
        <v>1490</v>
      </c>
    </row>
    <row r="2103" spans="1:11" ht="17.25">
      <c r="A2103" s="65">
        <v>28</v>
      </c>
      <c r="B2103" s="69">
        <v>20333</v>
      </c>
      <c r="C2103" s="66" t="s">
        <v>186</v>
      </c>
      <c r="D2103" s="66" t="s">
        <v>2235</v>
      </c>
      <c r="E2103" s="70"/>
      <c r="F2103" s="70"/>
      <c r="G2103" s="70">
        <v>120</v>
      </c>
      <c r="H2103" s="66">
        <v>2555</v>
      </c>
      <c r="I2103" s="66" t="s">
        <v>154</v>
      </c>
      <c r="J2103" s="66" t="s">
        <v>155</v>
      </c>
      <c r="K2103" s="66" t="s">
        <v>1490</v>
      </c>
    </row>
    <row r="2104" spans="1:11" ht="17.25">
      <c r="A2104" s="65">
        <v>28</v>
      </c>
      <c r="B2104" s="69">
        <v>20333</v>
      </c>
      <c r="C2104" s="66" t="s">
        <v>584</v>
      </c>
      <c r="D2104" s="66" t="s">
        <v>2236</v>
      </c>
      <c r="E2104" s="70"/>
      <c r="F2104" s="70"/>
      <c r="G2104" s="70">
        <v>7000</v>
      </c>
      <c r="H2104" s="66">
        <v>2555</v>
      </c>
      <c r="I2104" s="66" t="s">
        <v>154</v>
      </c>
      <c r="J2104" s="66" t="s">
        <v>155</v>
      </c>
      <c r="K2104" s="66" t="s">
        <v>1490</v>
      </c>
    </row>
    <row r="2105" spans="1:11" ht="17.25">
      <c r="A2105" s="65">
        <v>28</v>
      </c>
      <c r="B2105" s="69">
        <v>20333</v>
      </c>
      <c r="C2105" s="72" t="s">
        <v>596</v>
      </c>
      <c r="D2105" s="66" t="s">
        <v>2237</v>
      </c>
      <c r="E2105" s="70"/>
      <c r="F2105" s="70"/>
      <c r="G2105" s="70">
        <v>17720</v>
      </c>
      <c r="H2105" s="66">
        <v>2555</v>
      </c>
      <c r="I2105" s="66" t="s">
        <v>154</v>
      </c>
      <c r="J2105" s="66" t="s">
        <v>155</v>
      </c>
      <c r="K2105" s="66" t="s">
        <v>1490</v>
      </c>
    </row>
    <row r="2106" spans="1:11" ht="17.25">
      <c r="A2106" s="65">
        <v>28</v>
      </c>
      <c r="B2106" s="69">
        <v>20333</v>
      </c>
      <c r="C2106" s="66" t="s">
        <v>246</v>
      </c>
      <c r="D2106" s="66" t="s">
        <v>2238</v>
      </c>
      <c r="E2106" s="70"/>
      <c r="F2106" s="70"/>
      <c r="G2106" s="70">
        <v>26240</v>
      </c>
      <c r="H2106" s="66">
        <v>2555</v>
      </c>
      <c r="I2106" s="66" t="s">
        <v>154</v>
      </c>
      <c r="J2106" s="66" t="s">
        <v>155</v>
      </c>
      <c r="K2106" s="66" t="s">
        <v>1490</v>
      </c>
    </row>
    <row r="2107" spans="1:11" ht="17.25">
      <c r="A2107" s="65">
        <v>28</v>
      </c>
      <c r="B2107" s="69">
        <v>20333</v>
      </c>
      <c r="C2107" s="66" t="s">
        <v>246</v>
      </c>
      <c r="D2107" s="66" t="s">
        <v>2239</v>
      </c>
      <c r="E2107" s="70"/>
      <c r="F2107" s="70"/>
      <c r="G2107" s="70">
        <v>6600</v>
      </c>
      <c r="H2107" s="66">
        <v>2555</v>
      </c>
      <c r="I2107" s="66" t="s">
        <v>154</v>
      </c>
      <c r="J2107" s="66" t="s">
        <v>155</v>
      </c>
      <c r="K2107" s="66" t="s">
        <v>1490</v>
      </c>
    </row>
    <row r="2108" spans="1:11" ht="17.25">
      <c r="A2108" s="65">
        <v>28</v>
      </c>
      <c r="B2108" s="69">
        <v>20333</v>
      </c>
      <c r="C2108" s="66" t="s">
        <v>246</v>
      </c>
      <c r="D2108" s="66" t="s">
        <v>2240</v>
      </c>
      <c r="E2108" s="70"/>
      <c r="F2108" s="70"/>
      <c r="G2108" s="70">
        <v>240</v>
      </c>
      <c r="H2108" s="66">
        <v>2555</v>
      </c>
      <c r="I2108" s="66" t="s">
        <v>154</v>
      </c>
      <c r="J2108" s="66" t="s">
        <v>155</v>
      </c>
      <c r="K2108" s="66" t="s">
        <v>1490</v>
      </c>
    </row>
    <row r="2109" spans="1:11" ht="17.25">
      <c r="A2109" s="65">
        <v>28</v>
      </c>
      <c r="B2109" s="69">
        <v>20333</v>
      </c>
      <c r="C2109" s="66" t="s">
        <v>2241</v>
      </c>
      <c r="D2109" s="66" t="s">
        <v>2242</v>
      </c>
      <c r="E2109" s="70"/>
      <c r="F2109" s="70"/>
      <c r="G2109" s="70">
        <v>5000</v>
      </c>
      <c r="H2109" s="66">
        <v>2555</v>
      </c>
      <c r="I2109" s="66" t="s">
        <v>154</v>
      </c>
      <c r="J2109" s="66" t="s">
        <v>155</v>
      </c>
      <c r="K2109" s="66" t="s">
        <v>1490</v>
      </c>
    </row>
    <row r="2110" spans="1:11" ht="17.25">
      <c r="A2110" s="65">
        <v>28</v>
      </c>
      <c r="B2110" s="69">
        <v>20333</v>
      </c>
      <c r="C2110" s="66" t="s">
        <v>250</v>
      </c>
      <c r="D2110" s="66" t="s">
        <v>2243</v>
      </c>
      <c r="E2110" s="70"/>
      <c r="F2110" s="70"/>
      <c r="G2110" s="70">
        <v>1500</v>
      </c>
      <c r="H2110" s="66">
        <v>2555</v>
      </c>
      <c r="I2110" s="66" t="s">
        <v>154</v>
      </c>
      <c r="J2110" s="66" t="s">
        <v>155</v>
      </c>
      <c r="K2110" s="66" t="s">
        <v>1490</v>
      </c>
    </row>
    <row r="2111" spans="1:11" ht="17.25">
      <c r="A2111" s="65">
        <v>17</v>
      </c>
      <c r="B2111" s="69">
        <v>20363</v>
      </c>
      <c r="C2111" s="70" t="s">
        <v>158</v>
      </c>
      <c r="D2111" s="66" t="s">
        <v>2244</v>
      </c>
      <c r="E2111" s="70"/>
      <c r="F2111" s="70"/>
      <c r="G2111" s="70">
        <v>196387.8</v>
      </c>
      <c r="H2111" s="66">
        <v>2555</v>
      </c>
      <c r="I2111" s="66" t="s">
        <v>154</v>
      </c>
      <c r="J2111" s="66" t="s">
        <v>155</v>
      </c>
      <c r="K2111" s="66" t="s">
        <v>1490</v>
      </c>
    </row>
    <row r="2112" spans="1:11" ht="17.25">
      <c r="A2112" s="65">
        <v>29</v>
      </c>
      <c r="B2112" s="69">
        <v>20302</v>
      </c>
      <c r="C2112" s="71" t="s">
        <v>1086</v>
      </c>
      <c r="D2112" s="66" t="s">
        <v>2245</v>
      </c>
      <c r="E2112" s="70"/>
      <c r="F2112" s="70"/>
      <c r="G2112" s="70">
        <v>53475</v>
      </c>
      <c r="H2112" s="66">
        <v>2555</v>
      </c>
      <c r="I2112" s="66" t="s">
        <v>478</v>
      </c>
      <c r="J2112" s="66" t="s">
        <v>1088</v>
      </c>
      <c r="K2112" s="66" t="s">
        <v>1490</v>
      </c>
    </row>
    <row r="2113" spans="1:11" ht="17.25">
      <c r="A2113" s="65">
        <v>29</v>
      </c>
      <c r="B2113" s="69">
        <v>20302</v>
      </c>
      <c r="C2113" s="71" t="s">
        <v>1086</v>
      </c>
      <c r="D2113" s="66" t="s">
        <v>2246</v>
      </c>
      <c r="E2113" s="70"/>
      <c r="F2113" s="70"/>
      <c r="G2113" s="70">
        <v>14400</v>
      </c>
      <c r="H2113" s="66">
        <v>2555</v>
      </c>
      <c r="I2113" s="66" t="s">
        <v>478</v>
      </c>
      <c r="J2113" s="66" t="s">
        <v>1088</v>
      </c>
      <c r="K2113" s="66" t="s">
        <v>1490</v>
      </c>
    </row>
    <row r="2114" spans="1:11" ht="17.25">
      <c r="A2114" s="65">
        <v>13</v>
      </c>
      <c r="B2114" s="69">
        <v>20333</v>
      </c>
      <c r="C2114" s="71" t="s">
        <v>1086</v>
      </c>
      <c r="D2114" s="66" t="s">
        <v>2247</v>
      </c>
      <c r="E2114" s="70"/>
      <c r="F2114" s="70"/>
      <c r="G2114" s="70">
        <v>188743.75</v>
      </c>
      <c r="H2114" s="66">
        <v>2555</v>
      </c>
      <c r="I2114" s="66" t="s">
        <v>478</v>
      </c>
      <c r="J2114" s="66" t="s">
        <v>1088</v>
      </c>
      <c r="K2114" s="66" t="s">
        <v>1490</v>
      </c>
    </row>
    <row r="2115" spans="1:11" ht="17.25">
      <c r="A2115" s="65">
        <v>21</v>
      </c>
      <c r="B2115" s="69">
        <v>20210</v>
      </c>
      <c r="C2115" s="70" t="s">
        <v>454</v>
      </c>
      <c r="D2115" s="66" t="s">
        <v>2248</v>
      </c>
      <c r="E2115" s="70"/>
      <c r="F2115" s="70"/>
      <c r="G2115" s="70">
        <v>2161500</v>
      </c>
      <c r="H2115" s="66">
        <v>2555</v>
      </c>
      <c r="I2115" s="66" t="s">
        <v>478</v>
      </c>
      <c r="J2115" s="66" t="s">
        <v>2249</v>
      </c>
      <c r="K2115" s="66" t="s">
        <v>1490</v>
      </c>
    </row>
    <row r="2116" spans="1:11" ht="17.25">
      <c r="A2116" s="65">
        <v>8</v>
      </c>
      <c r="B2116" s="69">
        <v>20241</v>
      </c>
      <c r="C2116" s="70" t="s">
        <v>2250</v>
      </c>
      <c r="D2116" s="66" t="s">
        <v>2251</v>
      </c>
      <c r="E2116" s="70"/>
      <c r="F2116" s="70"/>
      <c r="G2116" s="70">
        <v>100000</v>
      </c>
      <c r="H2116" s="66">
        <v>2555</v>
      </c>
      <c r="I2116" s="66" t="s">
        <v>478</v>
      </c>
      <c r="J2116" s="66" t="s">
        <v>2252</v>
      </c>
      <c r="K2116" s="66" t="s">
        <v>1490</v>
      </c>
    </row>
    <row r="2117" spans="1:11" ht="17.25">
      <c r="A2117" s="65">
        <v>27</v>
      </c>
      <c r="B2117" s="69">
        <v>19998</v>
      </c>
      <c r="C2117" s="66" t="s">
        <v>476</v>
      </c>
      <c r="D2117" s="66" t="s">
        <v>2253</v>
      </c>
      <c r="E2117" s="70"/>
      <c r="F2117" s="66"/>
      <c r="G2117" s="70">
        <v>2630</v>
      </c>
      <c r="H2117" s="66">
        <v>2555</v>
      </c>
      <c r="I2117" s="66" t="s">
        <v>478</v>
      </c>
      <c r="J2117" s="66" t="s">
        <v>479</v>
      </c>
      <c r="K2117" s="66" t="s">
        <v>1490</v>
      </c>
    </row>
    <row r="2118" spans="1:11" ht="17.25">
      <c r="A2118" s="65">
        <v>11</v>
      </c>
      <c r="B2118" s="69">
        <v>20029</v>
      </c>
      <c r="C2118" s="66" t="s">
        <v>476</v>
      </c>
      <c r="D2118" s="66" t="s">
        <v>2254</v>
      </c>
      <c r="E2118" s="70"/>
      <c r="F2118" s="66"/>
      <c r="G2118" s="70">
        <v>1650</v>
      </c>
      <c r="H2118" s="66">
        <v>2555</v>
      </c>
      <c r="I2118" s="66" t="s">
        <v>478</v>
      </c>
      <c r="J2118" s="66" t="s">
        <v>479</v>
      </c>
      <c r="K2118" s="66" t="s">
        <v>1490</v>
      </c>
    </row>
    <row r="2119" spans="1:11" ht="17.25">
      <c r="A2119" s="65">
        <v>8</v>
      </c>
      <c r="B2119" s="69">
        <v>20059</v>
      </c>
      <c r="C2119" s="66" t="s">
        <v>476</v>
      </c>
      <c r="D2119" s="66" t="s">
        <v>2255</v>
      </c>
      <c r="E2119" s="70"/>
      <c r="F2119" s="66"/>
      <c r="G2119" s="70">
        <v>640</v>
      </c>
      <c r="H2119" s="66">
        <v>2555</v>
      </c>
      <c r="I2119" s="66" t="s">
        <v>478</v>
      </c>
      <c r="J2119" s="66" t="s">
        <v>479</v>
      </c>
      <c r="K2119" s="66" t="s">
        <v>1490</v>
      </c>
    </row>
    <row r="2120" spans="1:11" ht="17.25">
      <c r="A2120" s="65">
        <v>8</v>
      </c>
      <c r="B2120" s="69">
        <v>20059</v>
      </c>
      <c r="C2120" s="66" t="s">
        <v>476</v>
      </c>
      <c r="D2120" s="66" t="s">
        <v>2256</v>
      </c>
      <c r="E2120" s="70"/>
      <c r="F2120" s="66"/>
      <c r="G2120" s="70">
        <v>960</v>
      </c>
      <c r="H2120" s="66">
        <v>2555</v>
      </c>
      <c r="I2120" s="66" t="s">
        <v>478</v>
      </c>
      <c r="J2120" s="66" t="s">
        <v>479</v>
      </c>
      <c r="K2120" s="66" t="s">
        <v>1490</v>
      </c>
    </row>
    <row r="2121" spans="1:11" ht="17.25">
      <c r="A2121" s="65">
        <v>22</v>
      </c>
      <c r="B2121" s="69">
        <v>20149</v>
      </c>
      <c r="C2121" s="66" t="s">
        <v>476</v>
      </c>
      <c r="D2121" s="66" t="s">
        <v>2257</v>
      </c>
      <c r="E2121" s="70"/>
      <c r="F2121" s="66"/>
      <c r="G2121" s="70">
        <v>1500</v>
      </c>
      <c r="H2121" s="66">
        <v>2555</v>
      </c>
      <c r="I2121" s="66" t="s">
        <v>478</v>
      </c>
      <c r="J2121" s="66" t="s">
        <v>479</v>
      </c>
      <c r="K2121" s="66" t="s">
        <v>1490</v>
      </c>
    </row>
    <row r="2122" spans="1:11" ht="17.25">
      <c r="A2122" s="65">
        <v>14</v>
      </c>
      <c r="B2122" s="69">
        <v>20241</v>
      </c>
      <c r="C2122" s="66" t="s">
        <v>476</v>
      </c>
      <c r="D2122" s="66" t="s">
        <v>2258</v>
      </c>
      <c r="E2122" s="70"/>
      <c r="F2122" s="66"/>
      <c r="G2122" s="70">
        <v>4400</v>
      </c>
      <c r="H2122" s="66">
        <v>2555</v>
      </c>
      <c r="I2122" s="66" t="s">
        <v>478</v>
      </c>
      <c r="J2122" s="66" t="s">
        <v>479</v>
      </c>
      <c r="K2122" s="66" t="s">
        <v>1490</v>
      </c>
    </row>
    <row r="2123" spans="1:11" ht="17.25">
      <c r="A2123" s="65">
        <v>14</v>
      </c>
      <c r="B2123" s="69">
        <v>20241</v>
      </c>
      <c r="C2123" s="66" t="s">
        <v>476</v>
      </c>
      <c r="D2123" s="66" t="s">
        <v>2259</v>
      </c>
      <c r="E2123" s="70"/>
      <c r="F2123" s="66"/>
      <c r="G2123" s="70">
        <v>7895</v>
      </c>
      <c r="H2123" s="66">
        <v>2555</v>
      </c>
      <c r="I2123" s="66" t="s">
        <v>478</v>
      </c>
      <c r="J2123" s="66" t="s">
        <v>479</v>
      </c>
      <c r="K2123" s="66" t="s">
        <v>1490</v>
      </c>
    </row>
    <row r="2124" spans="1:11" ht="17.25">
      <c r="A2124" s="65">
        <v>6</v>
      </c>
      <c r="B2124" s="69">
        <v>20271</v>
      </c>
      <c r="C2124" s="66" t="s">
        <v>476</v>
      </c>
      <c r="D2124" s="66" t="s">
        <v>2260</v>
      </c>
      <c r="E2124" s="70"/>
      <c r="F2124" s="66"/>
      <c r="G2124" s="70">
        <v>855</v>
      </c>
      <c r="H2124" s="66">
        <v>2555</v>
      </c>
      <c r="I2124" s="66" t="s">
        <v>478</v>
      </c>
      <c r="J2124" s="66" t="s">
        <v>479</v>
      </c>
      <c r="K2124" s="66" t="s">
        <v>1490</v>
      </c>
    </row>
    <row r="2125" spans="1:11" ht="17.25">
      <c r="A2125" s="65">
        <v>12</v>
      </c>
      <c r="B2125" s="69">
        <v>20271</v>
      </c>
      <c r="C2125" s="66" t="s">
        <v>476</v>
      </c>
      <c r="D2125" s="66" t="s">
        <v>2261</v>
      </c>
      <c r="E2125" s="70"/>
      <c r="F2125" s="66"/>
      <c r="G2125" s="70">
        <v>470</v>
      </c>
      <c r="H2125" s="66">
        <v>2555</v>
      </c>
      <c r="I2125" s="66" t="s">
        <v>478</v>
      </c>
      <c r="J2125" s="66" t="s">
        <v>479</v>
      </c>
      <c r="K2125" s="66" t="s">
        <v>1490</v>
      </c>
    </row>
    <row r="2126" spans="1:11" ht="17.25">
      <c r="A2126" s="65">
        <v>15</v>
      </c>
      <c r="B2126" s="69">
        <v>20302</v>
      </c>
      <c r="C2126" s="66" t="s">
        <v>476</v>
      </c>
      <c r="D2126" s="66" t="s">
        <v>2262</v>
      </c>
      <c r="E2126" s="70"/>
      <c r="F2126" s="66"/>
      <c r="G2126" s="70">
        <v>9520</v>
      </c>
      <c r="H2126" s="66">
        <v>2555</v>
      </c>
      <c r="I2126" s="66" t="s">
        <v>478</v>
      </c>
      <c r="J2126" s="66" t="s">
        <v>479</v>
      </c>
      <c r="K2126" s="66" t="s">
        <v>1490</v>
      </c>
    </row>
    <row r="2127" spans="1:11" ht="17.25">
      <c r="A2127" s="65">
        <v>15</v>
      </c>
      <c r="B2127" s="69">
        <v>20302</v>
      </c>
      <c r="C2127" s="66" t="s">
        <v>476</v>
      </c>
      <c r="D2127" s="66" t="s">
        <v>2263</v>
      </c>
      <c r="E2127" s="70"/>
      <c r="F2127" s="66"/>
      <c r="G2127" s="70">
        <v>2380</v>
      </c>
      <c r="H2127" s="66">
        <v>2555</v>
      </c>
      <c r="I2127" s="66" t="s">
        <v>478</v>
      </c>
      <c r="J2127" s="66" t="s">
        <v>479</v>
      </c>
      <c r="K2127" s="66" t="s">
        <v>1490</v>
      </c>
    </row>
    <row r="2128" spans="1:11" ht="17.25">
      <c r="A2128" s="65">
        <v>21</v>
      </c>
      <c r="B2128" s="69">
        <v>20302</v>
      </c>
      <c r="C2128" s="66" t="s">
        <v>476</v>
      </c>
      <c r="D2128" s="66" t="s">
        <v>2264</v>
      </c>
      <c r="E2128" s="70"/>
      <c r="F2128" s="66"/>
      <c r="G2128" s="70">
        <v>720</v>
      </c>
      <c r="H2128" s="66">
        <v>2555</v>
      </c>
      <c r="I2128" s="66" t="s">
        <v>478</v>
      </c>
      <c r="J2128" s="66" t="s">
        <v>479</v>
      </c>
      <c r="K2128" s="66" t="s">
        <v>1490</v>
      </c>
    </row>
    <row r="2129" spans="1:11" ht="17.25">
      <c r="A2129" s="65">
        <v>22</v>
      </c>
      <c r="B2129" s="69">
        <v>20302</v>
      </c>
      <c r="C2129" s="66" t="s">
        <v>476</v>
      </c>
      <c r="D2129" s="66" t="s">
        <v>2265</v>
      </c>
      <c r="E2129" s="70"/>
      <c r="F2129" s="66"/>
      <c r="G2129" s="70">
        <v>1750</v>
      </c>
      <c r="H2129" s="66">
        <v>2555</v>
      </c>
      <c r="I2129" s="66" t="s">
        <v>478</v>
      </c>
      <c r="J2129" s="66" t="s">
        <v>479</v>
      </c>
      <c r="K2129" s="66" t="s">
        <v>1490</v>
      </c>
    </row>
    <row r="2130" spans="1:11" ht="17.25">
      <c r="A2130" s="65">
        <v>23</v>
      </c>
      <c r="B2130" s="69">
        <v>20302</v>
      </c>
      <c r="C2130" s="66" t="s">
        <v>476</v>
      </c>
      <c r="D2130" s="66" t="s">
        <v>2266</v>
      </c>
      <c r="E2130" s="70"/>
      <c r="F2130" s="66"/>
      <c r="G2130" s="70">
        <v>1000</v>
      </c>
      <c r="H2130" s="66">
        <v>2555</v>
      </c>
      <c r="I2130" s="66" t="s">
        <v>478</v>
      </c>
      <c r="J2130" s="66" t="s">
        <v>479</v>
      </c>
      <c r="K2130" s="66" t="s">
        <v>1490</v>
      </c>
    </row>
    <row r="2131" spans="1:11" ht="17.25">
      <c r="A2131" s="65">
        <v>28</v>
      </c>
      <c r="B2131" s="69">
        <v>20302</v>
      </c>
      <c r="C2131" s="66" t="s">
        <v>476</v>
      </c>
      <c r="D2131" s="66" t="s">
        <v>2267</v>
      </c>
      <c r="E2131" s="70"/>
      <c r="F2131" s="66"/>
      <c r="G2131" s="70">
        <v>26586</v>
      </c>
      <c r="H2131" s="66">
        <v>2555</v>
      </c>
      <c r="I2131" s="66" t="s">
        <v>478</v>
      </c>
      <c r="J2131" s="66" t="s">
        <v>479</v>
      </c>
      <c r="K2131" s="66" t="s">
        <v>1490</v>
      </c>
    </row>
    <row r="2132" spans="1:11" ht="17.25">
      <c r="A2132" s="65">
        <v>30</v>
      </c>
      <c r="B2132" s="69">
        <v>20302</v>
      </c>
      <c r="C2132" s="66" t="s">
        <v>476</v>
      </c>
      <c r="D2132" s="66" t="s">
        <v>2268</v>
      </c>
      <c r="E2132" s="70"/>
      <c r="F2132" s="66"/>
      <c r="G2132" s="70">
        <v>800</v>
      </c>
      <c r="H2132" s="66">
        <v>2555</v>
      </c>
      <c r="I2132" s="66" t="s">
        <v>478</v>
      </c>
      <c r="J2132" s="66" t="s">
        <v>479</v>
      </c>
      <c r="K2132" s="66" t="s">
        <v>1490</v>
      </c>
    </row>
    <row r="2133" spans="1:11" ht="17.25">
      <c r="A2133" s="65">
        <v>31</v>
      </c>
      <c r="B2133" s="69">
        <v>20333</v>
      </c>
      <c r="C2133" s="66" t="s">
        <v>476</v>
      </c>
      <c r="D2133" s="66" t="s">
        <v>2269</v>
      </c>
      <c r="E2133" s="70"/>
      <c r="F2133" s="66"/>
      <c r="G2133" s="70">
        <v>5448</v>
      </c>
      <c r="H2133" s="66">
        <v>2555</v>
      </c>
      <c r="I2133" s="66" t="s">
        <v>478</v>
      </c>
      <c r="J2133" s="66" t="s">
        <v>479</v>
      </c>
      <c r="K2133" s="66" t="s">
        <v>1490</v>
      </c>
    </row>
    <row r="2134" spans="1:11" ht="17.25">
      <c r="A2134" s="65">
        <v>28</v>
      </c>
      <c r="B2134" s="69">
        <v>20059</v>
      </c>
      <c r="C2134" s="66" t="s">
        <v>489</v>
      </c>
      <c r="D2134" s="66" t="s">
        <v>2270</v>
      </c>
      <c r="E2134" s="70"/>
      <c r="F2134" s="66"/>
      <c r="G2134" s="70">
        <v>5350</v>
      </c>
      <c r="H2134" s="66">
        <v>2555</v>
      </c>
      <c r="I2134" s="66" t="s">
        <v>478</v>
      </c>
      <c r="J2134" s="66" t="s">
        <v>491</v>
      </c>
      <c r="K2134" s="66" t="s">
        <v>1490</v>
      </c>
    </row>
    <row r="2135" spans="1:11" ht="17.25">
      <c r="A2135" s="65">
        <v>20</v>
      </c>
      <c r="B2135" s="69">
        <v>20121</v>
      </c>
      <c r="C2135" s="66" t="s">
        <v>489</v>
      </c>
      <c r="D2135" s="66" t="s">
        <v>2271</v>
      </c>
      <c r="E2135" s="70"/>
      <c r="F2135" s="70"/>
      <c r="G2135" s="70">
        <v>3200</v>
      </c>
      <c r="H2135" s="66">
        <v>2555</v>
      </c>
      <c r="I2135" s="66" t="s">
        <v>478</v>
      </c>
      <c r="J2135" s="66" t="s">
        <v>491</v>
      </c>
      <c r="K2135" s="66" t="s">
        <v>1490</v>
      </c>
    </row>
    <row r="2136" spans="1:11" ht="17.25">
      <c r="A2136" s="65">
        <v>2</v>
      </c>
      <c r="B2136" s="69">
        <v>20149</v>
      </c>
      <c r="C2136" s="66" t="s">
        <v>489</v>
      </c>
      <c r="D2136" s="66" t="s">
        <v>2272</v>
      </c>
      <c r="E2136" s="70"/>
      <c r="F2136" s="66"/>
      <c r="G2136" s="70">
        <v>3781</v>
      </c>
      <c r="H2136" s="66">
        <v>2555</v>
      </c>
      <c r="I2136" s="66" t="s">
        <v>478</v>
      </c>
      <c r="J2136" s="66" t="s">
        <v>491</v>
      </c>
      <c r="K2136" s="66" t="s">
        <v>1490</v>
      </c>
    </row>
    <row r="2137" spans="1:11" ht="17.25">
      <c r="A2137" s="65">
        <v>2</v>
      </c>
      <c r="B2137" s="69">
        <v>20149</v>
      </c>
      <c r="C2137" s="66" t="s">
        <v>489</v>
      </c>
      <c r="D2137" s="66" t="s">
        <v>2273</v>
      </c>
      <c r="E2137" s="70"/>
      <c r="F2137" s="66"/>
      <c r="G2137" s="70">
        <v>2840.5</v>
      </c>
      <c r="H2137" s="66">
        <v>2555</v>
      </c>
      <c r="I2137" s="66" t="s">
        <v>478</v>
      </c>
      <c r="J2137" s="66" t="s">
        <v>491</v>
      </c>
      <c r="K2137" s="66" t="s">
        <v>1490</v>
      </c>
    </row>
    <row r="2138" spans="1:11" ht="17.25">
      <c r="A2138" s="65">
        <v>2</v>
      </c>
      <c r="B2138" s="69">
        <v>20149</v>
      </c>
      <c r="C2138" s="66" t="s">
        <v>489</v>
      </c>
      <c r="D2138" s="66" t="s">
        <v>2274</v>
      </c>
      <c r="E2138" s="70"/>
      <c r="F2138" s="66"/>
      <c r="G2138" s="70">
        <v>3206.88</v>
      </c>
      <c r="H2138" s="66">
        <v>2555</v>
      </c>
      <c r="I2138" s="66" t="s">
        <v>478</v>
      </c>
      <c r="J2138" s="66" t="s">
        <v>491</v>
      </c>
      <c r="K2138" s="66" t="s">
        <v>1490</v>
      </c>
    </row>
    <row r="2139" spans="1:11" ht="17.25">
      <c r="A2139" s="65">
        <v>21</v>
      </c>
      <c r="B2139" s="69">
        <v>20149</v>
      </c>
      <c r="C2139" s="66" t="s">
        <v>489</v>
      </c>
      <c r="D2139" s="66" t="s">
        <v>2275</v>
      </c>
      <c r="E2139" s="70"/>
      <c r="F2139" s="66"/>
      <c r="G2139" s="70">
        <v>4879</v>
      </c>
      <c r="H2139" s="66">
        <v>2555</v>
      </c>
      <c r="I2139" s="66" t="s">
        <v>478</v>
      </c>
      <c r="J2139" s="66" t="s">
        <v>491</v>
      </c>
      <c r="K2139" s="66" t="s">
        <v>1490</v>
      </c>
    </row>
    <row r="2140" spans="1:11" ht="17.25">
      <c r="A2140" s="65">
        <v>2</v>
      </c>
      <c r="B2140" s="69">
        <v>20180</v>
      </c>
      <c r="C2140" s="66" t="s">
        <v>489</v>
      </c>
      <c r="D2140" s="66" t="s">
        <v>2276</v>
      </c>
      <c r="E2140" s="70"/>
      <c r="F2140" s="66"/>
      <c r="G2140" s="70">
        <v>19900</v>
      </c>
      <c r="H2140" s="66">
        <v>2555</v>
      </c>
      <c r="I2140" s="66" t="s">
        <v>478</v>
      </c>
      <c r="J2140" s="66" t="s">
        <v>491</v>
      </c>
      <c r="K2140" s="66" t="s">
        <v>1490</v>
      </c>
    </row>
    <row r="2141" spans="1:11" ht="17.25">
      <c r="A2141" s="65">
        <v>2</v>
      </c>
      <c r="B2141" s="69">
        <v>20180</v>
      </c>
      <c r="C2141" s="66" t="s">
        <v>489</v>
      </c>
      <c r="D2141" s="66" t="s">
        <v>2277</v>
      </c>
      <c r="E2141" s="70"/>
      <c r="F2141" s="66"/>
      <c r="G2141" s="70">
        <v>2414</v>
      </c>
      <c r="H2141" s="66">
        <v>2555</v>
      </c>
      <c r="I2141" s="66" t="s">
        <v>478</v>
      </c>
      <c r="J2141" s="66" t="s">
        <v>491</v>
      </c>
      <c r="K2141" s="66" t="s">
        <v>1490</v>
      </c>
    </row>
    <row r="2142" spans="1:11" ht="17.25">
      <c r="A2142" s="65">
        <v>31</v>
      </c>
      <c r="B2142" s="69">
        <v>20271</v>
      </c>
      <c r="C2142" s="66" t="s">
        <v>489</v>
      </c>
      <c r="D2142" s="66" t="s">
        <v>2278</v>
      </c>
      <c r="E2142" s="70"/>
      <c r="F2142" s="66"/>
      <c r="G2142" s="70">
        <v>400</v>
      </c>
      <c r="H2142" s="66">
        <v>2555</v>
      </c>
      <c r="I2142" s="66" t="s">
        <v>478</v>
      </c>
      <c r="J2142" s="66" t="s">
        <v>491</v>
      </c>
      <c r="K2142" s="66" t="s">
        <v>1490</v>
      </c>
    </row>
    <row r="2143" spans="1:11" ht="17.25">
      <c r="A2143" s="65">
        <v>31</v>
      </c>
      <c r="B2143" s="69">
        <v>20271</v>
      </c>
      <c r="C2143" s="66" t="s">
        <v>489</v>
      </c>
      <c r="D2143" s="66" t="s">
        <v>2279</v>
      </c>
      <c r="E2143" s="70"/>
      <c r="F2143" s="66"/>
      <c r="G2143" s="70">
        <v>725</v>
      </c>
      <c r="H2143" s="66">
        <v>2555</v>
      </c>
      <c r="I2143" s="66" t="s">
        <v>478</v>
      </c>
      <c r="J2143" s="66" t="s">
        <v>491</v>
      </c>
      <c r="K2143" s="66" t="s">
        <v>1490</v>
      </c>
    </row>
    <row r="2144" spans="1:11" ht="17.25">
      <c r="A2144" s="65">
        <v>28</v>
      </c>
      <c r="B2144" s="69">
        <v>20302</v>
      </c>
      <c r="C2144" s="66" t="s">
        <v>489</v>
      </c>
      <c r="D2144" s="66" t="s">
        <v>2280</v>
      </c>
      <c r="E2144" s="70"/>
      <c r="F2144" s="66"/>
      <c r="G2144" s="70">
        <v>47060</v>
      </c>
      <c r="H2144" s="66">
        <v>2555</v>
      </c>
      <c r="I2144" s="66" t="s">
        <v>478</v>
      </c>
      <c r="J2144" s="66" t="s">
        <v>491</v>
      </c>
      <c r="K2144" s="66" t="s">
        <v>1490</v>
      </c>
    </row>
    <row r="2145" spans="1:11" ht="17.25">
      <c r="A2145" s="65">
        <v>6</v>
      </c>
      <c r="B2145" s="69">
        <v>20333</v>
      </c>
      <c r="C2145" s="66" t="s">
        <v>489</v>
      </c>
      <c r="D2145" s="66" t="s">
        <v>2281</v>
      </c>
      <c r="E2145" s="70"/>
      <c r="F2145" s="66"/>
      <c r="G2145" s="70">
        <v>4879.2</v>
      </c>
      <c r="H2145" s="66">
        <v>2555</v>
      </c>
      <c r="I2145" s="66" t="s">
        <v>478</v>
      </c>
      <c r="J2145" s="66" t="s">
        <v>491</v>
      </c>
      <c r="K2145" s="66" t="s">
        <v>1490</v>
      </c>
    </row>
    <row r="2146" spans="1:11" ht="17.25">
      <c r="A2146" s="65">
        <v>8</v>
      </c>
      <c r="B2146" s="69">
        <v>20149</v>
      </c>
      <c r="C2146" s="66" t="s">
        <v>505</v>
      </c>
      <c r="D2146" s="66" t="s">
        <v>2282</v>
      </c>
      <c r="E2146" s="70"/>
      <c r="F2146" s="66"/>
      <c r="G2146" s="70">
        <v>12370</v>
      </c>
      <c r="H2146" s="66">
        <v>2555</v>
      </c>
      <c r="I2146" s="66" t="s">
        <v>478</v>
      </c>
      <c r="J2146" s="66" t="s">
        <v>507</v>
      </c>
      <c r="K2146" s="66" t="s">
        <v>1490</v>
      </c>
    </row>
    <row r="2147" spans="1:11" ht="17.25">
      <c r="A2147" s="65">
        <v>21</v>
      </c>
      <c r="B2147" s="69">
        <v>20302</v>
      </c>
      <c r="C2147" s="66" t="s">
        <v>505</v>
      </c>
      <c r="D2147" s="66" t="s">
        <v>2283</v>
      </c>
      <c r="E2147" s="70"/>
      <c r="F2147" s="66"/>
      <c r="G2147" s="70">
        <v>2400</v>
      </c>
      <c r="H2147" s="66">
        <v>2555</v>
      </c>
      <c r="I2147" s="66" t="s">
        <v>478</v>
      </c>
      <c r="J2147" s="66" t="s">
        <v>507</v>
      </c>
      <c r="K2147" s="66" t="s">
        <v>1490</v>
      </c>
    </row>
    <row r="2148" spans="1:11" ht="17.25">
      <c r="A2148" s="65">
        <v>10</v>
      </c>
      <c r="B2148" s="69">
        <v>20333</v>
      </c>
      <c r="C2148" s="66" t="s">
        <v>2284</v>
      </c>
      <c r="D2148" s="66" t="s">
        <v>2285</v>
      </c>
      <c r="E2148" s="70"/>
      <c r="F2148" s="66"/>
      <c r="G2148" s="70">
        <v>2086</v>
      </c>
      <c r="H2148" s="66">
        <v>2555</v>
      </c>
      <c r="I2148" s="66" t="s">
        <v>478</v>
      </c>
      <c r="J2148" s="66" t="s">
        <v>2286</v>
      </c>
      <c r="K2148" s="66" t="s">
        <v>1490</v>
      </c>
    </row>
    <row r="2149" spans="1:11" ht="17.25">
      <c r="A2149" s="65">
        <v>26</v>
      </c>
      <c r="B2149" s="69">
        <v>20241</v>
      </c>
      <c r="C2149" s="66" t="s">
        <v>2287</v>
      </c>
      <c r="D2149" s="66" t="s">
        <v>2288</v>
      </c>
      <c r="E2149" s="70"/>
      <c r="F2149" s="66"/>
      <c r="G2149" s="70">
        <v>14469.25</v>
      </c>
      <c r="H2149" s="66">
        <v>2555</v>
      </c>
      <c r="I2149" s="66" t="s">
        <v>478</v>
      </c>
      <c r="J2149" s="66" t="s">
        <v>2289</v>
      </c>
      <c r="K2149" s="66" t="s">
        <v>1490</v>
      </c>
    </row>
    <row r="2150" spans="1:11" ht="17.25">
      <c r="A2150" s="65">
        <v>10</v>
      </c>
      <c r="B2150" s="69">
        <v>20121</v>
      </c>
      <c r="C2150" s="66" t="s">
        <v>2290</v>
      </c>
      <c r="D2150" s="66" t="s">
        <v>2291</v>
      </c>
      <c r="E2150" s="70"/>
      <c r="F2150" s="66"/>
      <c r="G2150" s="70">
        <v>7530</v>
      </c>
      <c r="H2150" s="66">
        <v>2555</v>
      </c>
      <c r="I2150" s="66" t="s">
        <v>478</v>
      </c>
      <c r="J2150" s="66" t="s">
        <v>2292</v>
      </c>
      <c r="K2150" s="66" t="s">
        <v>1490</v>
      </c>
    </row>
    <row r="2151" spans="1:11" ht="17.25">
      <c r="A2151" s="65">
        <v>21</v>
      </c>
      <c r="B2151" s="69">
        <v>20302</v>
      </c>
      <c r="C2151" s="66" t="s">
        <v>2290</v>
      </c>
      <c r="D2151" s="66" t="s">
        <v>2293</v>
      </c>
      <c r="E2151" s="70"/>
      <c r="F2151" s="66"/>
      <c r="G2151" s="70">
        <v>35232</v>
      </c>
      <c r="H2151" s="66">
        <v>2555</v>
      </c>
      <c r="I2151" s="66" t="s">
        <v>478</v>
      </c>
      <c r="J2151" s="66" t="s">
        <v>2292</v>
      </c>
      <c r="K2151" s="66" t="s">
        <v>1490</v>
      </c>
    </row>
    <row r="2152" spans="1:11" ht="17.25">
      <c r="A2152" s="65">
        <v>22</v>
      </c>
      <c r="B2152" s="69">
        <v>20302</v>
      </c>
      <c r="C2152" s="66" t="s">
        <v>2290</v>
      </c>
      <c r="D2152" s="66" t="s">
        <v>2294</v>
      </c>
      <c r="E2152" s="70"/>
      <c r="F2152" s="66"/>
      <c r="G2152" s="70">
        <v>8229</v>
      </c>
      <c r="H2152" s="66">
        <v>2555</v>
      </c>
      <c r="I2152" s="66" t="s">
        <v>478</v>
      </c>
      <c r="J2152" s="66" t="s">
        <v>2292</v>
      </c>
      <c r="K2152" s="66" t="s">
        <v>1490</v>
      </c>
    </row>
    <row r="2153" spans="1:11" ht="17.25">
      <c r="A2153" s="65">
        <v>27</v>
      </c>
      <c r="B2153" s="69">
        <v>19998</v>
      </c>
      <c r="C2153" s="66" t="s">
        <v>514</v>
      </c>
      <c r="D2153" s="66" t="s">
        <v>2295</v>
      </c>
      <c r="E2153" s="70"/>
      <c r="F2153" s="66"/>
      <c r="G2153" s="70">
        <v>10700</v>
      </c>
      <c r="H2153" s="66">
        <v>2555</v>
      </c>
      <c r="I2153" s="66" t="s">
        <v>154</v>
      </c>
      <c r="J2153" s="66" t="s">
        <v>155</v>
      </c>
      <c r="K2153" s="66" t="s">
        <v>1490</v>
      </c>
    </row>
    <row r="2154" spans="1:11" ht="17.25">
      <c r="A2154" s="65">
        <v>29</v>
      </c>
      <c r="B2154" s="69">
        <v>20029</v>
      </c>
      <c r="C2154" s="66" t="s">
        <v>514</v>
      </c>
      <c r="D2154" s="66" t="s">
        <v>2296</v>
      </c>
      <c r="E2154" s="70"/>
      <c r="F2154" s="66"/>
      <c r="G2154" s="70">
        <v>5350</v>
      </c>
      <c r="H2154" s="66">
        <v>2555</v>
      </c>
      <c r="I2154" s="66" t="s">
        <v>154</v>
      </c>
      <c r="J2154" s="66" t="s">
        <v>155</v>
      </c>
      <c r="K2154" s="66" t="s">
        <v>1490</v>
      </c>
    </row>
    <row r="2155" spans="1:11" ht="17.25">
      <c r="A2155" s="65">
        <v>29</v>
      </c>
      <c r="B2155" s="69">
        <v>20029</v>
      </c>
      <c r="C2155" s="66" t="s">
        <v>514</v>
      </c>
      <c r="D2155" s="66" t="s">
        <v>2297</v>
      </c>
      <c r="E2155" s="70"/>
      <c r="F2155" s="66"/>
      <c r="G2155" s="70">
        <v>2140</v>
      </c>
      <c r="H2155" s="66">
        <v>2555</v>
      </c>
      <c r="I2155" s="66" t="s">
        <v>154</v>
      </c>
      <c r="J2155" s="66" t="s">
        <v>155</v>
      </c>
      <c r="K2155" s="66" t="s">
        <v>1490</v>
      </c>
    </row>
    <row r="2156" spans="1:11" ht="17.25">
      <c r="A2156" s="65">
        <v>29</v>
      </c>
      <c r="B2156" s="69">
        <v>20029</v>
      </c>
      <c r="C2156" s="66" t="s">
        <v>514</v>
      </c>
      <c r="D2156" s="66" t="s">
        <v>2297</v>
      </c>
      <c r="E2156" s="70"/>
      <c r="F2156" s="66"/>
      <c r="G2156" s="70">
        <v>2675</v>
      </c>
      <c r="H2156" s="66">
        <v>2555</v>
      </c>
      <c r="I2156" s="66" t="s">
        <v>154</v>
      </c>
      <c r="J2156" s="66" t="s">
        <v>155</v>
      </c>
      <c r="K2156" s="66" t="s">
        <v>1490</v>
      </c>
    </row>
    <row r="2157" spans="1:11" ht="17.25">
      <c r="A2157" s="65">
        <v>21</v>
      </c>
      <c r="B2157" s="69">
        <v>20059</v>
      </c>
      <c r="C2157" s="66" t="s">
        <v>514</v>
      </c>
      <c r="D2157" s="66" t="s">
        <v>2298</v>
      </c>
      <c r="E2157" s="70"/>
      <c r="F2157" s="66"/>
      <c r="G2157" s="70">
        <v>22762.43</v>
      </c>
      <c r="H2157" s="66">
        <v>2555</v>
      </c>
      <c r="I2157" s="66" t="s">
        <v>154</v>
      </c>
      <c r="J2157" s="66" t="s">
        <v>155</v>
      </c>
      <c r="K2157" s="66" t="s">
        <v>1490</v>
      </c>
    </row>
    <row r="2158" spans="1:11" ht="17.25">
      <c r="A2158" s="65">
        <v>28</v>
      </c>
      <c r="B2158" s="69">
        <v>20059</v>
      </c>
      <c r="C2158" s="66" t="s">
        <v>514</v>
      </c>
      <c r="D2158" s="66" t="s">
        <v>2299</v>
      </c>
      <c r="E2158" s="70"/>
      <c r="F2158" s="66"/>
      <c r="G2158" s="70">
        <v>5992</v>
      </c>
      <c r="H2158" s="66">
        <v>2555</v>
      </c>
      <c r="I2158" s="66" t="s">
        <v>154</v>
      </c>
      <c r="J2158" s="66" t="s">
        <v>155</v>
      </c>
      <c r="K2158" s="66" t="s">
        <v>1490</v>
      </c>
    </row>
    <row r="2159" spans="1:11" ht="17.25">
      <c r="A2159" s="65">
        <v>28</v>
      </c>
      <c r="B2159" s="69">
        <v>20059</v>
      </c>
      <c r="C2159" s="66" t="s">
        <v>514</v>
      </c>
      <c r="D2159" s="66" t="s">
        <v>2300</v>
      </c>
      <c r="E2159" s="70"/>
      <c r="F2159" s="66"/>
      <c r="G2159" s="70">
        <v>11128</v>
      </c>
      <c r="H2159" s="66">
        <v>2555</v>
      </c>
      <c r="I2159" s="66" t="s">
        <v>154</v>
      </c>
      <c r="J2159" s="66" t="s">
        <v>155</v>
      </c>
      <c r="K2159" s="66" t="s">
        <v>1490</v>
      </c>
    </row>
    <row r="2160" spans="1:11" ht="17.25">
      <c r="A2160" s="65">
        <v>6</v>
      </c>
      <c r="B2160" s="69">
        <v>20090</v>
      </c>
      <c r="C2160" s="66" t="s">
        <v>514</v>
      </c>
      <c r="D2160" s="66" t="s">
        <v>2301</v>
      </c>
      <c r="E2160" s="70"/>
      <c r="F2160" s="66"/>
      <c r="G2160" s="70">
        <v>16000</v>
      </c>
      <c r="H2160" s="66">
        <v>2555</v>
      </c>
      <c r="I2160" s="66" t="s">
        <v>154</v>
      </c>
      <c r="J2160" s="66" t="s">
        <v>155</v>
      </c>
      <c r="K2160" s="66" t="s">
        <v>1490</v>
      </c>
    </row>
    <row r="2161" spans="1:11" ht="17.25">
      <c r="A2161" s="65">
        <v>27</v>
      </c>
      <c r="B2161" s="69">
        <v>20090</v>
      </c>
      <c r="C2161" s="66" t="s">
        <v>514</v>
      </c>
      <c r="D2161" s="66" t="s">
        <v>2302</v>
      </c>
      <c r="E2161" s="70"/>
      <c r="F2161" s="66"/>
      <c r="G2161" s="70">
        <v>2675</v>
      </c>
      <c r="H2161" s="66">
        <v>2555</v>
      </c>
      <c r="I2161" s="66" t="s">
        <v>154</v>
      </c>
      <c r="J2161" s="66" t="s">
        <v>155</v>
      </c>
      <c r="K2161" s="66" t="s">
        <v>1490</v>
      </c>
    </row>
    <row r="2162" spans="1:11" ht="17.25">
      <c r="A2162" s="65">
        <v>8</v>
      </c>
      <c r="B2162" s="69">
        <v>20121</v>
      </c>
      <c r="C2162" s="66" t="s">
        <v>514</v>
      </c>
      <c r="D2162" s="66" t="s">
        <v>2303</v>
      </c>
      <c r="E2162" s="70"/>
      <c r="F2162" s="66"/>
      <c r="G2162" s="70">
        <v>16000</v>
      </c>
      <c r="H2162" s="66">
        <v>2555</v>
      </c>
      <c r="I2162" s="66" t="s">
        <v>154</v>
      </c>
      <c r="J2162" s="66" t="s">
        <v>155</v>
      </c>
      <c r="K2162" s="66" t="s">
        <v>1490</v>
      </c>
    </row>
    <row r="2163" spans="1:11" ht="17.25">
      <c r="A2163" s="65">
        <v>8</v>
      </c>
      <c r="B2163" s="69">
        <v>20121</v>
      </c>
      <c r="C2163" s="66" t="s">
        <v>514</v>
      </c>
      <c r="D2163" s="66" t="s">
        <v>2304</v>
      </c>
      <c r="E2163" s="70"/>
      <c r="F2163" s="66"/>
      <c r="G2163" s="70">
        <v>21400</v>
      </c>
      <c r="H2163" s="66">
        <v>2555</v>
      </c>
      <c r="I2163" s="66" t="s">
        <v>154</v>
      </c>
      <c r="J2163" s="66" t="s">
        <v>155</v>
      </c>
      <c r="K2163" s="66" t="s">
        <v>1490</v>
      </c>
    </row>
    <row r="2164" spans="1:11" ht="17.25">
      <c r="A2164" s="65">
        <v>8</v>
      </c>
      <c r="B2164" s="69">
        <v>20121</v>
      </c>
      <c r="C2164" s="66" t="s">
        <v>514</v>
      </c>
      <c r="D2164" s="66" t="s">
        <v>2302</v>
      </c>
      <c r="E2164" s="70"/>
      <c r="F2164" s="66"/>
      <c r="G2164" s="70">
        <v>5350</v>
      </c>
      <c r="H2164" s="66">
        <v>2555</v>
      </c>
      <c r="I2164" s="66" t="s">
        <v>154</v>
      </c>
      <c r="J2164" s="66" t="s">
        <v>155</v>
      </c>
      <c r="K2164" s="66" t="s">
        <v>1490</v>
      </c>
    </row>
    <row r="2165" spans="1:11" ht="17.25">
      <c r="A2165" s="65">
        <v>8</v>
      </c>
      <c r="B2165" s="69">
        <v>20121</v>
      </c>
      <c r="C2165" s="66" t="s">
        <v>514</v>
      </c>
      <c r="D2165" s="66" t="s">
        <v>2302</v>
      </c>
      <c r="E2165" s="70"/>
      <c r="F2165" s="66"/>
      <c r="G2165" s="70">
        <v>2675</v>
      </c>
      <c r="H2165" s="66">
        <v>2555</v>
      </c>
      <c r="I2165" s="66" t="s">
        <v>154</v>
      </c>
      <c r="J2165" s="66" t="s">
        <v>155</v>
      </c>
      <c r="K2165" s="66" t="s">
        <v>1490</v>
      </c>
    </row>
    <row r="2166" spans="1:11" ht="17.25">
      <c r="A2166" s="65">
        <v>20</v>
      </c>
      <c r="B2166" s="69">
        <v>20121</v>
      </c>
      <c r="C2166" s="66" t="s">
        <v>514</v>
      </c>
      <c r="D2166" s="66" t="s">
        <v>2305</v>
      </c>
      <c r="E2166" s="70"/>
      <c r="F2166" s="66"/>
      <c r="G2166" s="70">
        <v>120</v>
      </c>
      <c r="H2166" s="66">
        <v>2555</v>
      </c>
      <c r="I2166" s="66" t="s">
        <v>154</v>
      </c>
      <c r="J2166" s="66" t="s">
        <v>155</v>
      </c>
      <c r="K2166" s="66" t="s">
        <v>1490</v>
      </c>
    </row>
    <row r="2167" spans="1:11" ht="17.25">
      <c r="A2167" s="65">
        <v>21</v>
      </c>
      <c r="B2167" s="69">
        <v>20149</v>
      </c>
      <c r="C2167" s="66" t="s">
        <v>514</v>
      </c>
      <c r="D2167" s="66" t="s">
        <v>2295</v>
      </c>
      <c r="E2167" s="70"/>
      <c r="F2167" s="66"/>
      <c r="G2167" s="70">
        <v>8560</v>
      </c>
      <c r="H2167" s="66">
        <v>2555</v>
      </c>
      <c r="I2167" s="66" t="s">
        <v>154</v>
      </c>
      <c r="J2167" s="66" t="s">
        <v>155</v>
      </c>
      <c r="K2167" s="66" t="s">
        <v>1490</v>
      </c>
    </row>
    <row r="2168" spans="1:11" ht="17.25">
      <c r="A2168" s="65">
        <v>21</v>
      </c>
      <c r="B2168" s="69">
        <v>20149</v>
      </c>
      <c r="C2168" s="66" t="s">
        <v>514</v>
      </c>
      <c r="D2168" s="66" t="s">
        <v>2296</v>
      </c>
      <c r="E2168" s="70"/>
      <c r="F2168" s="66"/>
      <c r="G2168" s="70">
        <v>5350</v>
      </c>
      <c r="H2168" s="66">
        <v>2555</v>
      </c>
      <c r="I2168" s="66" t="s">
        <v>154</v>
      </c>
      <c r="J2168" s="66" t="s">
        <v>155</v>
      </c>
      <c r="K2168" s="66" t="s">
        <v>1490</v>
      </c>
    </row>
    <row r="2169" spans="1:11" ht="17.25">
      <c r="A2169" s="65">
        <v>22</v>
      </c>
      <c r="B2169" s="69">
        <v>20149</v>
      </c>
      <c r="C2169" s="66" t="s">
        <v>514</v>
      </c>
      <c r="D2169" s="66" t="s">
        <v>2306</v>
      </c>
      <c r="E2169" s="70"/>
      <c r="F2169" s="66"/>
      <c r="G2169" s="70">
        <v>9405.2999999999993</v>
      </c>
      <c r="H2169" s="66">
        <v>2555</v>
      </c>
      <c r="I2169" s="66" t="s">
        <v>154</v>
      </c>
      <c r="J2169" s="66" t="s">
        <v>155</v>
      </c>
      <c r="K2169" s="66" t="s">
        <v>1490</v>
      </c>
    </row>
    <row r="2170" spans="1:11" ht="17.25">
      <c r="A2170" s="65">
        <v>22</v>
      </c>
      <c r="B2170" s="69">
        <v>20149</v>
      </c>
      <c r="C2170" s="66" t="s">
        <v>514</v>
      </c>
      <c r="D2170" s="66" t="s">
        <v>2307</v>
      </c>
      <c r="E2170" s="70"/>
      <c r="F2170" s="66"/>
      <c r="G2170" s="70">
        <v>10700</v>
      </c>
      <c r="H2170" s="66">
        <v>2555</v>
      </c>
      <c r="I2170" s="66" t="s">
        <v>154</v>
      </c>
      <c r="J2170" s="66" t="s">
        <v>155</v>
      </c>
      <c r="K2170" s="66" t="s">
        <v>1490</v>
      </c>
    </row>
    <row r="2171" spans="1:11" ht="17.25">
      <c r="A2171" s="65">
        <v>2</v>
      </c>
      <c r="B2171" s="69">
        <v>20180</v>
      </c>
      <c r="C2171" s="66" t="s">
        <v>514</v>
      </c>
      <c r="D2171" s="66" t="s">
        <v>2308</v>
      </c>
      <c r="E2171" s="70"/>
      <c r="F2171" s="66"/>
      <c r="G2171" s="70">
        <v>24406.7</v>
      </c>
      <c r="H2171" s="66">
        <v>2555</v>
      </c>
      <c r="I2171" s="66" t="s">
        <v>154</v>
      </c>
      <c r="J2171" s="66" t="s">
        <v>155</v>
      </c>
      <c r="K2171" s="66" t="s">
        <v>1490</v>
      </c>
    </row>
    <row r="2172" spans="1:11" ht="17.25">
      <c r="A2172" s="65">
        <v>1</v>
      </c>
      <c r="B2172" s="69">
        <v>20210</v>
      </c>
      <c r="C2172" s="66" t="s">
        <v>514</v>
      </c>
      <c r="D2172" s="66" t="s">
        <v>2309</v>
      </c>
      <c r="E2172" s="70"/>
      <c r="F2172" s="66"/>
      <c r="G2172" s="70">
        <v>4547.5</v>
      </c>
      <c r="H2172" s="66">
        <v>2555</v>
      </c>
      <c r="I2172" s="66" t="s">
        <v>154</v>
      </c>
      <c r="J2172" s="66" t="s">
        <v>155</v>
      </c>
      <c r="K2172" s="66" t="s">
        <v>1490</v>
      </c>
    </row>
    <row r="2173" spans="1:11" ht="17.25">
      <c r="A2173" s="65">
        <v>29</v>
      </c>
      <c r="B2173" s="69">
        <v>20210</v>
      </c>
      <c r="C2173" s="66" t="s">
        <v>514</v>
      </c>
      <c r="D2173" s="66" t="s">
        <v>2310</v>
      </c>
      <c r="E2173" s="70"/>
      <c r="F2173" s="66"/>
      <c r="G2173" s="70">
        <v>10813.42</v>
      </c>
      <c r="H2173" s="66">
        <v>2555</v>
      </c>
      <c r="I2173" s="66" t="s">
        <v>154</v>
      </c>
      <c r="J2173" s="66" t="s">
        <v>155</v>
      </c>
      <c r="K2173" s="66" t="s">
        <v>1490</v>
      </c>
    </row>
    <row r="2174" spans="1:11" ht="17.25">
      <c r="A2174" s="65">
        <v>30</v>
      </c>
      <c r="B2174" s="69">
        <v>20210</v>
      </c>
      <c r="C2174" s="66" t="s">
        <v>514</v>
      </c>
      <c r="D2174" s="66" t="s">
        <v>2311</v>
      </c>
      <c r="E2174" s="70"/>
      <c r="F2174" s="66"/>
      <c r="G2174" s="70">
        <v>10700</v>
      </c>
      <c r="H2174" s="66">
        <v>2555</v>
      </c>
      <c r="I2174" s="66" t="s">
        <v>154</v>
      </c>
      <c r="J2174" s="66" t="s">
        <v>155</v>
      </c>
      <c r="K2174" s="66" t="s">
        <v>1490</v>
      </c>
    </row>
    <row r="2175" spans="1:11" ht="17.25">
      <c r="A2175" s="65">
        <v>12</v>
      </c>
      <c r="B2175" s="69">
        <v>20241</v>
      </c>
      <c r="C2175" s="66" t="s">
        <v>514</v>
      </c>
      <c r="D2175" s="66" t="s">
        <v>2302</v>
      </c>
      <c r="E2175" s="70"/>
      <c r="F2175" s="66"/>
      <c r="G2175" s="70">
        <v>5350</v>
      </c>
      <c r="H2175" s="66">
        <v>2555</v>
      </c>
      <c r="I2175" s="66" t="s">
        <v>154</v>
      </c>
      <c r="J2175" s="66" t="s">
        <v>155</v>
      </c>
      <c r="K2175" s="66" t="s">
        <v>1490</v>
      </c>
    </row>
    <row r="2176" spans="1:11" ht="17.25">
      <c r="A2176" s="65">
        <v>18</v>
      </c>
      <c r="B2176" s="69">
        <v>20241</v>
      </c>
      <c r="C2176" s="66" t="s">
        <v>514</v>
      </c>
      <c r="D2176" s="66" t="s">
        <v>2302</v>
      </c>
      <c r="E2176" s="70"/>
      <c r="F2176" s="66"/>
      <c r="G2176" s="70">
        <v>2675</v>
      </c>
      <c r="H2176" s="66">
        <v>2555</v>
      </c>
      <c r="I2176" s="66" t="s">
        <v>154</v>
      </c>
      <c r="J2176" s="66" t="s">
        <v>155</v>
      </c>
      <c r="K2176" s="66" t="s">
        <v>1490</v>
      </c>
    </row>
    <row r="2177" spans="1:11" ht="17.25">
      <c r="A2177" s="65">
        <v>12</v>
      </c>
      <c r="B2177" s="69">
        <v>20271</v>
      </c>
      <c r="C2177" s="66" t="s">
        <v>514</v>
      </c>
      <c r="D2177" s="66" t="s">
        <v>2312</v>
      </c>
      <c r="E2177" s="70"/>
      <c r="F2177" s="66"/>
      <c r="G2177" s="70">
        <v>18725</v>
      </c>
      <c r="H2177" s="66">
        <v>2555</v>
      </c>
      <c r="I2177" s="66" t="s">
        <v>154</v>
      </c>
      <c r="J2177" s="66" t="s">
        <v>155</v>
      </c>
      <c r="K2177" s="66" t="s">
        <v>1490</v>
      </c>
    </row>
    <row r="2178" spans="1:11" ht="17.25">
      <c r="A2178" s="65">
        <v>18</v>
      </c>
      <c r="B2178" s="69">
        <v>20271</v>
      </c>
      <c r="C2178" s="66" t="s">
        <v>514</v>
      </c>
      <c r="D2178" s="66" t="s">
        <v>2313</v>
      </c>
      <c r="E2178" s="70"/>
      <c r="F2178" s="66"/>
      <c r="G2178" s="70">
        <v>3852</v>
      </c>
      <c r="H2178" s="66">
        <v>2555</v>
      </c>
      <c r="I2178" s="66" t="s">
        <v>154</v>
      </c>
      <c r="J2178" s="66" t="s">
        <v>155</v>
      </c>
      <c r="K2178" s="66" t="s">
        <v>1490</v>
      </c>
    </row>
    <row r="2179" spans="1:11" ht="17.25">
      <c r="A2179" s="65">
        <v>23</v>
      </c>
      <c r="B2179" s="69">
        <v>20271</v>
      </c>
      <c r="C2179" s="66" t="s">
        <v>514</v>
      </c>
      <c r="D2179" s="66" t="s">
        <v>2314</v>
      </c>
      <c r="E2179" s="70"/>
      <c r="F2179" s="66"/>
      <c r="G2179" s="70">
        <v>8025</v>
      </c>
      <c r="H2179" s="66">
        <v>2555</v>
      </c>
      <c r="I2179" s="66" t="s">
        <v>154</v>
      </c>
      <c r="J2179" s="66" t="s">
        <v>155</v>
      </c>
      <c r="K2179" s="66" t="s">
        <v>1490</v>
      </c>
    </row>
    <row r="2180" spans="1:11" ht="17.25">
      <c r="A2180" s="65">
        <v>23</v>
      </c>
      <c r="B2180" s="69">
        <v>20271</v>
      </c>
      <c r="C2180" s="66" t="s">
        <v>514</v>
      </c>
      <c r="D2180" s="66" t="s">
        <v>2315</v>
      </c>
      <c r="E2180" s="70"/>
      <c r="F2180" s="66"/>
      <c r="G2180" s="70">
        <v>2675</v>
      </c>
      <c r="H2180" s="66">
        <v>2555</v>
      </c>
      <c r="I2180" s="66" t="s">
        <v>154</v>
      </c>
      <c r="J2180" s="66" t="s">
        <v>155</v>
      </c>
      <c r="K2180" s="66" t="s">
        <v>1490</v>
      </c>
    </row>
    <row r="2181" spans="1:11" ht="17.25">
      <c r="A2181" s="65">
        <v>23</v>
      </c>
      <c r="B2181" s="69">
        <v>20271</v>
      </c>
      <c r="C2181" s="66" t="s">
        <v>514</v>
      </c>
      <c r="D2181" s="66" t="s">
        <v>2316</v>
      </c>
      <c r="E2181" s="70"/>
      <c r="F2181" s="66"/>
      <c r="G2181" s="70">
        <v>2675</v>
      </c>
      <c r="H2181" s="66">
        <v>2555</v>
      </c>
      <c r="I2181" s="66" t="s">
        <v>154</v>
      </c>
      <c r="J2181" s="66" t="s">
        <v>155</v>
      </c>
      <c r="K2181" s="66" t="s">
        <v>1490</v>
      </c>
    </row>
    <row r="2182" spans="1:11" ht="17.25">
      <c r="A2182" s="65">
        <v>23</v>
      </c>
      <c r="B2182" s="69">
        <v>20271</v>
      </c>
      <c r="C2182" s="66" t="s">
        <v>514</v>
      </c>
      <c r="D2182" s="66" t="s">
        <v>2302</v>
      </c>
      <c r="E2182" s="70"/>
      <c r="F2182" s="66"/>
      <c r="G2182" s="70">
        <v>2140</v>
      </c>
      <c r="H2182" s="66">
        <v>2555</v>
      </c>
      <c r="I2182" s="66" t="s">
        <v>154</v>
      </c>
      <c r="J2182" s="66" t="s">
        <v>155</v>
      </c>
      <c r="K2182" s="66" t="s">
        <v>1490</v>
      </c>
    </row>
    <row r="2183" spans="1:11" ht="17.25">
      <c r="A2183" s="65">
        <v>14</v>
      </c>
      <c r="B2183" s="69">
        <v>20302</v>
      </c>
      <c r="C2183" s="66" t="s">
        <v>514</v>
      </c>
      <c r="D2183" s="66" t="s">
        <v>2317</v>
      </c>
      <c r="E2183" s="70"/>
      <c r="F2183" s="66"/>
      <c r="G2183" s="70">
        <v>10700</v>
      </c>
      <c r="H2183" s="66">
        <v>2555</v>
      </c>
      <c r="I2183" s="66" t="s">
        <v>154</v>
      </c>
      <c r="J2183" s="66" t="s">
        <v>155</v>
      </c>
      <c r="K2183" s="66" t="s">
        <v>1490</v>
      </c>
    </row>
    <row r="2184" spans="1:11" ht="17.25">
      <c r="A2184" s="65">
        <v>15</v>
      </c>
      <c r="B2184" s="69">
        <v>20302</v>
      </c>
      <c r="C2184" s="66" t="s">
        <v>514</v>
      </c>
      <c r="D2184" s="66" t="s">
        <v>2318</v>
      </c>
      <c r="E2184" s="70"/>
      <c r="F2184" s="66"/>
      <c r="G2184" s="70">
        <v>34133</v>
      </c>
      <c r="H2184" s="66">
        <v>2555</v>
      </c>
      <c r="I2184" s="66" t="s">
        <v>154</v>
      </c>
      <c r="J2184" s="66" t="s">
        <v>155</v>
      </c>
      <c r="K2184" s="66" t="s">
        <v>1490</v>
      </c>
    </row>
    <row r="2185" spans="1:11" ht="17.25">
      <c r="A2185" s="65">
        <v>24</v>
      </c>
      <c r="B2185" s="69">
        <v>20302</v>
      </c>
      <c r="C2185" s="66" t="s">
        <v>514</v>
      </c>
      <c r="D2185" s="66" t="s">
        <v>2319</v>
      </c>
      <c r="E2185" s="70"/>
      <c r="F2185" s="66"/>
      <c r="G2185" s="70">
        <v>180</v>
      </c>
      <c r="H2185" s="66">
        <v>2555</v>
      </c>
      <c r="I2185" s="66" t="s">
        <v>154</v>
      </c>
      <c r="J2185" s="66" t="s">
        <v>155</v>
      </c>
      <c r="K2185" s="66" t="s">
        <v>1490</v>
      </c>
    </row>
    <row r="2186" spans="1:11" ht="17.25">
      <c r="A2186" s="65">
        <v>6</v>
      </c>
      <c r="B2186" s="69">
        <v>20333</v>
      </c>
      <c r="C2186" s="66" t="s">
        <v>514</v>
      </c>
      <c r="D2186" s="66" t="s">
        <v>2302</v>
      </c>
      <c r="E2186" s="70"/>
      <c r="F2186" s="66"/>
      <c r="G2186" s="70">
        <v>2675</v>
      </c>
      <c r="H2186" s="66">
        <v>2555</v>
      </c>
      <c r="I2186" s="66" t="s">
        <v>154</v>
      </c>
      <c r="J2186" s="66" t="s">
        <v>155</v>
      </c>
      <c r="K2186" s="66" t="s">
        <v>1490</v>
      </c>
    </row>
    <row r="2187" spans="1:11" ht="17.25">
      <c r="A2187" s="65">
        <v>6</v>
      </c>
      <c r="B2187" s="69">
        <v>20333</v>
      </c>
      <c r="C2187" s="66" t="s">
        <v>514</v>
      </c>
      <c r="D2187" s="66" t="s">
        <v>2314</v>
      </c>
      <c r="E2187" s="70"/>
      <c r="F2187" s="66"/>
      <c r="G2187" s="70">
        <v>5350</v>
      </c>
      <c r="H2187" s="66">
        <v>2555</v>
      </c>
      <c r="I2187" s="66" t="s">
        <v>154</v>
      </c>
      <c r="J2187" s="66" t="s">
        <v>155</v>
      </c>
      <c r="K2187" s="66" t="s">
        <v>1490</v>
      </c>
    </row>
    <row r="2188" spans="1:11" ht="17.25">
      <c r="A2188" s="65">
        <v>6</v>
      </c>
      <c r="B2188" s="69">
        <v>20333</v>
      </c>
      <c r="C2188" s="66" t="s">
        <v>514</v>
      </c>
      <c r="D2188" s="66" t="s">
        <v>2315</v>
      </c>
      <c r="E2188" s="70"/>
      <c r="F2188" s="66"/>
      <c r="G2188" s="70">
        <v>2675</v>
      </c>
      <c r="H2188" s="66">
        <v>2555</v>
      </c>
      <c r="I2188" s="66" t="s">
        <v>154</v>
      </c>
      <c r="J2188" s="66" t="s">
        <v>155</v>
      </c>
      <c r="K2188" s="66" t="s">
        <v>1490</v>
      </c>
    </row>
    <row r="2189" spans="1:11" ht="17.25">
      <c r="A2189" s="65">
        <v>14</v>
      </c>
      <c r="B2189" s="69">
        <v>20333</v>
      </c>
      <c r="C2189" s="66" t="s">
        <v>514</v>
      </c>
      <c r="D2189" s="66" t="s">
        <v>2320</v>
      </c>
      <c r="E2189" s="70"/>
      <c r="F2189" s="66"/>
      <c r="G2189" s="70">
        <v>5671</v>
      </c>
      <c r="H2189" s="66">
        <v>2555</v>
      </c>
      <c r="I2189" s="66" t="s">
        <v>154</v>
      </c>
      <c r="J2189" s="66" t="s">
        <v>155</v>
      </c>
      <c r="K2189" s="66" t="s">
        <v>1490</v>
      </c>
    </row>
    <row r="2190" spans="1:11" ht="17.25">
      <c r="A2190" s="65">
        <v>14</v>
      </c>
      <c r="B2190" s="69">
        <v>20333</v>
      </c>
      <c r="C2190" s="66" t="s">
        <v>514</v>
      </c>
      <c r="D2190" s="66" t="s">
        <v>2314</v>
      </c>
      <c r="E2190" s="70"/>
      <c r="F2190" s="66"/>
      <c r="G2190" s="70">
        <v>5350</v>
      </c>
      <c r="H2190" s="66">
        <v>2555</v>
      </c>
      <c r="I2190" s="66" t="s">
        <v>154</v>
      </c>
      <c r="J2190" s="66" t="s">
        <v>155</v>
      </c>
      <c r="K2190" s="66" t="s">
        <v>1490</v>
      </c>
    </row>
    <row r="2191" spans="1:11" ht="17.25">
      <c r="A2191" s="65">
        <v>18</v>
      </c>
      <c r="B2191" s="69">
        <v>20333</v>
      </c>
      <c r="C2191" s="66" t="s">
        <v>514</v>
      </c>
      <c r="D2191" s="66" t="s">
        <v>2297</v>
      </c>
      <c r="E2191" s="70"/>
      <c r="F2191" s="66"/>
      <c r="G2191" s="70">
        <v>2675</v>
      </c>
      <c r="H2191" s="66">
        <v>2555</v>
      </c>
      <c r="I2191" s="66" t="s">
        <v>154</v>
      </c>
      <c r="J2191" s="66" t="s">
        <v>155</v>
      </c>
      <c r="K2191" s="66" t="s">
        <v>1490</v>
      </c>
    </row>
    <row r="2192" spans="1:11" ht="17.25">
      <c r="A2192" s="65">
        <v>18</v>
      </c>
      <c r="B2192" s="69">
        <v>20333</v>
      </c>
      <c r="C2192" s="66" t="s">
        <v>514</v>
      </c>
      <c r="D2192" s="66" t="s">
        <v>2297</v>
      </c>
      <c r="E2192" s="70"/>
      <c r="F2192" s="66"/>
      <c r="G2192" s="70">
        <v>2675</v>
      </c>
      <c r="H2192" s="66">
        <v>2555</v>
      </c>
      <c r="I2192" s="66" t="s">
        <v>154</v>
      </c>
      <c r="J2192" s="66" t="s">
        <v>155</v>
      </c>
      <c r="K2192" s="66" t="s">
        <v>1490</v>
      </c>
    </row>
    <row r="2193" spans="1:11" ht="17.25">
      <c r="A2193" s="65">
        <v>18</v>
      </c>
      <c r="B2193" s="69">
        <v>20333</v>
      </c>
      <c r="C2193" s="66" t="s">
        <v>514</v>
      </c>
      <c r="D2193" s="66" t="s">
        <v>2321</v>
      </c>
      <c r="E2193" s="70"/>
      <c r="F2193" s="66"/>
      <c r="G2193" s="70">
        <v>10700</v>
      </c>
      <c r="H2193" s="66">
        <v>2555</v>
      </c>
      <c r="I2193" s="66" t="s">
        <v>154</v>
      </c>
      <c r="J2193" s="66" t="s">
        <v>155</v>
      </c>
      <c r="K2193" s="66" t="s">
        <v>1490</v>
      </c>
    </row>
    <row r="2194" spans="1:11" ht="17.25">
      <c r="A2194" s="65">
        <v>18</v>
      </c>
      <c r="B2194" s="69">
        <v>20059</v>
      </c>
      <c r="C2194" s="66" t="s">
        <v>536</v>
      </c>
      <c r="D2194" s="66" t="s">
        <v>2322</v>
      </c>
      <c r="E2194" s="70"/>
      <c r="F2194" s="66"/>
      <c r="G2194" s="70">
        <v>119989.8</v>
      </c>
      <c r="H2194" s="66">
        <v>2555</v>
      </c>
      <c r="I2194" s="66" t="s">
        <v>534</v>
      </c>
      <c r="J2194" s="71" t="s">
        <v>538</v>
      </c>
      <c r="K2194" s="66" t="s">
        <v>1490</v>
      </c>
    </row>
    <row r="2195" spans="1:11" ht="17.25">
      <c r="A2195" s="65">
        <v>18</v>
      </c>
      <c r="B2195" s="69">
        <v>20059</v>
      </c>
      <c r="C2195" s="66" t="s">
        <v>536</v>
      </c>
      <c r="D2195" s="66" t="s">
        <v>2323</v>
      </c>
      <c r="E2195" s="70"/>
      <c r="F2195" s="66"/>
      <c r="G2195" s="70">
        <v>36500</v>
      </c>
      <c r="H2195" s="66">
        <v>2555</v>
      </c>
      <c r="I2195" s="66" t="s">
        <v>534</v>
      </c>
      <c r="J2195" s="71" t="s">
        <v>538</v>
      </c>
      <c r="K2195" s="66" t="s">
        <v>1490</v>
      </c>
    </row>
    <row r="2196" spans="1:11" ht="17.25">
      <c r="A2196" s="65">
        <v>18</v>
      </c>
      <c r="B2196" s="69">
        <v>20059</v>
      </c>
      <c r="C2196" s="66" t="s">
        <v>536</v>
      </c>
      <c r="D2196" s="66" t="s">
        <v>2324</v>
      </c>
      <c r="E2196" s="70"/>
      <c r="F2196" s="66"/>
      <c r="G2196" s="70">
        <v>154615</v>
      </c>
      <c r="H2196" s="66">
        <v>2555</v>
      </c>
      <c r="I2196" s="66" t="s">
        <v>534</v>
      </c>
      <c r="J2196" s="71" t="s">
        <v>538</v>
      </c>
      <c r="K2196" s="66" t="s">
        <v>1490</v>
      </c>
    </row>
    <row r="2197" spans="1:11" ht="17.25">
      <c r="A2197" s="65">
        <v>17</v>
      </c>
      <c r="B2197" s="69">
        <v>20090</v>
      </c>
      <c r="C2197" s="66" t="s">
        <v>536</v>
      </c>
      <c r="D2197" s="66" t="s">
        <v>2325</v>
      </c>
      <c r="E2197" s="70"/>
      <c r="F2197" s="66"/>
      <c r="G2197" s="70">
        <v>92993.7</v>
      </c>
      <c r="H2197" s="66">
        <v>2555</v>
      </c>
      <c r="I2197" s="66" t="s">
        <v>534</v>
      </c>
      <c r="J2197" s="71" t="s">
        <v>538</v>
      </c>
      <c r="K2197" s="66" t="s">
        <v>1490</v>
      </c>
    </row>
    <row r="2198" spans="1:11" ht="17.25">
      <c r="A2198" s="65">
        <v>31</v>
      </c>
      <c r="B2198" s="69">
        <v>20090</v>
      </c>
      <c r="C2198" s="66" t="s">
        <v>536</v>
      </c>
      <c r="D2198" s="66" t="s">
        <v>2326</v>
      </c>
      <c r="E2198" s="70"/>
      <c r="F2198" s="66"/>
      <c r="G2198" s="70">
        <v>119947</v>
      </c>
      <c r="H2198" s="66">
        <v>2555</v>
      </c>
      <c r="I2198" s="66" t="s">
        <v>534</v>
      </c>
      <c r="J2198" s="71" t="s">
        <v>538</v>
      </c>
      <c r="K2198" s="66" t="s">
        <v>1490</v>
      </c>
    </row>
    <row r="2199" spans="1:11" ht="17.25">
      <c r="A2199" s="65">
        <v>20</v>
      </c>
      <c r="B2199" s="69">
        <v>20121</v>
      </c>
      <c r="C2199" s="66" t="s">
        <v>536</v>
      </c>
      <c r="D2199" s="66" t="s">
        <v>2327</v>
      </c>
      <c r="E2199" s="70"/>
      <c r="F2199" s="66"/>
      <c r="G2199" s="70">
        <v>47500</v>
      </c>
      <c r="H2199" s="66">
        <v>2555</v>
      </c>
      <c r="I2199" s="66" t="s">
        <v>534</v>
      </c>
      <c r="J2199" s="71" t="s">
        <v>538</v>
      </c>
      <c r="K2199" s="66" t="s">
        <v>1490</v>
      </c>
    </row>
    <row r="2200" spans="1:11" ht="17.25">
      <c r="A2200" s="65">
        <v>20</v>
      </c>
      <c r="B2200" s="69">
        <v>20121</v>
      </c>
      <c r="C2200" s="66" t="s">
        <v>536</v>
      </c>
      <c r="D2200" s="66" t="s">
        <v>2328</v>
      </c>
      <c r="E2200" s="70"/>
      <c r="F2200" s="66"/>
      <c r="G2200" s="70">
        <v>73000</v>
      </c>
      <c r="H2200" s="66">
        <v>2555</v>
      </c>
      <c r="I2200" s="66" t="s">
        <v>534</v>
      </c>
      <c r="J2200" s="71" t="s">
        <v>538</v>
      </c>
      <c r="K2200" s="66" t="s">
        <v>1490</v>
      </c>
    </row>
    <row r="2201" spans="1:11" ht="17.25">
      <c r="A2201" s="65">
        <v>24</v>
      </c>
      <c r="B2201" s="69">
        <v>20121</v>
      </c>
      <c r="C2201" s="66" t="s">
        <v>536</v>
      </c>
      <c r="D2201" s="66" t="s">
        <v>2329</v>
      </c>
      <c r="E2201" s="70"/>
      <c r="F2201" s="66"/>
      <c r="G2201" s="70">
        <v>8500</v>
      </c>
      <c r="H2201" s="66">
        <v>2555</v>
      </c>
      <c r="I2201" s="66" t="s">
        <v>534</v>
      </c>
      <c r="J2201" s="71" t="s">
        <v>538</v>
      </c>
      <c r="K2201" s="66" t="s">
        <v>1490</v>
      </c>
    </row>
    <row r="2202" spans="1:11" ht="17.25">
      <c r="A2202" s="65">
        <v>2</v>
      </c>
      <c r="B2202" s="69">
        <v>20149</v>
      </c>
      <c r="C2202" s="66" t="s">
        <v>536</v>
      </c>
      <c r="D2202" s="66" t="s">
        <v>2330</v>
      </c>
      <c r="E2202" s="70"/>
      <c r="F2202" s="66"/>
      <c r="G2202" s="70">
        <v>21400</v>
      </c>
      <c r="H2202" s="66">
        <v>2555</v>
      </c>
      <c r="I2202" s="66" t="s">
        <v>534</v>
      </c>
      <c r="J2202" s="71" t="s">
        <v>538</v>
      </c>
      <c r="K2202" s="66" t="s">
        <v>1490</v>
      </c>
    </row>
    <row r="2203" spans="1:11" ht="17.25">
      <c r="A2203" s="65">
        <v>15</v>
      </c>
      <c r="B2203" s="69">
        <v>20149</v>
      </c>
      <c r="C2203" s="66" t="s">
        <v>536</v>
      </c>
      <c r="D2203" s="66" t="s">
        <v>2331</v>
      </c>
      <c r="E2203" s="70"/>
      <c r="F2203" s="66"/>
      <c r="G2203" s="70">
        <v>15000</v>
      </c>
      <c r="H2203" s="66">
        <v>2555</v>
      </c>
      <c r="I2203" s="66" t="s">
        <v>534</v>
      </c>
      <c r="J2203" s="71" t="s">
        <v>538</v>
      </c>
      <c r="K2203" s="66" t="s">
        <v>1490</v>
      </c>
    </row>
    <row r="2204" spans="1:11" ht="17.25">
      <c r="A2204" s="65">
        <v>22</v>
      </c>
      <c r="B2204" s="69">
        <v>20149</v>
      </c>
      <c r="C2204" s="66" t="s">
        <v>536</v>
      </c>
      <c r="D2204" s="66" t="s">
        <v>2332</v>
      </c>
      <c r="E2204" s="70"/>
      <c r="F2204" s="66"/>
      <c r="G2204" s="70">
        <v>17700</v>
      </c>
      <c r="H2204" s="66">
        <v>2555</v>
      </c>
      <c r="I2204" s="66" t="s">
        <v>534</v>
      </c>
      <c r="J2204" s="71" t="s">
        <v>538</v>
      </c>
      <c r="K2204" s="66" t="s">
        <v>1490</v>
      </c>
    </row>
    <row r="2205" spans="1:11" ht="17.25">
      <c r="A2205" s="65">
        <v>2</v>
      </c>
      <c r="B2205" s="69">
        <v>20180</v>
      </c>
      <c r="C2205" s="66" t="s">
        <v>536</v>
      </c>
      <c r="D2205" s="66" t="s">
        <v>2333</v>
      </c>
      <c r="E2205" s="70"/>
      <c r="F2205" s="66"/>
      <c r="G2205" s="70">
        <v>38200</v>
      </c>
      <c r="H2205" s="66">
        <v>2555</v>
      </c>
      <c r="I2205" s="66" t="s">
        <v>534</v>
      </c>
      <c r="J2205" s="71" t="s">
        <v>538</v>
      </c>
      <c r="K2205" s="66" t="s">
        <v>1490</v>
      </c>
    </row>
    <row r="2206" spans="1:11" ht="17.25">
      <c r="A2206" s="65">
        <v>2</v>
      </c>
      <c r="B2206" s="69">
        <v>20180</v>
      </c>
      <c r="C2206" s="66" t="s">
        <v>536</v>
      </c>
      <c r="D2206" s="66" t="s">
        <v>2334</v>
      </c>
      <c r="E2206" s="70"/>
      <c r="F2206" s="66"/>
      <c r="G2206" s="70">
        <v>131000</v>
      </c>
      <c r="H2206" s="66">
        <v>2555</v>
      </c>
      <c r="I2206" s="66" t="s">
        <v>534</v>
      </c>
      <c r="J2206" s="71" t="s">
        <v>538</v>
      </c>
      <c r="K2206" s="66" t="s">
        <v>1490</v>
      </c>
    </row>
    <row r="2207" spans="1:11" ht="17.25">
      <c r="A2207" s="65">
        <v>2</v>
      </c>
      <c r="B2207" s="69">
        <v>20180</v>
      </c>
      <c r="C2207" s="66" t="s">
        <v>536</v>
      </c>
      <c r="D2207" s="66" t="s">
        <v>2335</v>
      </c>
      <c r="E2207" s="70"/>
      <c r="F2207" s="66"/>
      <c r="G2207" s="70">
        <v>12900</v>
      </c>
      <c r="H2207" s="66">
        <v>2555</v>
      </c>
      <c r="I2207" s="66" t="s">
        <v>534</v>
      </c>
      <c r="J2207" s="71" t="s">
        <v>538</v>
      </c>
      <c r="K2207" s="66" t="s">
        <v>1490</v>
      </c>
    </row>
    <row r="2208" spans="1:11" ht="17.25">
      <c r="A2208" s="65">
        <v>2</v>
      </c>
      <c r="B2208" s="69">
        <v>20180</v>
      </c>
      <c r="C2208" s="66" t="s">
        <v>536</v>
      </c>
      <c r="D2208" s="66" t="s">
        <v>2336</v>
      </c>
      <c r="E2208" s="70"/>
      <c r="F2208" s="66"/>
      <c r="G2208" s="70">
        <v>120000</v>
      </c>
      <c r="H2208" s="66">
        <v>2555</v>
      </c>
      <c r="I2208" s="66" t="s">
        <v>534</v>
      </c>
      <c r="J2208" s="71" t="s">
        <v>538</v>
      </c>
      <c r="K2208" s="66" t="s">
        <v>1490</v>
      </c>
    </row>
    <row r="2209" spans="1:11" ht="17.25">
      <c r="A2209" s="65">
        <v>2</v>
      </c>
      <c r="B2209" s="69">
        <v>20180</v>
      </c>
      <c r="C2209" s="66" t="s">
        <v>536</v>
      </c>
      <c r="D2209" s="66" t="s">
        <v>2337</v>
      </c>
      <c r="E2209" s="70"/>
      <c r="F2209" s="66"/>
      <c r="G2209" s="70">
        <v>67700</v>
      </c>
      <c r="H2209" s="66">
        <v>2555</v>
      </c>
      <c r="I2209" s="66" t="s">
        <v>534</v>
      </c>
      <c r="J2209" s="71" t="s">
        <v>538</v>
      </c>
      <c r="K2209" s="66" t="s">
        <v>1490</v>
      </c>
    </row>
    <row r="2210" spans="1:11" ht="17.25">
      <c r="A2210" s="65">
        <v>2</v>
      </c>
      <c r="B2210" s="69">
        <v>20180</v>
      </c>
      <c r="C2210" s="66" t="s">
        <v>536</v>
      </c>
      <c r="D2210" s="66" t="s">
        <v>2338</v>
      </c>
      <c r="E2210" s="70"/>
      <c r="F2210" s="66"/>
      <c r="G2210" s="70">
        <v>120000</v>
      </c>
      <c r="H2210" s="66">
        <v>2555</v>
      </c>
      <c r="I2210" s="66" t="s">
        <v>534</v>
      </c>
      <c r="J2210" s="71" t="s">
        <v>538</v>
      </c>
      <c r="K2210" s="66" t="s">
        <v>1490</v>
      </c>
    </row>
    <row r="2211" spans="1:11" ht="17.25">
      <c r="A2211" s="65">
        <v>5</v>
      </c>
      <c r="B2211" s="69">
        <v>20180</v>
      </c>
      <c r="C2211" s="66" t="s">
        <v>536</v>
      </c>
      <c r="D2211" s="66" t="s">
        <v>2339</v>
      </c>
      <c r="E2211" s="70"/>
      <c r="F2211" s="66"/>
      <c r="G2211" s="70">
        <v>5500</v>
      </c>
      <c r="H2211" s="66">
        <v>2555</v>
      </c>
      <c r="I2211" s="66" t="s">
        <v>534</v>
      </c>
      <c r="J2211" s="71" t="s">
        <v>538</v>
      </c>
      <c r="K2211" s="66" t="s">
        <v>1490</v>
      </c>
    </row>
    <row r="2212" spans="1:11" ht="17.25">
      <c r="A2212" s="65">
        <v>6</v>
      </c>
      <c r="B2212" s="69">
        <v>20271</v>
      </c>
      <c r="C2212" s="66" t="s">
        <v>536</v>
      </c>
      <c r="D2212" s="66" t="s">
        <v>2340</v>
      </c>
      <c r="E2212" s="70"/>
      <c r="F2212" s="66"/>
      <c r="G2212" s="70">
        <f>7704+5885</f>
        <v>13589</v>
      </c>
      <c r="H2212" s="66">
        <v>2555</v>
      </c>
      <c r="I2212" s="66" t="s">
        <v>534</v>
      </c>
      <c r="J2212" s="71" t="s">
        <v>538</v>
      </c>
      <c r="K2212" s="66" t="s">
        <v>1490</v>
      </c>
    </row>
    <row r="2213" spans="1:11" ht="17.25">
      <c r="A2213" s="65">
        <v>24</v>
      </c>
      <c r="B2213" s="69">
        <v>20271</v>
      </c>
      <c r="C2213" s="66" t="s">
        <v>536</v>
      </c>
      <c r="D2213" s="66" t="s">
        <v>2341</v>
      </c>
      <c r="E2213" s="70"/>
      <c r="F2213" s="66"/>
      <c r="G2213" s="70">
        <v>79554.5</v>
      </c>
      <c r="H2213" s="66">
        <v>2555</v>
      </c>
      <c r="I2213" s="66" t="s">
        <v>534</v>
      </c>
      <c r="J2213" s="71" t="s">
        <v>538</v>
      </c>
      <c r="K2213" s="66" t="s">
        <v>1490</v>
      </c>
    </row>
    <row r="2214" spans="1:11" ht="17.25">
      <c r="A2214" s="65">
        <v>14</v>
      </c>
      <c r="B2214" s="69">
        <v>20302</v>
      </c>
      <c r="C2214" s="66" t="s">
        <v>536</v>
      </c>
      <c r="D2214" s="66" t="s">
        <v>2342</v>
      </c>
      <c r="E2214" s="70"/>
      <c r="F2214" s="66"/>
      <c r="G2214" s="70">
        <v>61739</v>
      </c>
      <c r="H2214" s="66">
        <v>2555</v>
      </c>
      <c r="I2214" s="66" t="s">
        <v>534</v>
      </c>
      <c r="J2214" s="71" t="s">
        <v>538</v>
      </c>
      <c r="K2214" s="66" t="s">
        <v>1490</v>
      </c>
    </row>
    <row r="2215" spans="1:11" ht="17.25">
      <c r="A2215" s="65">
        <v>8</v>
      </c>
      <c r="B2215" s="69">
        <v>20302</v>
      </c>
      <c r="C2215" s="66" t="s">
        <v>536</v>
      </c>
      <c r="D2215" s="66" t="s">
        <v>2343</v>
      </c>
      <c r="E2215" s="70"/>
      <c r="F2215" s="66"/>
      <c r="G2215" s="70">
        <v>111900</v>
      </c>
      <c r="H2215" s="66">
        <v>2555</v>
      </c>
      <c r="I2215" s="66" t="s">
        <v>534</v>
      </c>
      <c r="J2215" s="71" t="s">
        <v>538</v>
      </c>
      <c r="K2215" s="66" t="s">
        <v>1490</v>
      </c>
    </row>
    <row r="2216" spans="1:11" ht="17.25">
      <c r="A2216" s="65">
        <v>18</v>
      </c>
      <c r="B2216" s="69">
        <v>20333</v>
      </c>
      <c r="C2216" s="66" t="s">
        <v>536</v>
      </c>
      <c r="D2216" s="66" t="s">
        <v>2344</v>
      </c>
      <c r="E2216" s="70"/>
      <c r="F2216" s="66"/>
      <c r="G2216" s="70">
        <v>25200</v>
      </c>
      <c r="H2216" s="66">
        <v>2555</v>
      </c>
      <c r="I2216" s="66" t="s">
        <v>534</v>
      </c>
      <c r="J2216" s="71" t="s">
        <v>538</v>
      </c>
      <c r="K2216" s="66" t="s">
        <v>1490</v>
      </c>
    </row>
    <row r="2217" spans="1:11" ht="17.25">
      <c r="A2217" s="65">
        <v>18</v>
      </c>
      <c r="B2217" s="69">
        <v>20333</v>
      </c>
      <c r="C2217" s="66" t="s">
        <v>536</v>
      </c>
      <c r="D2217" s="66" t="s">
        <v>2345</v>
      </c>
      <c r="E2217" s="70"/>
      <c r="F2217" s="66"/>
      <c r="G2217" s="70">
        <v>15408</v>
      </c>
      <c r="H2217" s="66">
        <v>2555</v>
      </c>
      <c r="I2217" s="66" t="s">
        <v>534</v>
      </c>
      <c r="J2217" s="71" t="s">
        <v>538</v>
      </c>
      <c r="K2217" s="66" t="s">
        <v>1490</v>
      </c>
    </row>
    <row r="2218" spans="1:11" ht="17.25">
      <c r="A2218" s="65">
        <v>28</v>
      </c>
      <c r="B2218" s="69">
        <v>20059</v>
      </c>
      <c r="C2218" s="66" t="s">
        <v>532</v>
      </c>
      <c r="D2218" s="66" t="s">
        <v>2346</v>
      </c>
      <c r="E2218" s="70"/>
      <c r="F2218" s="66"/>
      <c r="G2218" s="70">
        <v>79126.5</v>
      </c>
      <c r="H2218" s="66">
        <v>2555</v>
      </c>
      <c r="I2218" s="66" t="s">
        <v>534</v>
      </c>
      <c r="J2218" s="66" t="s">
        <v>2347</v>
      </c>
      <c r="K2218" s="66" t="s">
        <v>1490</v>
      </c>
    </row>
    <row r="2219" spans="1:11" ht="17.25">
      <c r="A2219" s="65">
        <v>11</v>
      </c>
      <c r="B2219" s="69">
        <v>20181</v>
      </c>
      <c r="C2219" s="66" t="s">
        <v>532</v>
      </c>
      <c r="D2219" s="66" t="s">
        <v>2348</v>
      </c>
      <c r="E2219" s="70"/>
      <c r="F2219" s="66"/>
      <c r="G2219" s="70">
        <v>23005</v>
      </c>
      <c r="H2219" s="66">
        <v>2555</v>
      </c>
      <c r="I2219" s="66" t="s">
        <v>534</v>
      </c>
      <c r="J2219" s="66" t="s">
        <v>2349</v>
      </c>
      <c r="K2219" s="66" t="s">
        <v>1490</v>
      </c>
    </row>
    <row r="2220" spans="1:11" ht="17.25">
      <c r="A2220" s="65">
        <v>11</v>
      </c>
      <c r="B2220" s="69">
        <v>20180</v>
      </c>
      <c r="C2220" s="66" t="s">
        <v>532</v>
      </c>
      <c r="D2220" s="66" t="s">
        <v>2350</v>
      </c>
      <c r="E2220" s="70"/>
      <c r="F2220" s="66"/>
      <c r="G2220" s="70">
        <v>76237.5</v>
      </c>
      <c r="H2220" s="66">
        <v>2555</v>
      </c>
      <c r="I2220" s="66" t="s">
        <v>534</v>
      </c>
      <c r="J2220" s="66" t="s">
        <v>2351</v>
      </c>
      <c r="K2220" s="66" t="s">
        <v>1490</v>
      </c>
    </row>
    <row r="2221" spans="1:11" ht="17.25">
      <c r="A2221" s="65">
        <v>12</v>
      </c>
      <c r="B2221" s="69">
        <v>20271</v>
      </c>
      <c r="C2221" s="66" t="s">
        <v>532</v>
      </c>
      <c r="D2221" s="66" t="s">
        <v>2352</v>
      </c>
      <c r="E2221" s="70"/>
      <c r="F2221" s="66"/>
      <c r="G2221" s="70">
        <v>985000</v>
      </c>
      <c r="H2221" s="66">
        <v>2555</v>
      </c>
      <c r="I2221" s="66" t="s">
        <v>534</v>
      </c>
      <c r="J2221" s="66" t="s">
        <v>2353</v>
      </c>
      <c r="K2221" s="66" t="s">
        <v>1490</v>
      </c>
    </row>
    <row r="2222" spans="1:11" ht="17.25">
      <c r="A2222" s="65">
        <v>26</v>
      </c>
      <c r="B2222" s="69">
        <v>19998</v>
      </c>
      <c r="C2222" s="71" t="s">
        <v>236</v>
      </c>
      <c r="D2222" s="66" t="s">
        <v>2354</v>
      </c>
      <c r="E2222" s="70"/>
      <c r="F2222" s="66"/>
      <c r="G2222" s="70">
        <v>33881</v>
      </c>
      <c r="H2222" s="66">
        <v>2555</v>
      </c>
      <c r="I2222" s="66" t="s">
        <v>478</v>
      </c>
      <c r="J2222" s="66" t="s">
        <v>550</v>
      </c>
      <c r="K2222" s="66" t="s">
        <v>1490</v>
      </c>
    </row>
    <row r="2223" spans="1:11" ht="17.25">
      <c r="A2223" s="65">
        <v>8</v>
      </c>
      <c r="B2223" s="69">
        <v>20059</v>
      </c>
      <c r="C2223" s="71" t="s">
        <v>236</v>
      </c>
      <c r="D2223" s="66" t="s">
        <v>2355</v>
      </c>
      <c r="E2223" s="70"/>
      <c r="F2223" s="66"/>
      <c r="G2223" s="70">
        <v>245</v>
      </c>
      <c r="H2223" s="66">
        <v>2555</v>
      </c>
      <c r="I2223" s="66" t="s">
        <v>478</v>
      </c>
      <c r="J2223" s="66" t="s">
        <v>550</v>
      </c>
      <c r="K2223" s="66" t="s">
        <v>1490</v>
      </c>
    </row>
    <row r="2224" spans="1:11" ht="17.25">
      <c r="A2224" s="65">
        <v>29</v>
      </c>
      <c r="B2224" s="69">
        <v>20059</v>
      </c>
      <c r="C2224" s="71" t="s">
        <v>236</v>
      </c>
      <c r="D2224" s="66" t="s">
        <v>2356</v>
      </c>
      <c r="E2224" s="70"/>
      <c r="F2224" s="66"/>
      <c r="G2224" s="70">
        <v>10900</v>
      </c>
      <c r="H2224" s="66">
        <v>2555</v>
      </c>
      <c r="I2224" s="66" t="s">
        <v>478</v>
      </c>
      <c r="J2224" s="66" t="s">
        <v>550</v>
      </c>
      <c r="K2224" s="66" t="s">
        <v>1490</v>
      </c>
    </row>
    <row r="2225" spans="1:11" ht="17.25">
      <c r="A2225" s="65">
        <v>9</v>
      </c>
      <c r="B2225" s="69">
        <v>20149</v>
      </c>
      <c r="C2225" s="71" t="s">
        <v>236</v>
      </c>
      <c r="D2225" s="66" t="s">
        <v>2357</v>
      </c>
      <c r="E2225" s="70"/>
      <c r="F2225" s="66"/>
      <c r="G2225" s="70">
        <v>12063</v>
      </c>
      <c r="H2225" s="66">
        <v>2555</v>
      </c>
      <c r="I2225" s="66" t="s">
        <v>478</v>
      </c>
      <c r="J2225" s="66" t="s">
        <v>550</v>
      </c>
      <c r="K2225" s="66" t="s">
        <v>1490</v>
      </c>
    </row>
    <row r="2226" spans="1:11" ht="17.25">
      <c r="A2226" s="65">
        <v>21</v>
      </c>
      <c r="B2226" s="69">
        <v>20149</v>
      </c>
      <c r="C2226" s="71" t="s">
        <v>236</v>
      </c>
      <c r="D2226" s="66" t="s">
        <v>2358</v>
      </c>
      <c r="E2226" s="70"/>
      <c r="F2226" s="66"/>
      <c r="G2226" s="70">
        <v>11102</v>
      </c>
      <c r="H2226" s="66">
        <v>2555</v>
      </c>
      <c r="I2226" s="66" t="s">
        <v>478</v>
      </c>
      <c r="J2226" s="66" t="s">
        <v>550</v>
      </c>
      <c r="K2226" s="66" t="s">
        <v>1490</v>
      </c>
    </row>
    <row r="2227" spans="1:11" ht="17.25">
      <c r="A2227" s="65">
        <v>21</v>
      </c>
      <c r="B2227" s="69">
        <v>20149</v>
      </c>
      <c r="C2227" s="71" t="s">
        <v>236</v>
      </c>
      <c r="D2227" s="66" t="s">
        <v>2359</v>
      </c>
      <c r="E2227" s="70"/>
      <c r="F2227" s="66"/>
      <c r="G2227" s="70">
        <v>120</v>
      </c>
      <c r="H2227" s="66">
        <v>2555</v>
      </c>
      <c r="I2227" s="66" t="s">
        <v>478</v>
      </c>
      <c r="J2227" s="66" t="s">
        <v>550</v>
      </c>
      <c r="K2227" s="66" t="s">
        <v>1490</v>
      </c>
    </row>
    <row r="2228" spans="1:11" ht="17.25">
      <c r="A2228" s="65">
        <v>2</v>
      </c>
      <c r="B2228" s="69">
        <v>20180</v>
      </c>
      <c r="C2228" s="71" t="s">
        <v>236</v>
      </c>
      <c r="D2228" s="66" t="s">
        <v>2360</v>
      </c>
      <c r="E2228" s="70"/>
      <c r="F2228" s="66"/>
      <c r="G2228" s="70">
        <v>14660</v>
      </c>
      <c r="H2228" s="66">
        <v>2555</v>
      </c>
      <c r="I2228" s="66" t="s">
        <v>478</v>
      </c>
      <c r="J2228" s="66" t="s">
        <v>550</v>
      </c>
      <c r="K2228" s="66" t="s">
        <v>1490</v>
      </c>
    </row>
    <row r="2229" spans="1:11" ht="17.25">
      <c r="A2229" s="65">
        <v>10</v>
      </c>
      <c r="B2229" s="69">
        <v>20210</v>
      </c>
      <c r="C2229" s="71" t="s">
        <v>236</v>
      </c>
      <c r="D2229" s="66" t="s">
        <v>2361</v>
      </c>
      <c r="E2229" s="70"/>
      <c r="F2229" s="66"/>
      <c r="G2229" s="70">
        <v>7500</v>
      </c>
      <c r="H2229" s="66">
        <v>2555</v>
      </c>
      <c r="I2229" s="66" t="s">
        <v>478</v>
      </c>
      <c r="J2229" s="66" t="s">
        <v>550</v>
      </c>
      <c r="K2229" s="66" t="s">
        <v>1490</v>
      </c>
    </row>
    <row r="2230" spans="1:11" ht="17.25">
      <c r="A2230" s="65">
        <v>23</v>
      </c>
      <c r="B2230" s="69">
        <v>20210</v>
      </c>
      <c r="C2230" s="71" t="s">
        <v>236</v>
      </c>
      <c r="D2230" s="66" t="s">
        <v>2362</v>
      </c>
      <c r="E2230" s="70"/>
      <c r="F2230" s="66"/>
      <c r="G2230" s="70">
        <v>41594</v>
      </c>
      <c r="H2230" s="66">
        <v>2555</v>
      </c>
      <c r="I2230" s="66" t="s">
        <v>478</v>
      </c>
      <c r="J2230" s="66" t="s">
        <v>550</v>
      </c>
      <c r="K2230" s="66" t="s">
        <v>1490</v>
      </c>
    </row>
    <row r="2231" spans="1:11" ht="17.25">
      <c r="A2231" s="65">
        <v>23</v>
      </c>
      <c r="B2231" s="69">
        <v>20210</v>
      </c>
      <c r="C2231" s="71" t="s">
        <v>236</v>
      </c>
      <c r="D2231" s="66" t="s">
        <v>2363</v>
      </c>
      <c r="E2231" s="70"/>
      <c r="F2231" s="66"/>
      <c r="G2231" s="70">
        <v>4573</v>
      </c>
      <c r="H2231" s="66">
        <v>2555</v>
      </c>
      <c r="I2231" s="66" t="s">
        <v>478</v>
      </c>
      <c r="J2231" s="66" t="s">
        <v>550</v>
      </c>
      <c r="K2231" s="66" t="s">
        <v>1490</v>
      </c>
    </row>
    <row r="2232" spans="1:11" ht="17.25">
      <c r="A2232" s="65">
        <v>20</v>
      </c>
      <c r="B2232" s="69">
        <v>20241</v>
      </c>
      <c r="C2232" s="71" t="s">
        <v>236</v>
      </c>
      <c r="D2232" s="66" t="s">
        <v>2364</v>
      </c>
      <c r="E2232" s="70"/>
      <c r="F2232" s="66"/>
      <c r="G2232" s="70">
        <v>26644</v>
      </c>
      <c r="H2232" s="66">
        <v>2555</v>
      </c>
      <c r="I2232" s="66" t="s">
        <v>478</v>
      </c>
      <c r="J2232" s="66" t="s">
        <v>550</v>
      </c>
      <c r="K2232" s="66" t="s">
        <v>1490</v>
      </c>
    </row>
    <row r="2233" spans="1:11" ht="17.25">
      <c r="A2233" s="65">
        <v>12</v>
      </c>
      <c r="B2233" s="69">
        <v>20271</v>
      </c>
      <c r="C2233" s="71" t="s">
        <v>236</v>
      </c>
      <c r="D2233" s="66" t="s">
        <v>2365</v>
      </c>
      <c r="E2233" s="70"/>
      <c r="F2233" s="66"/>
      <c r="G2233" s="70">
        <v>18584</v>
      </c>
      <c r="H2233" s="66">
        <v>2555</v>
      </c>
      <c r="I2233" s="66" t="s">
        <v>478</v>
      </c>
      <c r="J2233" s="66" t="s">
        <v>550</v>
      </c>
      <c r="K2233" s="66" t="s">
        <v>1490</v>
      </c>
    </row>
    <row r="2234" spans="1:11" ht="17.25">
      <c r="A2234" s="65">
        <v>18</v>
      </c>
      <c r="B2234" s="69">
        <v>20271</v>
      </c>
      <c r="C2234" s="71" t="s">
        <v>236</v>
      </c>
      <c r="D2234" s="66" t="s">
        <v>2366</v>
      </c>
      <c r="E2234" s="70"/>
      <c r="F2234" s="66"/>
      <c r="G2234" s="70">
        <v>20635</v>
      </c>
      <c r="H2234" s="66">
        <v>2555</v>
      </c>
      <c r="I2234" s="66" t="s">
        <v>478</v>
      </c>
      <c r="J2234" s="66" t="s">
        <v>550</v>
      </c>
      <c r="K2234" s="66" t="s">
        <v>1490</v>
      </c>
    </row>
    <row r="2235" spans="1:11" ht="17.25">
      <c r="A2235" s="65">
        <v>10</v>
      </c>
      <c r="B2235" s="69">
        <v>20302</v>
      </c>
      <c r="C2235" s="71" t="s">
        <v>236</v>
      </c>
      <c r="D2235" s="66" t="s">
        <v>2367</v>
      </c>
      <c r="E2235" s="70"/>
      <c r="F2235" s="66"/>
      <c r="G2235" s="70">
        <v>47460</v>
      </c>
      <c r="H2235" s="66">
        <v>2555</v>
      </c>
      <c r="I2235" s="66" t="s">
        <v>478</v>
      </c>
      <c r="J2235" s="66" t="s">
        <v>550</v>
      </c>
      <c r="K2235" s="66" t="s">
        <v>1490</v>
      </c>
    </row>
    <row r="2236" spans="1:11" ht="17.25">
      <c r="A2236" s="65">
        <v>30</v>
      </c>
      <c r="B2236" s="69">
        <v>20302</v>
      </c>
      <c r="C2236" s="71" t="s">
        <v>236</v>
      </c>
      <c r="D2236" s="66" t="s">
        <v>2368</v>
      </c>
      <c r="E2236" s="70"/>
      <c r="F2236" s="66"/>
      <c r="G2236" s="76">
        <v>9280</v>
      </c>
      <c r="H2236" s="66">
        <v>2555</v>
      </c>
      <c r="I2236" s="66" t="s">
        <v>478</v>
      </c>
      <c r="J2236" s="66" t="s">
        <v>550</v>
      </c>
      <c r="K2236" s="66" t="s">
        <v>1490</v>
      </c>
    </row>
    <row r="2237" spans="1:11" ht="17.25">
      <c r="A2237" s="65">
        <v>3</v>
      </c>
      <c r="B2237" s="69">
        <v>20333</v>
      </c>
      <c r="C2237" s="71" t="s">
        <v>236</v>
      </c>
      <c r="D2237" s="66" t="s">
        <v>2369</v>
      </c>
      <c r="E2237" s="70"/>
      <c r="F2237" s="66"/>
      <c r="G2237" s="70">
        <v>5790</v>
      </c>
      <c r="H2237" s="66">
        <v>2555</v>
      </c>
      <c r="I2237" s="66" t="s">
        <v>478</v>
      </c>
      <c r="J2237" s="66" t="s">
        <v>550</v>
      </c>
      <c r="K2237" s="66" t="s">
        <v>1490</v>
      </c>
    </row>
    <row r="2238" spans="1:11" ht="17.25">
      <c r="A2238" s="65">
        <v>3</v>
      </c>
      <c r="B2238" s="69">
        <v>20333</v>
      </c>
      <c r="C2238" s="71" t="s">
        <v>236</v>
      </c>
      <c r="D2238" s="66" t="s">
        <v>2370</v>
      </c>
      <c r="E2238" s="70"/>
      <c r="F2238" s="66"/>
      <c r="G2238" s="70">
        <v>26701.5</v>
      </c>
      <c r="H2238" s="66">
        <v>2555</v>
      </c>
      <c r="I2238" s="66" t="s">
        <v>478</v>
      </c>
      <c r="J2238" s="66" t="s">
        <v>550</v>
      </c>
      <c r="K2238" s="66" t="s">
        <v>1490</v>
      </c>
    </row>
    <row r="2239" spans="1:11" ht="17.25">
      <c r="A2239" s="65">
        <v>5</v>
      </c>
      <c r="B2239" s="69">
        <v>20333</v>
      </c>
      <c r="C2239" s="71" t="s">
        <v>236</v>
      </c>
      <c r="D2239" s="66" t="s">
        <v>2371</v>
      </c>
      <c r="E2239" s="70"/>
      <c r="F2239" s="66"/>
      <c r="G2239" s="70">
        <v>8200</v>
      </c>
      <c r="H2239" s="66">
        <v>2555</v>
      </c>
      <c r="I2239" s="66" t="s">
        <v>478</v>
      </c>
      <c r="J2239" s="66" t="s">
        <v>550</v>
      </c>
      <c r="K2239" s="66" t="s">
        <v>1490</v>
      </c>
    </row>
    <row r="2240" spans="1:11" ht="17.25">
      <c r="A2240" s="65">
        <v>10</v>
      </c>
      <c r="B2240" s="69">
        <v>20333</v>
      </c>
      <c r="C2240" s="71" t="s">
        <v>236</v>
      </c>
      <c r="D2240" s="66" t="s">
        <v>2372</v>
      </c>
      <c r="E2240" s="70"/>
      <c r="F2240" s="66"/>
      <c r="G2240" s="70">
        <v>26202.25</v>
      </c>
      <c r="H2240" s="66">
        <v>2555</v>
      </c>
      <c r="I2240" s="66" t="s">
        <v>478</v>
      </c>
      <c r="J2240" s="66" t="s">
        <v>550</v>
      </c>
      <c r="K2240" s="66" t="s">
        <v>1490</v>
      </c>
    </row>
    <row r="2241" spans="1:11" ht="17.25">
      <c r="A2241" s="65">
        <v>13</v>
      </c>
      <c r="B2241" s="69">
        <v>20333</v>
      </c>
      <c r="C2241" s="71" t="s">
        <v>236</v>
      </c>
      <c r="D2241" s="66" t="s">
        <v>2373</v>
      </c>
      <c r="E2241" s="70"/>
      <c r="F2241" s="66"/>
      <c r="G2241" s="70">
        <v>3876</v>
      </c>
      <c r="H2241" s="66">
        <v>2555</v>
      </c>
      <c r="I2241" s="66" t="s">
        <v>478</v>
      </c>
      <c r="J2241" s="66" t="s">
        <v>550</v>
      </c>
      <c r="K2241" s="66" t="s">
        <v>1490</v>
      </c>
    </row>
    <row r="2242" spans="1:11" ht="17.25">
      <c r="A2242" s="65">
        <v>31</v>
      </c>
      <c r="B2242" s="69">
        <v>20090</v>
      </c>
      <c r="C2242" s="71" t="s">
        <v>560</v>
      </c>
      <c r="D2242" s="66" t="s">
        <v>2374</v>
      </c>
      <c r="E2242" s="70"/>
      <c r="F2242" s="66"/>
      <c r="G2242" s="70">
        <v>45000</v>
      </c>
      <c r="H2242" s="66">
        <v>2555</v>
      </c>
      <c r="I2242" s="66" t="s">
        <v>478</v>
      </c>
      <c r="J2242" s="66" t="s">
        <v>562</v>
      </c>
      <c r="K2242" s="66" t="s">
        <v>1490</v>
      </c>
    </row>
    <row r="2243" spans="1:11" ht="17.25">
      <c r="A2243" s="65">
        <v>28</v>
      </c>
      <c r="B2243" s="69">
        <v>20149</v>
      </c>
      <c r="C2243" s="71" t="s">
        <v>560</v>
      </c>
      <c r="D2243" s="66" t="s">
        <v>2375</v>
      </c>
      <c r="E2243" s="70"/>
      <c r="F2243" s="66"/>
      <c r="G2243" s="70">
        <v>40000</v>
      </c>
      <c r="H2243" s="66">
        <v>2555</v>
      </c>
      <c r="I2243" s="66" t="s">
        <v>478</v>
      </c>
      <c r="J2243" s="66" t="s">
        <v>562</v>
      </c>
      <c r="K2243" s="66" t="s">
        <v>1490</v>
      </c>
    </row>
    <row r="2244" spans="1:11" ht="17.25">
      <c r="A2244" s="65">
        <v>28</v>
      </c>
      <c r="B2244" s="69">
        <v>20149</v>
      </c>
      <c r="C2244" s="71" t="s">
        <v>560</v>
      </c>
      <c r="D2244" s="66" t="s">
        <v>2376</v>
      </c>
      <c r="E2244" s="70"/>
      <c r="F2244" s="66"/>
      <c r="G2244" s="70">
        <v>30000</v>
      </c>
      <c r="H2244" s="66">
        <v>2555</v>
      </c>
      <c r="I2244" s="66" t="s">
        <v>478</v>
      </c>
      <c r="J2244" s="66" t="s">
        <v>562</v>
      </c>
      <c r="K2244" s="66" t="s">
        <v>1490</v>
      </c>
    </row>
    <row r="2245" spans="1:11" ht="17.25">
      <c r="A2245" s="65">
        <v>26</v>
      </c>
      <c r="B2245" s="69">
        <v>20241</v>
      </c>
      <c r="C2245" s="71" t="s">
        <v>560</v>
      </c>
      <c r="D2245" s="66" t="s">
        <v>2377</v>
      </c>
      <c r="E2245" s="70"/>
      <c r="F2245" s="66"/>
      <c r="G2245" s="70">
        <v>29700</v>
      </c>
      <c r="H2245" s="66">
        <v>2555</v>
      </c>
      <c r="I2245" s="66" t="s">
        <v>478</v>
      </c>
      <c r="J2245" s="66" t="s">
        <v>562</v>
      </c>
      <c r="K2245" s="66" t="s">
        <v>1490</v>
      </c>
    </row>
    <row r="2246" spans="1:11" ht="17.25">
      <c r="A2246" s="65">
        <v>15</v>
      </c>
      <c r="B2246" s="69">
        <v>20059</v>
      </c>
      <c r="C2246" s="66" t="s">
        <v>1133</v>
      </c>
      <c r="D2246" s="66" t="s">
        <v>2378</v>
      </c>
      <c r="E2246" s="70"/>
      <c r="F2246" s="66"/>
      <c r="G2246" s="76">
        <v>4160</v>
      </c>
      <c r="H2246" s="66">
        <v>2555</v>
      </c>
      <c r="I2246" s="66" t="s">
        <v>478</v>
      </c>
      <c r="J2246" s="66" t="s">
        <v>1135</v>
      </c>
      <c r="K2246" s="66" t="s">
        <v>1490</v>
      </c>
    </row>
    <row r="2247" spans="1:11" ht="17.25">
      <c r="A2247" s="65">
        <v>23</v>
      </c>
      <c r="B2247" s="69">
        <v>20059</v>
      </c>
      <c r="C2247" s="66" t="s">
        <v>1133</v>
      </c>
      <c r="D2247" s="66" t="s">
        <v>2379</v>
      </c>
      <c r="E2247" s="70"/>
      <c r="F2247" s="66"/>
      <c r="G2247" s="76">
        <v>900</v>
      </c>
      <c r="H2247" s="66">
        <v>2555</v>
      </c>
      <c r="I2247" s="66" t="s">
        <v>478</v>
      </c>
      <c r="J2247" s="66" t="s">
        <v>1135</v>
      </c>
      <c r="K2247" s="66" t="s">
        <v>1490</v>
      </c>
    </row>
    <row r="2248" spans="1:11" ht="17.25">
      <c r="A2248" s="65">
        <v>10</v>
      </c>
      <c r="B2248" s="69">
        <v>20121</v>
      </c>
      <c r="C2248" s="66" t="s">
        <v>1133</v>
      </c>
      <c r="D2248" s="66" t="s">
        <v>2380</v>
      </c>
      <c r="E2248" s="70"/>
      <c r="F2248" s="66"/>
      <c r="G2248" s="76">
        <v>4194.25</v>
      </c>
      <c r="H2248" s="66">
        <v>2555</v>
      </c>
      <c r="I2248" s="66" t="s">
        <v>478</v>
      </c>
      <c r="J2248" s="66" t="s">
        <v>1135</v>
      </c>
      <c r="K2248" s="66" t="s">
        <v>1490</v>
      </c>
    </row>
    <row r="2249" spans="1:11" ht="17.25">
      <c r="A2249" s="65">
        <v>10</v>
      </c>
      <c r="B2249" s="69">
        <v>20121</v>
      </c>
      <c r="C2249" s="66" t="s">
        <v>1133</v>
      </c>
      <c r="D2249" s="66" t="s">
        <v>2381</v>
      </c>
      <c r="E2249" s="70"/>
      <c r="F2249" s="66"/>
      <c r="G2249" s="76">
        <v>7928.5</v>
      </c>
      <c r="H2249" s="66">
        <v>2555</v>
      </c>
      <c r="I2249" s="66" t="s">
        <v>478</v>
      </c>
      <c r="J2249" s="66" t="s">
        <v>1135</v>
      </c>
      <c r="K2249" s="66" t="s">
        <v>1490</v>
      </c>
    </row>
    <row r="2250" spans="1:11" ht="17.25">
      <c r="A2250" s="65">
        <v>22</v>
      </c>
      <c r="B2250" s="69">
        <v>20121</v>
      </c>
      <c r="C2250" s="66" t="s">
        <v>1133</v>
      </c>
      <c r="D2250" s="66" t="s">
        <v>2382</v>
      </c>
      <c r="E2250" s="70"/>
      <c r="F2250" s="66"/>
      <c r="G2250" s="76">
        <v>2480</v>
      </c>
      <c r="H2250" s="66">
        <v>2555</v>
      </c>
      <c r="I2250" s="66" t="s">
        <v>478</v>
      </c>
      <c r="J2250" s="66" t="s">
        <v>1135</v>
      </c>
      <c r="K2250" s="66" t="s">
        <v>1490</v>
      </c>
    </row>
    <row r="2251" spans="1:11" ht="17.25">
      <c r="A2251" s="65">
        <v>6</v>
      </c>
      <c r="B2251" s="69">
        <v>20149</v>
      </c>
      <c r="C2251" s="66" t="s">
        <v>1133</v>
      </c>
      <c r="D2251" s="66" t="s">
        <v>2383</v>
      </c>
      <c r="E2251" s="70"/>
      <c r="F2251" s="66"/>
      <c r="G2251" s="76">
        <v>24188</v>
      </c>
      <c r="H2251" s="66">
        <v>2555</v>
      </c>
      <c r="I2251" s="66" t="s">
        <v>478</v>
      </c>
      <c r="J2251" s="66" t="s">
        <v>1135</v>
      </c>
      <c r="K2251" s="66" t="s">
        <v>1490</v>
      </c>
    </row>
    <row r="2252" spans="1:11" ht="17.25">
      <c r="A2252" s="65">
        <v>21</v>
      </c>
      <c r="B2252" s="69">
        <v>20149</v>
      </c>
      <c r="C2252" s="66" t="s">
        <v>1133</v>
      </c>
      <c r="D2252" s="66" t="s">
        <v>2384</v>
      </c>
      <c r="E2252" s="70"/>
      <c r="F2252" s="66"/>
      <c r="G2252" s="76">
        <v>800</v>
      </c>
      <c r="H2252" s="66">
        <v>2555</v>
      </c>
      <c r="I2252" s="66" t="s">
        <v>478</v>
      </c>
      <c r="J2252" s="66" t="s">
        <v>1135</v>
      </c>
      <c r="K2252" s="66" t="s">
        <v>1490</v>
      </c>
    </row>
    <row r="2253" spans="1:11" ht="17.25">
      <c r="A2253" s="65">
        <v>21</v>
      </c>
      <c r="B2253" s="69">
        <v>20149</v>
      </c>
      <c r="C2253" s="66" t="s">
        <v>1133</v>
      </c>
      <c r="D2253" s="66" t="s">
        <v>2385</v>
      </c>
      <c r="E2253" s="70"/>
      <c r="F2253" s="66"/>
      <c r="G2253" s="76">
        <v>2500</v>
      </c>
      <c r="H2253" s="66">
        <v>2555</v>
      </c>
      <c r="I2253" s="66" t="s">
        <v>478</v>
      </c>
      <c r="J2253" s="66" t="s">
        <v>1135</v>
      </c>
      <c r="K2253" s="66" t="s">
        <v>1490</v>
      </c>
    </row>
    <row r="2254" spans="1:11" ht="17.25">
      <c r="A2254" s="65">
        <v>28</v>
      </c>
      <c r="B2254" s="69">
        <v>20149</v>
      </c>
      <c r="C2254" s="66" t="s">
        <v>1133</v>
      </c>
      <c r="D2254" s="66" t="s">
        <v>2386</v>
      </c>
      <c r="E2254" s="70"/>
      <c r="F2254" s="66"/>
      <c r="G2254" s="76">
        <v>9095</v>
      </c>
      <c r="H2254" s="66">
        <v>2555</v>
      </c>
      <c r="I2254" s="66" t="s">
        <v>478</v>
      </c>
      <c r="J2254" s="66" t="s">
        <v>1135</v>
      </c>
      <c r="K2254" s="66" t="s">
        <v>1490</v>
      </c>
    </row>
    <row r="2255" spans="1:11" ht="17.25">
      <c r="A2255" s="65">
        <v>28</v>
      </c>
      <c r="B2255" s="69">
        <v>20149</v>
      </c>
      <c r="C2255" s="66" t="s">
        <v>1133</v>
      </c>
      <c r="D2255" s="66" t="s">
        <v>2387</v>
      </c>
      <c r="E2255" s="70"/>
      <c r="F2255" s="66"/>
      <c r="G2255" s="76">
        <v>2500</v>
      </c>
      <c r="H2255" s="66">
        <v>2555</v>
      </c>
      <c r="I2255" s="66" t="s">
        <v>478</v>
      </c>
      <c r="J2255" s="66" t="s">
        <v>1135</v>
      </c>
      <c r="K2255" s="66" t="s">
        <v>1490</v>
      </c>
    </row>
    <row r="2256" spans="1:11" ht="17.25">
      <c r="A2256" s="65">
        <v>2</v>
      </c>
      <c r="B2256" s="69">
        <v>20180</v>
      </c>
      <c r="C2256" s="66" t="s">
        <v>1133</v>
      </c>
      <c r="D2256" s="66" t="s">
        <v>2388</v>
      </c>
      <c r="E2256" s="70"/>
      <c r="F2256" s="66"/>
      <c r="G2256" s="76">
        <v>800</v>
      </c>
      <c r="H2256" s="66">
        <v>2555</v>
      </c>
      <c r="I2256" s="66" t="s">
        <v>478</v>
      </c>
      <c r="J2256" s="66" t="s">
        <v>1135</v>
      </c>
      <c r="K2256" s="66" t="s">
        <v>1490</v>
      </c>
    </row>
    <row r="2257" spans="1:11" ht="17.25">
      <c r="A2257" s="65">
        <v>4</v>
      </c>
      <c r="B2257" s="69">
        <v>20210</v>
      </c>
      <c r="C2257" s="66" t="s">
        <v>1133</v>
      </c>
      <c r="D2257" s="66" t="s">
        <v>2389</v>
      </c>
      <c r="E2257" s="70"/>
      <c r="F2257" s="66"/>
      <c r="G2257" s="76">
        <v>32800</v>
      </c>
      <c r="H2257" s="66">
        <v>2555</v>
      </c>
      <c r="I2257" s="66" t="s">
        <v>478</v>
      </c>
      <c r="J2257" s="66" t="s">
        <v>1135</v>
      </c>
      <c r="K2257" s="66" t="s">
        <v>1490</v>
      </c>
    </row>
    <row r="2258" spans="1:11" ht="17.25">
      <c r="A2258" s="65">
        <v>1</v>
      </c>
      <c r="B2258" s="69">
        <v>20241</v>
      </c>
      <c r="C2258" s="66" t="s">
        <v>1133</v>
      </c>
      <c r="D2258" s="66" t="s">
        <v>2390</v>
      </c>
      <c r="E2258" s="70"/>
      <c r="F2258" s="66"/>
      <c r="G2258" s="76">
        <v>26540</v>
      </c>
      <c r="H2258" s="66">
        <v>2555</v>
      </c>
      <c r="I2258" s="66" t="s">
        <v>478</v>
      </c>
      <c r="J2258" s="66" t="s">
        <v>1135</v>
      </c>
      <c r="K2258" s="66" t="s">
        <v>1490</v>
      </c>
    </row>
    <row r="2259" spans="1:11" ht="17.25">
      <c r="A2259" s="65">
        <v>20</v>
      </c>
      <c r="B2259" s="69">
        <v>20241</v>
      </c>
      <c r="C2259" s="66" t="s">
        <v>1133</v>
      </c>
      <c r="D2259" s="66" t="s">
        <v>2391</v>
      </c>
      <c r="E2259" s="70"/>
      <c r="F2259" s="66"/>
      <c r="G2259" s="76">
        <v>13400</v>
      </c>
      <c r="H2259" s="66">
        <v>2555</v>
      </c>
      <c r="I2259" s="66" t="s">
        <v>478</v>
      </c>
      <c r="J2259" s="66" t="s">
        <v>1135</v>
      </c>
      <c r="K2259" s="66" t="s">
        <v>1490</v>
      </c>
    </row>
    <row r="2260" spans="1:11" ht="17.25">
      <c r="A2260" s="65">
        <v>20</v>
      </c>
      <c r="B2260" s="69">
        <v>20271</v>
      </c>
      <c r="C2260" s="66" t="s">
        <v>1133</v>
      </c>
      <c r="D2260" s="66" t="s">
        <v>2392</v>
      </c>
      <c r="E2260" s="70"/>
      <c r="F2260" s="66"/>
      <c r="G2260" s="76">
        <v>6000</v>
      </c>
      <c r="H2260" s="66">
        <v>2555</v>
      </c>
      <c r="I2260" s="66" t="s">
        <v>478</v>
      </c>
      <c r="J2260" s="66" t="s">
        <v>1135</v>
      </c>
      <c r="K2260" s="66" t="s">
        <v>1490</v>
      </c>
    </row>
    <row r="2261" spans="1:11" ht="17.25">
      <c r="A2261" s="65">
        <v>20</v>
      </c>
      <c r="B2261" s="69">
        <v>20271</v>
      </c>
      <c r="C2261" s="66" t="s">
        <v>1133</v>
      </c>
      <c r="D2261" s="66" t="s">
        <v>2393</v>
      </c>
      <c r="E2261" s="70"/>
      <c r="F2261" s="66"/>
      <c r="G2261" s="76">
        <v>3000</v>
      </c>
      <c r="H2261" s="66">
        <v>2555</v>
      </c>
      <c r="I2261" s="66" t="s">
        <v>478</v>
      </c>
      <c r="J2261" s="66" t="s">
        <v>1135</v>
      </c>
      <c r="K2261" s="66" t="s">
        <v>1490</v>
      </c>
    </row>
    <row r="2262" spans="1:11" ht="17.25">
      <c r="A2262" s="65">
        <v>24</v>
      </c>
      <c r="B2262" s="69">
        <v>20271</v>
      </c>
      <c r="C2262" s="66" t="s">
        <v>1133</v>
      </c>
      <c r="D2262" s="66" t="s">
        <v>2394</v>
      </c>
      <c r="E2262" s="70"/>
      <c r="F2262" s="66"/>
      <c r="G2262" s="76">
        <v>1500</v>
      </c>
      <c r="H2262" s="66">
        <v>2555</v>
      </c>
      <c r="I2262" s="66" t="s">
        <v>478</v>
      </c>
      <c r="J2262" s="66" t="s">
        <v>1135</v>
      </c>
      <c r="K2262" s="66" t="s">
        <v>1490</v>
      </c>
    </row>
    <row r="2263" spans="1:11" ht="17.25">
      <c r="A2263" s="65">
        <v>10</v>
      </c>
      <c r="B2263" s="69">
        <v>20302</v>
      </c>
      <c r="C2263" s="66" t="s">
        <v>1133</v>
      </c>
      <c r="D2263" s="66" t="s">
        <v>2395</v>
      </c>
      <c r="E2263" s="70"/>
      <c r="F2263" s="66"/>
      <c r="G2263" s="76">
        <v>3000</v>
      </c>
      <c r="H2263" s="66">
        <v>2555</v>
      </c>
      <c r="I2263" s="66" t="s">
        <v>478</v>
      </c>
      <c r="J2263" s="66" t="s">
        <v>1135</v>
      </c>
      <c r="K2263" s="66" t="s">
        <v>1490</v>
      </c>
    </row>
    <row r="2264" spans="1:11" ht="17.25">
      <c r="A2264" s="65">
        <v>10</v>
      </c>
      <c r="B2264" s="69">
        <v>20302</v>
      </c>
      <c r="C2264" s="66" t="s">
        <v>1133</v>
      </c>
      <c r="D2264" s="66" t="s">
        <v>2396</v>
      </c>
      <c r="E2264" s="70"/>
      <c r="F2264" s="66"/>
      <c r="G2264" s="76">
        <v>27420</v>
      </c>
      <c r="H2264" s="66">
        <v>2555</v>
      </c>
      <c r="I2264" s="66" t="s">
        <v>478</v>
      </c>
      <c r="J2264" s="66" t="s">
        <v>1135</v>
      </c>
      <c r="K2264" s="66" t="s">
        <v>1490</v>
      </c>
    </row>
    <row r="2265" spans="1:11" ht="17.25">
      <c r="A2265" s="65">
        <v>15</v>
      </c>
      <c r="B2265" s="69">
        <v>20302</v>
      </c>
      <c r="C2265" s="66" t="s">
        <v>1133</v>
      </c>
      <c r="D2265" s="66" t="s">
        <v>2397</v>
      </c>
      <c r="E2265" s="70"/>
      <c r="F2265" s="66"/>
      <c r="G2265" s="76">
        <v>2700</v>
      </c>
      <c r="H2265" s="66">
        <v>2555</v>
      </c>
      <c r="I2265" s="66" t="s">
        <v>478</v>
      </c>
      <c r="J2265" s="66" t="s">
        <v>1135</v>
      </c>
      <c r="K2265" s="66" t="s">
        <v>1490</v>
      </c>
    </row>
    <row r="2266" spans="1:11" ht="17.25">
      <c r="A2266" s="65">
        <v>28</v>
      </c>
      <c r="B2266" s="69">
        <v>20302</v>
      </c>
      <c r="C2266" s="66" t="s">
        <v>1133</v>
      </c>
      <c r="D2266" s="66" t="s">
        <v>2398</v>
      </c>
      <c r="E2266" s="70"/>
      <c r="F2266" s="66"/>
      <c r="G2266" s="76">
        <v>600</v>
      </c>
      <c r="H2266" s="66">
        <v>2555</v>
      </c>
      <c r="I2266" s="66" t="s">
        <v>478</v>
      </c>
      <c r="J2266" s="66" t="s">
        <v>1135</v>
      </c>
      <c r="K2266" s="66" t="s">
        <v>1490</v>
      </c>
    </row>
    <row r="2267" spans="1:11" ht="17.25">
      <c r="A2267" s="65">
        <v>28</v>
      </c>
      <c r="B2267" s="69">
        <v>20302</v>
      </c>
      <c r="C2267" s="66" t="s">
        <v>1133</v>
      </c>
      <c r="D2267" s="66" t="s">
        <v>2398</v>
      </c>
      <c r="E2267" s="70"/>
      <c r="F2267" s="66"/>
      <c r="G2267" s="76">
        <v>600</v>
      </c>
      <c r="H2267" s="66">
        <v>2555</v>
      </c>
      <c r="I2267" s="66" t="s">
        <v>478</v>
      </c>
      <c r="J2267" s="66" t="s">
        <v>1135</v>
      </c>
      <c r="K2267" s="66" t="s">
        <v>1490</v>
      </c>
    </row>
    <row r="2268" spans="1:11" ht="17.25">
      <c r="A2268" s="65">
        <v>28</v>
      </c>
      <c r="B2268" s="69">
        <v>20302</v>
      </c>
      <c r="C2268" s="66" t="s">
        <v>1133</v>
      </c>
      <c r="D2268" s="66" t="s">
        <v>2398</v>
      </c>
      <c r="E2268" s="70"/>
      <c r="F2268" s="66"/>
      <c r="G2268" s="76">
        <v>600</v>
      </c>
      <c r="H2268" s="66">
        <v>2555</v>
      </c>
      <c r="I2268" s="66" t="s">
        <v>478</v>
      </c>
      <c r="J2268" s="66" t="s">
        <v>1135</v>
      </c>
      <c r="K2268" s="66" t="s">
        <v>1490</v>
      </c>
    </row>
    <row r="2269" spans="1:11" ht="17.25">
      <c r="A2269" s="65">
        <v>29</v>
      </c>
      <c r="B2269" s="69">
        <v>20302</v>
      </c>
      <c r="C2269" s="66" t="s">
        <v>1133</v>
      </c>
      <c r="D2269" s="66" t="s">
        <v>2399</v>
      </c>
      <c r="E2269" s="70"/>
      <c r="F2269" s="66"/>
      <c r="G2269" s="76">
        <v>3300</v>
      </c>
      <c r="H2269" s="66">
        <v>2555</v>
      </c>
      <c r="I2269" s="66" t="s">
        <v>478</v>
      </c>
      <c r="J2269" s="66" t="s">
        <v>1135</v>
      </c>
      <c r="K2269" s="66" t="s">
        <v>1490</v>
      </c>
    </row>
    <row r="2270" spans="1:11" ht="17.25">
      <c r="A2270" s="65">
        <v>30</v>
      </c>
      <c r="B2270" s="69">
        <v>20302</v>
      </c>
      <c r="C2270" s="66" t="s">
        <v>1133</v>
      </c>
      <c r="D2270" s="66" t="s">
        <v>2400</v>
      </c>
      <c r="E2270" s="70"/>
      <c r="F2270" s="66"/>
      <c r="G2270" s="76">
        <v>800</v>
      </c>
      <c r="H2270" s="66">
        <v>2555</v>
      </c>
      <c r="I2270" s="66" t="s">
        <v>478</v>
      </c>
      <c r="J2270" s="66" t="s">
        <v>1135</v>
      </c>
      <c r="K2270" s="66" t="s">
        <v>1490</v>
      </c>
    </row>
    <row r="2271" spans="1:11" ht="17.25">
      <c r="A2271" s="65">
        <v>3</v>
      </c>
      <c r="B2271" s="69">
        <v>20333</v>
      </c>
      <c r="C2271" s="66" t="s">
        <v>1133</v>
      </c>
      <c r="D2271" s="66" t="s">
        <v>2401</v>
      </c>
      <c r="E2271" s="70"/>
      <c r="F2271" s="66"/>
      <c r="G2271" s="76">
        <v>2840</v>
      </c>
      <c r="H2271" s="66">
        <v>2555</v>
      </c>
      <c r="I2271" s="66" t="s">
        <v>478</v>
      </c>
      <c r="J2271" s="66" t="s">
        <v>1135</v>
      </c>
      <c r="K2271" s="66" t="s">
        <v>1490</v>
      </c>
    </row>
    <row r="2272" spans="1:11" ht="17.25">
      <c r="A2272" s="65">
        <v>18</v>
      </c>
      <c r="B2272" s="69">
        <v>20333</v>
      </c>
      <c r="C2272" s="66" t="s">
        <v>1133</v>
      </c>
      <c r="D2272" s="66" t="s">
        <v>2398</v>
      </c>
      <c r="E2272" s="70"/>
      <c r="F2272" s="66"/>
      <c r="G2272" s="76">
        <v>600</v>
      </c>
      <c r="H2272" s="66">
        <v>2555</v>
      </c>
      <c r="I2272" s="66" t="s">
        <v>478</v>
      </c>
      <c r="J2272" s="66" t="s">
        <v>1135</v>
      </c>
      <c r="K2272" s="66" t="s">
        <v>1490</v>
      </c>
    </row>
    <row r="2273" spans="1:11" ht="17.25">
      <c r="A2273" s="65">
        <v>18</v>
      </c>
      <c r="B2273" s="69">
        <v>20333</v>
      </c>
      <c r="C2273" s="66" t="s">
        <v>1133</v>
      </c>
      <c r="D2273" s="66" t="s">
        <v>2398</v>
      </c>
      <c r="E2273" s="70"/>
      <c r="F2273" s="66"/>
      <c r="G2273" s="76">
        <v>2400</v>
      </c>
      <c r="H2273" s="66">
        <v>2555</v>
      </c>
      <c r="I2273" s="66" t="s">
        <v>478</v>
      </c>
      <c r="J2273" s="66" t="s">
        <v>1135</v>
      </c>
      <c r="K2273" s="66" t="s">
        <v>1490</v>
      </c>
    </row>
    <row r="2274" spans="1:11" ht="17.25">
      <c r="A2274" s="65">
        <v>28</v>
      </c>
      <c r="B2274" s="69">
        <v>20333</v>
      </c>
      <c r="C2274" s="66" t="s">
        <v>1133</v>
      </c>
      <c r="D2274" s="66" t="s">
        <v>2402</v>
      </c>
      <c r="E2274" s="70"/>
      <c r="F2274" s="66"/>
      <c r="G2274" s="76">
        <v>14018</v>
      </c>
      <c r="H2274" s="66">
        <v>2555</v>
      </c>
      <c r="I2274" s="66" t="s">
        <v>478</v>
      </c>
      <c r="J2274" s="66" t="s">
        <v>1135</v>
      </c>
      <c r="K2274" s="66" t="s">
        <v>1490</v>
      </c>
    </row>
    <row r="2275" spans="1:11" ht="17.25">
      <c r="A2275" s="65">
        <v>28</v>
      </c>
      <c r="B2275" s="69">
        <v>20333</v>
      </c>
      <c r="C2275" s="66" t="s">
        <v>1133</v>
      </c>
      <c r="D2275" s="66" t="s">
        <v>2403</v>
      </c>
      <c r="E2275" s="70"/>
      <c r="F2275" s="66"/>
      <c r="G2275" s="76">
        <v>579200</v>
      </c>
      <c r="H2275" s="66">
        <v>2555</v>
      </c>
      <c r="I2275" s="66" t="s">
        <v>478</v>
      </c>
      <c r="J2275" s="66" t="s">
        <v>1135</v>
      </c>
      <c r="K2275" s="66" t="s">
        <v>1490</v>
      </c>
    </row>
    <row r="2276" spans="1:11" ht="17.25">
      <c r="A2276" s="65">
        <v>6</v>
      </c>
      <c r="B2276" s="69">
        <v>20090</v>
      </c>
      <c r="C2276" s="66" t="s">
        <v>2404</v>
      </c>
      <c r="D2276" s="66" t="s">
        <v>2405</v>
      </c>
      <c r="E2276" s="70"/>
      <c r="F2276" s="66"/>
      <c r="G2276" s="70">
        <v>110000</v>
      </c>
      <c r="H2276" s="66">
        <v>2555</v>
      </c>
      <c r="I2276" s="66" t="s">
        <v>478</v>
      </c>
      <c r="J2276" s="66" t="s">
        <v>2406</v>
      </c>
      <c r="K2276" s="66" t="s">
        <v>1490</v>
      </c>
    </row>
    <row r="2277" spans="1:11" ht="17.25">
      <c r="A2277" s="65">
        <v>26</v>
      </c>
      <c r="B2277" s="69">
        <v>20241</v>
      </c>
      <c r="C2277" s="66" t="s">
        <v>2404</v>
      </c>
      <c r="D2277" s="66" t="s">
        <v>2407</v>
      </c>
      <c r="E2277" s="70"/>
      <c r="F2277" s="66"/>
      <c r="G2277" s="70">
        <v>55000</v>
      </c>
      <c r="H2277" s="66">
        <v>2555</v>
      </c>
      <c r="I2277" s="66" t="s">
        <v>478</v>
      </c>
      <c r="J2277" s="66" t="s">
        <v>2406</v>
      </c>
      <c r="K2277" s="66" t="s">
        <v>1490</v>
      </c>
    </row>
    <row r="2278" spans="1:11" ht="17.25">
      <c r="A2278" s="65">
        <v>10</v>
      </c>
      <c r="B2278" s="69">
        <v>20302</v>
      </c>
      <c r="C2278" s="66" t="s">
        <v>2404</v>
      </c>
      <c r="D2278" s="66" t="s">
        <v>2408</v>
      </c>
      <c r="E2278" s="70"/>
      <c r="F2278" s="66"/>
      <c r="G2278" s="70">
        <v>32000</v>
      </c>
      <c r="H2278" s="66">
        <v>2555</v>
      </c>
      <c r="I2278" s="66" t="s">
        <v>478</v>
      </c>
      <c r="J2278" s="66" t="s">
        <v>2406</v>
      </c>
      <c r="K2278" s="66" t="s">
        <v>1490</v>
      </c>
    </row>
    <row r="2279" spans="1:11" ht="17.25">
      <c r="A2279" s="65">
        <v>10</v>
      </c>
      <c r="B2279" s="69">
        <v>20302</v>
      </c>
      <c r="C2279" s="66" t="s">
        <v>2404</v>
      </c>
      <c r="D2279" s="66" t="s">
        <v>2409</v>
      </c>
      <c r="E2279" s="70"/>
      <c r="F2279" s="66"/>
      <c r="G2279" s="70">
        <v>71000</v>
      </c>
      <c r="H2279" s="66">
        <v>2555</v>
      </c>
      <c r="I2279" s="66" t="s">
        <v>478</v>
      </c>
      <c r="J2279" s="66" t="s">
        <v>2406</v>
      </c>
      <c r="K2279" s="66" t="s">
        <v>1490</v>
      </c>
    </row>
    <row r="2280" spans="1:11" ht="17.25">
      <c r="A2280" s="65">
        <v>30</v>
      </c>
      <c r="B2280" s="69">
        <v>20210</v>
      </c>
      <c r="C2280" s="66" t="s">
        <v>2410</v>
      </c>
      <c r="D2280" s="66" t="s">
        <v>2411</v>
      </c>
      <c r="E2280" s="70"/>
      <c r="F2280" s="66"/>
      <c r="G2280" s="70">
        <v>10000</v>
      </c>
      <c r="H2280" s="66">
        <v>2555</v>
      </c>
      <c r="I2280" s="66" t="s">
        <v>478</v>
      </c>
      <c r="J2280" s="66" t="s">
        <v>2412</v>
      </c>
      <c r="K2280" s="66" t="s">
        <v>1490</v>
      </c>
    </row>
    <row r="2281" spans="1:11" ht="17.25">
      <c r="A2281" s="65">
        <v>7</v>
      </c>
      <c r="B2281" s="69">
        <v>20241</v>
      </c>
      <c r="C2281" s="66" t="s">
        <v>2410</v>
      </c>
      <c r="D2281" s="66" t="s">
        <v>2413</v>
      </c>
      <c r="E2281" s="70"/>
      <c r="F2281" s="66"/>
      <c r="G2281" s="70">
        <v>10000</v>
      </c>
      <c r="H2281" s="66">
        <v>2555</v>
      </c>
      <c r="I2281" s="66" t="s">
        <v>478</v>
      </c>
      <c r="J2281" s="66" t="s">
        <v>2412</v>
      </c>
      <c r="K2281" s="66" t="s">
        <v>1490</v>
      </c>
    </row>
    <row r="2282" spans="1:11" ht="17.25">
      <c r="A2282" s="65">
        <v>13</v>
      </c>
      <c r="B2282" s="69">
        <v>20121</v>
      </c>
      <c r="C2282" s="73" t="s">
        <v>311</v>
      </c>
      <c r="D2282" s="66" t="s">
        <v>2414</v>
      </c>
      <c r="E2282" s="70"/>
      <c r="F2282" s="66"/>
      <c r="G2282" s="70">
        <v>23080</v>
      </c>
      <c r="H2282" s="66">
        <v>2555</v>
      </c>
      <c r="I2282" s="66" t="s">
        <v>478</v>
      </c>
      <c r="J2282" s="66" t="s">
        <v>2415</v>
      </c>
      <c r="K2282" s="66" t="s">
        <v>1490</v>
      </c>
    </row>
    <row r="2283" spans="1:11" ht="17.25">
      <c r="A2283" s="65">
        <v>23</v>
      </c>
      <c r="B2283" s="69">
        <v>20180</v>
      </c>
      <c r="C2283" s="73" t="s">
        <v>311</v>
      </c>
      <c r="D2283" s="66" t="s">
        <v>2416</v>
      </c>
      <c r="E2283" s="70"/>
      <c r="F2283" s="66"/>
      <c r="G2283" s="70">
        <v>7770</v>
      </c>
      <c r="H2283" s="66">
        <v>2555</v>
      </c>
      <c r="I2283" s="66" t="s">
        <v>478</v>
      </c>
      <c r="J2283" s="66" t="s">
        <v>2415</v>
      </c>
      <c r="K2283" s="66" t="s">
        <v>1490</v>
      </c>
    </row>
    <row r="2284" spans="1:11" ht="17.25">
      <c r="A2284" s="65">
        <v>10</v>
      </c>
      <c r="B2284" s="69">
        <v>20363</v>
      </c>
      <c r="C2284" s="66" t="s">
        <v>103</v>
      </c>
      <c r="D2284" s="66" t="s">
        <v>2417</v>
      </c>
      <c r="E2284" s="70"/>
      <c r="F2284" s="70"/>
      <c r="G2284" s="70">
        <v>159000</v>
      </c>
      <c r="H2284" s="66">
        <v>2556</v>
      </c>
      <c r="I2284" s="66" t="s">
        <v>136</v>
      </c>
      <c r="J2284" s="66" t="s">
        <v>103</v>
      </c>
      <c r="K2284" s="66" t="s">
        <v>1182</v>
      </c>
    </row>
    <row r="2285" spans="1:11" ht="17.25">
      <c r="A2285" s="65">
        <v>7</v>
      </c>
      <c r="B2285" s="69">
        <v>20394</v>
      </c>
      <c r="C2285" s="66" t="s">
        <v>103</v>
      </c>
      <c r="D2285" s="66" t="s">
        <v>2418</v>
      </c>
      <c r="E2285" s="70"/>
      <c r="F2285" s="70"/>
      <c r="G2285" s="70">
        <v>340</v>
      </c>
      <c r="H2285" s="66">
        <v>2556</v>
      </c>
      <c r="I2285" s="66" t="s">
        <v>136</v>
      </c>
      <c r="J2285" s="66" t="s">
        <v>103</v>
      </c>
      <c r="K2285" s="66" t="s">
        <v>1182</v>
      </c>
    </row>
    <row r="2286" spans="1:11" ht="17.25">
      <c r="A2286" s="65">
        <v>7</v>
      </c>
      <c r="B2286" s="69">
        <v>20394</v>
      </c>
      <c r="C2286" s="66" t="s">
        <v>103</v>
      </c>
      <c r="D2286" s="66" t="s">
        <v>2419</v>
      </c>
      <c r="E2286" s="70"/>
      <c r="F2286" s="70"/>
      <c r="G2286" s="70">
        <v>159340</v>
      </c>
      <c r="H2286" s="66">
        <v>2556</v>
      </c>
      <c r="I2286" s="66" t="s">
        <v>136</v>
      </c>
      <c r="J2286" s="66" t="s">
        <v>103</v>
      </c>
      <c r="K2286" s="66" t="s">
        <v>1182</v>
      </c>
    </row>
    <row r="2287" spans="1:11" ht="17.25">
      <c r="A2287" s="65">
        <v>8</v>
      </c>
      <c r="B2287" s="69">
        <v>20394</v>
      </c>
      <c r="C2287" s="66" t="s">
        <v>103</v>
      </c>
      <c r="D2287" s="66" t="s">
        <v>2420</v>
      </c>
      <c r="E2287" s="70"/>
      <c r="F2287" s="70"/>
      <c r="G2287" s="70">
        <v>6940</v>
      </c>
      <c r="H2287" s="66">
        <v>2556</v>
      </c>
      <c r="I2287" s="66" t="s">
        <v>136</v>
      </c>
      <c r="J2287" s="66" t="s">
        <v>103</v>
      </c>
      <c r="K2287" s="66" t="s">
        <v>1182</v>
      </c>
    </row>
    <row r="2288" spans="1:11" ht="17.25">
      <c r="A2288" s="65">
        <v>8</v>
      </c>
      <c r="B2288" s="69">
        <v>20394</v>
      </c>
      <c r="C2288" s="66" t="s">
        <v>103</v>
      </c>
      <c r="D2288" s="66" t="s">
        <v>2421</v>
      </c>
      <c r="E2288" s="70"/>
      <c r="F2288" s="70"/>
      <c r="G2288" s="70">
        <v>-6940</v>
      </c>
      <c r="H2288" s="66">
        <v>2556</v>
      </c>
      <c r="I2288" s="66" t="s">
        <v>136</v>
      </c>
      <c r="J2288" s="66" t="s">
        <v>103</v>
      </c>
      <c r="K2288" s="66" t="s">
        <v>1182</v>
      </c>
    </row>
    <row r="2289" spans="1:11" ht="17.25">
      <c r="A2289" s="65">
        <v>7</v>
      </c>
      <c r="B2289" s="69">
        <v>20424</v>
      </c>
      <c r="C2289" s="66" t="s">
        <v>103</v>
      </c>
      <c r="D2289" s="66" t="s">
        <v>2422</v>
      </c>
      <c r="E2289" s="70"/>
      <c r="F2289" s="70"/>
      <c r="G2289" s="70">
        <v>159340</v>
      </c>
      <c r="H2289" s="66">
        <v>2556</v>
      </c>
      <c r="I2289" s="66" t="s">
        <v>136</v>
      </c>
      <c r="J2289" s="66" t="s">
        <v>103</v>
      </c>
      <c r="K2289" s="66" t="s">
        <v>1182</v>
      </c>
    </row>
    <row r="2290" spans="1:11" ht="17.25">
      <c r="A2290" s="65">
        <v>4</v>
      </c>
      <c r="B2290" s="69">
        <v>20455</v>
      </c>
      <c r="C2290" s="66" t="s">
        <v>103</v>
      </c>
      <c r="D2290" s="66" t="s">
        <v>2423</v>
      </c>
      <c r="E2290" s="70"/>
      <c r="F2290" s="70"/>
      <c r="G2290" s="70">
        <v>144340</v>
      </c>
      <c r="H2290" s="66">
        <v>2556</v>
      </c>
      <c r="I2290" s="66" t="s">
        <v>136</v>
      </c>
      <c r="J2290" s="66" t="s">
        <v>103</v>
      </c>
      <c r="K2290" s="66" t="s">
        <v>1182</v>
      </c>
    </row>
    <row r="2291" spans="1:11" ht="17.25">
      <c r="A2291" s="65">
        <v>11</v>
      </c>
      <c r="B2291" s="69">
        <v>20486</v>
      </c>
      <c r="C2291" s="66" t="s">
        <v>103</v>
      </c>
      <c r="D2291" s="66" t="s">
        <v>2424</v>
      </c>
      <c r="E2291" s="70"/>
      <c r="F2291" s="70"/>
      <c r="G2291" s="70">
        <v>7743</v>
      </c>
      <c r="H2291" s="66">
        <v>2556</v>
      </c>
      <c r="I2291" s="66" t="s">
        <v>136</v>
      </c>
      <c r="J2291" s="66" t="s">
        <v>103</v>
      </c>
      <c r="K2291" s="66" t="s">
        <v>1182</v>
      </c>
    </row>
    <row r="2292" spans="1:11" ht="17.25">
      <c r="A2292" s="65">
        <v>11</v>
      </c>
      <c r="B2292" s="69">
        <v>20486</v>
      </c>
      <c r="C2292" s="66" t="s">
        <v>103</v>
      </c>
      <c r="D2292" s="66" t="s">
        <v>2425</v>
      </c>
      <c r="E2292" s="70"/>
      <c r="F2292" s="70"/>
      <c r="G2292" s="70">
        <v>159340</v>
      </c>
      <c r="H2292" s="66">
        <v>2556</v>
      </c>
      <c r="I2292" s="66" t="s">
        <v>136</v>
      </c>
      <c r="J2292" s="66" t="s">
        <v>103</v>
      </c>
      <c r="K2292" s="66" t="s">
        <v>1182</v>
      </c>
    </row>
    <row r="2293" spans="1:11" ht="17.25">
      <c r="A2293" s="65">
        <v>7</v>
      </c>
      <c r="B2293" s="69">
        <v>20515</v>
      </c>
      <c r="C2293" s="66" t="s">
        <v>103</v>
      </c>
      <c r="D2293" s="66" t="s">
        <v>2426</v>
      </c>
      <c r="E2293" s="70"/>
      <c r="F2293" s="70"/>
      <c r="G2293" s="70">
        <v>174340</v>
      </c>
      <c r="H2293" s="66">
        <v>2556</v>
      </c>
      <c r="I2293" s="66" t="s">
        <v>136</v>
      </c>
      <c r="J2293" s="66" t="s">
        <v>103</v>
      </c>
      <c r="K2293" s="66" t="s">
        <v>1182</v>
      </c>
    </row>
    <row r="2294" spans="1:11" ht="17.25">
      <c r="A2294" s="65">
        <v>7</v>
      </c>
      <c r="B2294" s="69">
        <v>20515</v>
      </c>
      <c r="C2294" s="66" t="s">
        <v>103</v>
      </c>
      <c r="D2294" s="66" t="s">
        <v>2427</v>
      </c>
      <c r="E2294" s="70"/>
      <c r="F2294" s="70"/>
      <c r="G2294" s="70">
        <v>2918</v>
      </c>
      <c r="H2294" s="66">
        <v>2556</v>
      </c>
      <c r="I2294" s="66" t="s">
        <v>136</v>
      </c>
      <c r="J2294" s="66" t="s">
        <v>103</v>
      </c>
      <c r="K2294" s="66" t="s">
        <v>1182</v>
      </c>
    </row>
    <row r="2295" spans="1:11" ht="17.25">
      <c r="A2295" s="65">
        <v>7</v>
      </c>
      <c r="B2295" s="69">
        <v>20515</v>
      </c>
      <c r="C2295" s="66" t="s">
        <v>103</v>
      </c>
      <c r="D2295" s="66" t="s">
        <v>2428</v>
      </c>
      <c r="E2295" s="70"/>
      <c r="F2295" s="70"/>
      <c r="G2295" s="70">
        <v>-2918</v>
      </c>
      <c r="H2295" s="66">
        <v>2556</v>
      </c>
      <c r="I2295" s="66" t="s">
        <v>136</v>
      </c>
      <c r="J2295" s="66" t="s">
        <v>103</v>
      </c>
      <c r="K2295" s="66" t="s">
        <v>1182</v>
      </c>
    </row>
    <row r="2296" spans="1:11" ht="17.25">
      <c r="A2296" s="65">
        <v>5</v>
      </c>
      <c r="B2296" s="69">
        <v>20546</v>
      </c>
      <c r="C2296" s="66" t="s">
        <v>103</v>
      </c>
      <c r="D2296" s="66" t="s">
        <v>2429</v>
      </c>
      <c r="E2296" s="70"/>
      <c r="F2296" s="70"/>
      <c r="G2296" s="70">
        <v>174340</v>
      </c>
      <c r="H2296" s="66">
        <v>2556</v>
      </c>
      <c r="I2296" s="66" t="s">
        <v>136</v>
      </c>
      <c r="J2296" s="66" t="s">
        <v>103</v>
      </c>
      <c r="K2296" s="66" t="s">
        <v>1182</v>
      </c>
    </row>
    <row r="2297" spans="1:11" ht="17.25">
      <c r="A2297" s="65">
        <v>10</v>
      </c>
      <c r="B2297" s="69">
        <v>20576</v>
      </c>
      <c r="C2297" s="66" t="s">
        <v>103</v>
      </c>
      <c r="D2297" s="66" t="s">
        <v>2430</v>
      </c>
      <c r="E2297" s="70"/>
      <c r="F2297" s="70"/>
      <c r="G2297" s="70">
        <v>174340</v>
      </c>
      <c r="H2297" s="66">
        <v>2556</v>
      </c>
      <c r="I2297" s="66" t="s">
        <v>136</v>
      </c>
      <c r="J2297" s="66" t="s">
        <v>103</v>
      </c>
      <c r="K2297" s="66" t="s">
        <v>1182</v>
      </c>
    </row>
    <row r="2298" spans="1:11" ht="17.25">
      <c r="A2298" s="65">
        <v>11</v>
      </c>
      <c r="B2298" s="69">
        <v>20607</v>
      </c>
      <c r="C2298" s="66" t="s">
        <v>103</v>
      </c>
      <c r="D2298" s="66" t="s">
        <v>2431</v>
      </c>
      <c r="E2298" s="70"/>
      <c r="F2298" s="70"/>
      <c r="G2298" s="70">
        <v>202340</v>
      </c>
      <c r="H2298" s="66">
        <v>2556</v>
      </c>
      <c r="I2298" s="66" t="s">
        <v>136</v>
      </c>
      <c r="J2298" s="66" t="s">
        <v>103</v>
      </c>
      <c r="K2298" s="66" t="s">
        <v>1182</v>
      </c>
    </row>
    <row r="2299" spans="1:11" ht="17.25">
      <c r="A2299" s="65">
        <v>5</v>
      </c>
      <c r="B2299" s="69">
        <v>20637</v>
      </c>
      <c r="C2299" s="66" t="s">
        <v>103</v>
      </c>
      <c r="D2299" s="66" t="s">
        <v>2432</v>
      </c>
      <c r="E2299" s="70"/>
      <c r="F2299" s="70"/>
      <c r="G2299" s="70">
        <v>189340</v>
      </c>
      <c r="H2299" s="66">
        <v>2556</v>
      </c>
      <c r="I2299" s="66" t="s">
        <v>136</v>
      </c>
      <c r="J2299" s="66" t="s">
        <v>103</v>
      </c>
      <c r="K2299" s="66" t="s">
        <v>1182</v>
      </c>
    </row>
    <row r="2300" spans="1:11" ht="17.25">
      <c r="A2300" s="65">
        <v>10</v>
      </c>
      <c r="B2300" s="69">
        <v>20637</v>
      </c>
      <c r="C2300" s="66" t="s">
        <v>103</v>
      </c>
      <c r="D2300" s="66" t="s">
        <v>2433</v>
      </c>
      <c r="E2300" s="70"/>
      <c r="F2300" s="70"/>
      <c r="G2300" s="70">
        <v>25600</v>
      </c>
      <c r="H2300" s="66">
        <v>2556</v>
      </c>
      <c r="I2300" s="66" t="s">
        <v>136</v>
      </c>
      <c r="J2300" s="66" t="s">
        <v>103</v>
      </c>
      <c r="K2300" s="66" t="s">
        <v>1182</v>
      </c>
    </row>
    <row r="2301" spans="1:11" ht="17.25">
      <c r="A2301" s="65">
        <v>7</v>
      </c>
      <c r="B2301" s="69">
        <v>20668</v>
      </c>
      <c r="C2301" s="66" t="s">
        <v>103</v>
      </c>
      <c r="D2301" s="66" t="s">
        <v>2434</v>
      </c>
      <c r="E2301" s="70"/>
      <c r="F2301" s="70"/>
      <c r="G2301" s="70">
        <v>204340</v>
      </c>
      <c r="H2301" s="66">
        <v>2556</v>
      </c>
      <c r="I2301" s="66" t="s">
        <v>136</v>
      </c>
      <c r="J2301" s="66" t="s">
        <v>103</v>
      </c>
      <c r="K2301" s="66" t="s">
        <v>1182</v>
      </c>
    </row>
    <row r="2302" spans="1:11" ht="17.25">
      <c r="A2302" s="65">
        <v>4</v>
      </c>
      <c r="B2302" s="69">
        <v>20699</v>
      </c>
      <c r="C2302" s="66" t="s">
        <v>103</v>
      </c>
      <c r="D2302" s="66" t="s">
        <v>2435</v>
      </c>
      <c r="E2302" s="70"/>
      <c r="F2302" s="70"/>
      <c r="G2302" s="70">
        <v>262340</v>
      </c>
      <c r="H2302" s="66">
        <v>2556</v>
      </c>
      <c r="I2302" s="66" t="s">
        <v>136</v>
      </c>
      <c r="J2302" s="66" t="s">
        <v>103</v>
      </c>
      <c r="K2302" s="66" t="s">
        <v>1182</v>
      </c>
    </row>
    <row r="2303" spans="1:11" ht="17.25">
      <c r="A2303" s="65">
        <v>7</v>
      </c>
      <c r="B2303" s="69">
        <v>20394</v>
      </c>
      <c r="C2303" s="66" t="s">
        <v>103</v>
      </c>
      <c r="D2303" s="66" t="s">
        <v>2436</v>
      </c>
      <c r="E2303" s="70"/>
      <c r="F2303" s="70"/>
      <c r="G2303" s="70">
        <v>4800</v>
      </c>
      <c r="H2303" s="66">
        <v>2556</v>
      </c>
      <c r="I2303" s="66" t="s">
        <v>136</v>
      </c>
      <c r="J2303" s="66" t="s">
        <v>1198</v>
      </c>
      <c r="K2303" s="66" t="s">
        <v>1182</v>
      </c>
    </row>
    <row r="2304" spans="1:11" ht="17.25">
      <c r="A2304" s="65">
        <v>7</v>
      </c>
      <c r="B2304" s="69">
        <v>20394</v>
      </c>
      <c r="C2304" s="66" t="s">
        <v>103</v>
      </c>
      <c r="D2304" s="66" t="s">
        <v>2437</v>
      </c>
      <c r="E2304" s="70"/>
      <c r="F2304" s="70"/>
      <c r="G2304" s="70">
        <v>4800</v>
      </c>
      <c r="H2304" s="66">
        <v>2556</v>
      </c>
      <c r="I2304" s="66" t="s">
        <v>136</v>
      </c>
      <c r="J2304" s="66" t="s">
        <v>1198</v>
      </c>
      <c r="K2304" s="66" t="s">
        <v>1182</v>
      </c>
    </row>
    <row r="2305" spans="1:11" ht="17.25">
      <c r="A2305" s="65">
        <v>7</v>
      </c>
      <c r="B2305" s="69">
        <v>20424</v>
      </c>
      <c r="C2305" s="66" t="s">
        <v>103</v>
      </c>
      <c r="D2305" s="66" t="s">
        <v>2438</v>
      </c>
      <c r="E2305" s="70"/>
      <c r="F2305" s="70"/>
      <c r="G2305" s="70">
        <v>4800</v>
      </c>
      <c r="H2305" s="66">
        <v>2556</v>
      </c>
      <c r="I2305" s="66" t="s">
        <v>136</v>
      </c>
      <c r="J2305" s="66" t="s">
        <v>1198</v>
      </c>
      <c r="K2305" s="66" t="s">
        <v>1182</v>
      </c>
    </row>
    <row r="2306" spans="1:11" ht="17.25">
      <c r="A2306" s="65">
        <v>4</v>
      </c>
      <c r="B2306" s="69">
        <v>20455</v>
      </c>
      <c r="C2306" s="66" t="s">
        <v>103</v>
      </c>
      <c r="D2306" s="66" t="s">
        <v>2439</v>
      </c>
      <c r="E2306" s="70"/>
      <c r="F2306" s="70"/>
      <c r="G2306" s="70">
        <v>4800</v>
      </c>
      <c r="H2306" s="66">
        <v>2556</v>
      </c>
      <c r="I2306" s="66" t="s">
        <v>136</v>
      </c>
      <c r="J2306" s="66" t="s">
        <v>1198</v>
      </c>
      <c r="K2306" s="66" t="s">
        <v>1182</v>
      </c>
    </row>
    <row r="2307" spans="1:11" ht="17.25">
      <c r="A2307" s="65">
        <v>11</v>
      </c>
      <c r="B2307" s="69">
        <v>20486</v>
      </c>
      <c r="C2307" s="66" t="s">
        <v>103</v>
      </c>
      <c r="D2307" s="66" t="s">
        <v>2440</v>
      </c>
      <c r="E2307" s="70"/>
      <c r="F2307" s="70"/>
      <c r="G2307" s="70">
        <v>4800</v>
      </c>
      <c r="H2307" s="66">
        <v>2556</v>
      </c>
      <c r="I2307" s="66" t="s">
        <v>136</v>
      </c>
      <c r="J2307" s="66" t="s">
        <v>1198</v>
      </c>
      <c r="K2307" s="66" t="s">
        <v>1182</v>
      </c>
    </row>
    <row r="2308" spans="1:11" ht="17.25">
      <c r="A2308" s="65">
        <v>7</v>
      </c>
      <c r="B2308" s="69">
        <v>20515</v>
      </c>
      <c r="C2308" s="66" t="s">
        <v>103</v>
      </c>
      <c r="D2308" s="66" t="s">
        <v>2441</v>
      </c>
      <c r="E2308" s="70"/>
      <c r="F2308" s="70"/>
      <c r="G2308" s="70">
        <v>4800</v>
      </c>
      <c r="H2308" s="66">
        <v>2556</v>
      </c>
      <c r="I2308" s="66" t="s">
        <v>136</v>
      </c>
      <c r="J2308" s="66" t="s">
        <v>1198</v>
      </c>
      <c r="K2308" s="66" t="s">
        <v>1182</v>
      </c>
    </row>
    <row r="2309" spans="1:11" ht="17.25">
      <c r="A2309" s="65">
        <v>5</v>
      </c>
      <c r="B2309" s="69">
        <v>20546</v>
      </c>
      <c r="C2309" s="66" t="s">
        <v>103</v>
      </c>
      <c r="D2309" s="66" t="s">
        <v>2442</v>
      </c>
      <c r="E2309" s="70"/>
      <c r="F2309" s="70"/>
      <c r="G2309" s="70">
        <v>4800</v>
      </c>
      <c r="H2309" s="66">
        <v>2556</v>
      </c>
      <c r="I2309" s="66" t="s">
        <v>136</v>
      </c>
      <c r="J2309" s="66" t="s">
        <v>1198</v>
      </c>
      <c r="K2309" s="66" t="s">
        <v>1182</v>
      </c>
    </row>
    <row r="2310" spans="1:11" ht="17.25">
      <c r="A2310" s="65">
        <v>5</v>
      </c>
      <c r="B2310" s="69">
        <v>20546</v>
      </c>
      <c r="C2310" s="66" t="s">
        <v>103</v>
      </c>
      <c r="D2310" s="66" t="s">
        <v>2443</v>
      </c>
      <c r="E2310" s="70"/>
      <c r="F2310" s="70"/>
      <c r="G2310" s="70">
        <v>27097</v>
      </c>
      <c r="H2310" s="66">
        <v>2556</v>
      </c>
      <c r="I2310" s="66" t="s">
        <v>136</v>
      </c>
      <c r="J2310" s="66" t="s">
        <v>1198</v>
      </c>
      <c r="K2310" s="66" t="s">
        <v>1182</v>
      </c>
    </row>
    <row r="2311" spans="1:11" ht="17.25">
      <c r="A2311" s="65">
        <v>5</v>
      </c>
      <c r="B2311" s="69">
        <v>20546</v>
      </c>
      <c r="C2311" s="66" t="s">
        <v>103</v>
      </c>
      <c r="D2311" s="66" t="s">
        <v>2444</v>
      </c>
      <c r="E2311" s="70"/>
      <c r="F2311" s="70"/>
      <c r="G2311" s="70">
        <v>30000</v>
      </c>
      <c r="H2311" s="66">
        <v>2556</v>
      </c>
      <c r="I2311" s="66" t="s">
        <v>136</v>
      </c>
      <c r="J2311" s="66" t="s">
        <v>1198</v>
      </c>
      <c r="K2311" s="66" t="s">
        <v>1182</v>
      </c>
    </row>
    <row r="2312" spans="1:11" ht="17.25">
      <c r="A2312" s="65">
        <v>10</v>
      </c>
      <c r="B2312" s="69">
        <v>20576</v>
      </c>
      <c r="C2312" s="66" t="s">
        <v>103</v>
      </c>
      <c r="D2312" s="66" t="s">
        <v>2445</v>
      </c>
      <c r="E2312" s="70"/>
      <c r="F2312" s="70"/>
      <c r="G2312" s="70">
        <v>4800</v>
      </c>
      <c r="H2312" s="66">
        <v>2556</v>
      </c>
      <c r="I2312" s="66" t="s">
        <v>136</v>
      </c>
      <c r="J2312" s="66" t="s">
        <v>1198</v>
      </c>
      <c r="K2312" s="66" t="s">
        <v>1182</v>
      </c>
    </row>
    <row r="2313" spans="1:11" ht="17.25">
      <c r="A2313" s="65">
        <v>10</v>
      </c>
      <c r="B2313" s="69">
        <v>20576</v>
      </c>
      <c r="C2313" s="66" t="s">
        <v>103</v>
      </c>
      <c r="D2313" s="66" t="s">
        <v>2446</v>
      </c>
      <c r="E2313" s="70"/>
      <c r="F2313" s="70"/>
      <c r="G2313" s="70">
        <v>30000</v>
      </c>
      <c r="H2313" s="66">
        <v>2556</v>
      </c>
      <c r="I2313" s="66" t="s">
        <v>136</v>
      </c>
      <c r="J2313" s="66" t="s">
        <v>1198</v>
      </c>
      <c r="K2313" s="66" t="s">
        <v>1182</v>
      </c>
    </row>
    <row r="2314" spans="1:11" ht="17.25">
      <c r="A2314" s="65">
        <v>11</v>
      </c>
      <c r="B2314" s="69">
        <v>20607</v>
      </c>
      <c r="C2314" s="66" t="s">
        <v>103</v>
      </c>
      <c r="D2314" s="66" t="s">
        <v>2447</v>
      </c>
      <c r="E2314" s="70"/>
      <c r="F2314" s="70"/>
      <c r="G2314" s="70">
        <v>4800</v>
      </c>
      <c r="H2314" s="66">
        <v>2556</v>
      </c>
      <c r="I2314" s="66" t="s">
        <v>136</v>
      </c>
      <c r="J2314" s="66" t="s">
        <v>1198</v>
      </c>
      <c r="K2314" s="66" t="s">
        <v>1182</v>
      </c>
    </row>
    <row r="2315" spans="1:11" ht="17.25">
      <c r="A2315" s="65">
        <v>11</v>
      </c>
      <c r="B2315" s="69">
        <v>20607</v>
      </c>
      <c r="C2315" s="66" t="s">
        <v>103</v>
      </c>
      <c r="D2315" s="66" t="s">
        <v>2448</v>
      </c>
      <c r="E2315" s="70"/>
      <c r="F2315" s="70"/>
      <c r="G2315" s="70">
        <v>30000</v>
      </c>
      <c r="H2315" s="66">
        <v>2556</v>
      </c>
      <c r="I2315" s="66" t="s">
        <v>136</v>
      </c>
      <c r="J2315" s="66" t="s">
        <v>1198</v>
      </c>
      <c r="K2315" s="66" t="s">
        <v>1182</v>
      </c>
    </row>
    <row r="2316" spans="1:11" ht="17.25">
      <c r="A2316" s="65">
        <v>5</v>
      </c>
      <c r="B2316" s="69">
        <v>20637</v>
      </c>
      <c r="C2316" s="66" t="s">
        <v>103</v>
      </c>
      <c r="D2316" s="66" t="s">
        <v>2449</v>
      </c>
      <c r="E2316" s="70"/>
      <c r="F2316" s="70"/>
      <c r="G2316" s="70">
        <v>4800</v>
      </c>
      <c r="H2316" s="66">
        <v>2556</v>
      </c>
      <c r="I2316" s="66" t="s">
        <v>136</v>
      </c>
      <c r="J2316" s="66" t="s">
        <v>1198</v>
      </c>
      <c r="K2316" s="66" t="s">
        <v>1182</v>
      </c>
    </row>
    <row r="2317" spans="1:11" ht="17.25">
      <c r="A2317" s="65">
        <v>5</v>
      </c>
      <c r="B2317" s="69">
        <v>20637</v>
      </c>
      <c r="C2317" s="66" t="s">
        <v>103</v>
      </c>
      <c r="D2317" s="66" t="s">
        <v>2450</v>
      </c>
      <c r="E2317" s="70"/>
      <c r="F2317" s="70"/>
      <c r="G2317" s="70">
        <v>30000</v>
      </c>
      <c r="H2317" s="66">
        <v>2556</v>
      </c>
      <c r="I2317" s="66" t="s">
        <v>136</v>
      </c>
      <c r="J2317" s="66" t="s">
        <v>1198</v>
      </c>
      <c r="K2317" s="66" t="s">
        <v>1182</v>
      </c>
    </row>
    <row r="2318" spans="1:11" ht="17.25">
      <c r="A2318" s="65">
        <v>7</v>
      </c>
      <c r="B2318" s="69">
        <v>20668</v>
      </c>
      <c r="C2318" s="66" t="s">
        <v>103</v>
      </c>
      <c r="D2318" s="66" t="s">
        <v>2451</v>
      </c>
      <c r="E2318" s="70"/>
      <c r="F2318" s="70"/>
      <c r="G2318" s="70">
        <v>4800</v>
      </c>
      <c r="H2318" s="66">
        <v>2556</v>
      </c>
      <c r="I2318" s="66" t="s">
        <v>136</v>
      </c>
      <c r="J2318" s="66" t="s">
        <v>1198</v>
      </c>
      <c r="K2318" s="66" t="s">
        <v>1182</v>
      </c>
    </row>
    <row r="2319" spans="1:11" ht="17.25">
      <c r="A2319" s="65">
        <v>4</v>
      </c>
      <c r="B2319" s="69">
        <v>20699</v>
      </c>
      <c r="C2319" s="66" t="s">
        <v>103</v>
      </c>
      <c r="D2319" s="66" t="s">
        <v>2452</v>
      </c>
      <c r="E2319" s="70"/>
      <c r="F2319" s="70"/>
      <c r="G2319" s="70">
        <v>4800</v>
      </c>
      <c r="H2319" s="66">
        <v>2556</v>
      </c>
      <c r="I2319" s="66" t="s">
        <v>136</v>
      </c>
      <c r="J2319" s="66" t="s">
        <v>1198</v>
      </c>
      <c r="K2319" s="66" t="s">
        <v>1182</v>
      </c>
    </row>
    <row r="2320" spans="1:11" ht="17.25">
      <c r="A2320" s="65">
        <v>10</v>
      </c>
      <c r="B2320" s="69">
        <v>20363</v>
      </c>
      <c r="C2320" s="67" t="s">
        <v>156</v>
      </c>
      <c r="D2320" s="66" t="s">
        <v>2453</v>
      </c>
      <c r="E2320" s="70"/>
      <c r="F2320" s="70"/>
      <c r="G2320" s="70">
        <v>6360</v>
      </c>
      <c r="H2320" s="66">
        <v>2556</v>
      </c>
      <c r="I2320" s="66" t="s">
        <v>154</v>
      </c>
      <c r="J2320" s="66" t="s">
        <v>155</v>
      </c>
      <c r="K2320" s="66" t="s">
        <v>1182</v>
      </c>
    </row>
    <row r="2321" spans="1:11" ht="17.25">
      <c r="A2321" s="65">
        <v>11</v>
      </c>
      <c r="B2321" s="69">
        <v>20363</v>
      </c>
      <c r="C2321" s="72" t="s">
        <v>152</v>
      </c>
      <c r="D2321" s="66" t="s">
        <v>2454</v>
      </c>
      <c r="E2321" s="70"/>
      <c r="F2321" s="70"/>
      <c r="G2321" s="70">
        <v>7000</v>
      </c>
      <c r="H2321" s="66">
        <v>2556</v>
      </c>
      <c r="I2321" s="66" t="s">
        <v>154</v>
      </c>
      <c r="J2321" s="66" t="s">
        <v>155</v>
      </c>
      <c r="K2321" s="66" t="s">
        <v>1182</v>
      </c>
    </row>
    <row r="2322" spans="1:11" ht="17.25">
      <c r="A2322" s="65">
        <v>10</v>
      </c>
      <c r="B2322" s="69">
        <v>20363</v>
      </c>
      <c r="C2322" s="72" t="s">
        <v>152</v>
      </c>
      <c r="D2322" s="66" t="s">
        <v>2455</v>
      </c>
      <c r="E2322" s="70"/>
      <c r="F2322" s="70"/>
      <c r="G2322" s="70">
        <v>3500</v>
      </c>
      <c r="H2322" s="66">
        <v>2556</v>
      </c>
      <c r="I2322" s="66" t="s">
        <v>154</v>
      </c>
      <c r="J2322" s="66" t="s">
        <v>155</v>
      </c>
      <c r="K2322" s="66" t="s">
        <v>1182</v>
      </c>
    </row>
    <row r="2323" spans="1:11" ht="17.25">
      <c r="A2323" s="65">
        <v>15</v>
      </c>
      <c r="B2323" s="69">
        <v>20363</v>
      </c>
      <c r="C2323" s="70" t="s">
        <v>168</v>
      </c>
      <c r="D2323" s="66" t="s">
        <v>2456</v>
      </c>
      <c r="E2323" s="70"/>
      <c r="F2323" s="70"/>
      <c r="G2323" s="70">
        <v>20000</v>
      </c>
      <c r="H2323" s="66">
        <v>2556</v>
      </c>
      <c r="I2323" s="66" t="s">
        <v>154</v>
      </c>
      <c r="J2323" s="66" t="s">
        <v>155</v>
      </c>
      <c r="K2323" s="66" t="s">
        <v>1182</v>
      </c>
    </row>
    <row r="2324" spans="1:11" ht="17.25">
      <c r="A2324" s="65">
        <v>25</v>
      </c>
      <c r="B2324" s="69">
        <v>20363</v>
      </c>
      <c r="C2324" s="70" t="s">
        <v>168</v>
      </c>
      <c r="D2324" s="66" t="s">
        <v>2457</v>
      </c>
      <c r="E2324" s="70"/>
      <c r="F2324" s="70"/>
      <c r="G2324" s="70">
        <v>1000</v>
      </c>
      <c r="H2324" s="66">
        <v>2556</v>
      </c>
      <c r="I2324" s="66" t="s">
        <v>154</v>
      </c>
      <c r="J2324" s="66" t="s">
        <v>155</v>
      </c>
      <c r="K2324" s="66" t="s">
        <v>1182</v>
      </c>
    </row>
    <row r="2325" spans="1:11" ht="17.25">
      <c r="A2325" s="65">
        <v>5</v>
      </c>
      <c r="B2325" s="69">
        <v>20394</v>
      </c>
      <c r="C2325" s="67" t="s">
        <v>160</v>
      </c>
      <c r="D2325" s="66" t="s">
        <v>2458</v>
      </c>
      <c r="E2325" s="70"/>
      <c r="F2325" s="70"/>
      <c r="G2325" s="70">
        <v>5880</v>
      </c>
      <c r="H2325" s="66">
        <v>2556</v>
      </c>
      <c r="I2325" s="66" t="s">
        <v>154</v>
      </c>
      <c r="J2325" s="66" t="s">
        <v>155</v>
      </c>
      <c r="K2325" s="66" t="s">
        <v>1182</v>
      </c>
    </row>
    <row r="2326" spans="1:11" ht="17.25">
      <c r="A2326" s="65">
        <v>5</v>
      </c>
      <c r="B2326" s="69">
        <v>20394</v>
      </c>
      <c r="C2326" s="70" t="s">
        <v>168</v>
      </c>
      <c r="D2326" s="66" t="s">
        <v>2459</v>
      </c>
      <c r="E2326" s="70"/>
      <c r="F2326" s="70"/>
      <c r="G2326" s="70">
        <v>10000</v>
      </c>
      <c r="H2326" s="66">
        <v>2556</v>
      </c>
      <c r="I2326" s="66" t="s">
        <v>154</v>
      </c>
      <c r="J2326" s="66" t="s">
        <v>155</v>
      </c>
      <c r="K2326" s="66" t="s">
        <v>1182</v>
      </c>
    </row>
    <row r="2327" spans="1:11" ht="17.25">
      <c r="A2327" s="65">
        <v>5</v>
      </c>
      <c r="B2327" s="69">
        <v>20394</v>
      </c>
      <c r="C2327" s="66" t="s">
        <v>164</v>
      </c>
      <c r="D2327" s="66" t="s">
        <v>2460</v>
      </c>
      <c r="E2327" s="70"/>
      <c r="F2327" s="70"/>
      <c r="G2327" s="70">
        <v>23000</v>
      </c>
      <c r="H2327" s="66">
        <v>2556</v>
      </c>
      <c r="I2327" s="66" t="s">
        <v>154</v>
      </c>
      <c r="J2327" s="66" t="s">
        <v>155</v>
      </c>
      <c r="K2327" s="66" t="s">
        <v>1182</v>
      </c>
    </row>
    <row r="2328" spans="1:11" ht="17.25">
      <c r="A2328" s="65">
        <v>5</v>
      </c>
      <c r="B2328" s="69">
        <v>20394</v>
      </c>
      <c r="C2328" s="67" t="s">
        <v>160</v>
      </c>
      <c r="D2328" s="66" t="s">
        <v>2461</v>
      </c>
      <c r="E2328" s="70"/>
      <c r="F2328" s="70"/>
      <c r="G2328" s="70">
        <v>2500</v>
      </c>
      <c r="H2328" s="66">
        <v>2556</v>
      </c>
      <c r="I2328" s="66" t="s">
        <v>154</v>
      </c>
      <c r="J2328" s="66" t="s">
        <v>155</v>
      </c>
      <c r="K2328" s="66" t="s">
        <v>1182</v>
      </c>
    </row>
    <row r="2329" spans="1:11" ht="17.25">
      <c r="A2329" s="65">
        <v>7</v>
      </c>
      <c r="B2329" s="69">
        <v>20394</v>
      </c>
      <c r="C2329" s="72" t="s">
        <v>152</v>
      </c>
      <c r="D2329" s="66" t="s">
        <v>2462</v>
      </c>
      <c r="E2329" s="70"/>
      <c r="F2329" s="70"/>
      <c r="G2329" s="70">
        <v>175</v>
      </c>
      <c r="H2329" s="66">
        <v>2556</v>
      </c>
      <c r="I2329" s="66" t="s">
        <v>154</v>
      </c>
      <c r="J2329" s="66" t="s">
        <v>155</v>
      </c>
      <c r="K2329" s="66" t="s">
        <v>1182</v>
      </c>
    </row>
    <row r="2330" spans="1:11" ht="17.25">
      <c r="A2330" s="65">
        <v>7</v>
      </c>
      <c r="B2330" s="69">
        <v>20394</v>
      </c>
      <c r="C2330" s="72" t="s">
        <v>152</v>
      </c>
      <c r="D2330" s="66" t="s">
        <v>2463</v>
      </c>
      <c r="E2330" s="70"/>
      <c r="F2330" s="70"/>
      <c r="G2330" s="70">
        <v>3500</v>
      </c>
      <c r="H2330" s="66">
        <v>2556</v>
      </c>
      <c r="I2330" s="66" t="s">
        <v>154</v>
      </c>
      <c r="J2330" s="66" t="s">
        <v>155</v>
      </c>
      <c r="K2330" s="66" t="s">
        <v>1182</v>
      </c>
    </row>
    <row r="2331" spans="1:11" ht="17.25">
      <c r="A2331" s="65">
        <v>7</v>
      </c>
      <c r="B2331" s="69">
        <v>20394</v>
      </c>
      <c r="C2331" s="72" t="s">
        <v>152</v>
      </c>
      <c r="D2331" s="66" t="s">
        <v>2464</v>
      </c>
      <c r="E2331" s="70"/>
      <c r="F2331" s="70"/>
      <c r="G2331" s="70">
        <v>7175</v>
      </c>
      <c r="H2331" s="66">
        <v>2556</v>
      </c>
      <c r="I2331" s="66" t="s">
        <v>154</v>
      </c>
      <c r="J2331" s="66" t="s">
        <v>155</v>
      </c>
      <c r="K2331" s="66" t="s">
        <v>1182</v>
      </c>
    </row>
    <row r="2332" spans="1:11" ht="17.25">
      <c r="A2332" s="65">
        <v>7</v>
      </c>
      <c r="B2332" s="69">
        <v>20394</v>
      </c>
      <c r="C2332" s="67" t="s">
        <v>156</v>
      </c>
      <c r="D2332" s="77" t="s">
        <v>2465</v>
      </c>
      <c r="E2332" s="70"/>
      <c r="F2332" s="70"/>
      <c r="G2332" s="70">
        <v>6360</v>
      </c>
      <c r="H2332" s="66">
        <v>2556</v>
      </c>
      <c r="I2332" s="66" t="s">
        <v>154</v>
      </c>
      <c r="J2332" s="66" t="s">
        <v>155</v>
      </c>
      <c r="K2332" s="66" t="s">
        <v>1182</v>
      </c>
    </row>
    <row r="2333" spans="1:11" ht="17.25">
      <c r="A2333" s="65">
        <v>7</v>
      </c>
      <c r="B2333" s="69">
        <v>20394</v>
      </c>
      <c r="C2333" s="70" t="s">
        <v>168</v>
      </c>
      <c r="D2333" s="66" t="s">
        <v>2466</v>
      </c>
      <c r="E2333" s="70"/>
      <c r="F2333" s="70"/>
      <c r="G2333" s="70">
        <v>7000</v>
      </c>
      <c r="H2333" s="66">
        <v>2556</v>
      </c>
      <c r="I2333" s="66" t="s">
        <v>154</v>
      </c>
      <c r="J2333" s="66" t="s">
        <v>155</v>
      </c>
      <c r="K2333" s="66" t="s">
        <v>1182</v>
      </c>
    </row>
    <row r="2334" spans="1:11" ht="17.25">
      <c r="A2334" s="65">
        <v>13</v>
      </c>
      <c r="B2334" s="69">
        <v>20394</v>
      </c>
      <c r="C2334" s="67" t="s">
        <v>160</v>
      </c>
      <c r="D2334" s="66" t="s">
        <v>2467</v>
      </c>
      <c r="E2334" s="70"/>
      <c r="F2334" s="70"/>
      <c r="G2334" s="70">
        <v>600</v>
      </c>
      <c r="H2334" s="66">
        <v>2556</v>
      </c>
      <c r="I2334" s="66" t="s">
        <v>154</v>
      </c>
      <c r="J2334" s="66" t="s">
        <v>155</v>
      </c>
      <c r="K2334" s="66" t="s">
        <v>1182</v>
      </c>
    </row>
    <row r="2335" spans="1:11" ht="17.25">
      <c r="A2335" s="65">
        <v>13</v>
      </c>
      <c r="B2335" s="69">
        <v>20394</v>
      </c>
      <c r="C2335" s="67" t="s">
        <v>160</v>
      </c>
      <c r="D2335" s="66" t="s">
        <v>2468</v>
      </c>
      <c r="E2335" s="70"/>
      <c r="F2335" s="70"/>
      <c r="G2335" s="70">
        <v>1000</v>
      </c>
      <c r="H2335" s="66">
        <v>2556</v>
      </c>
      <c r="I2335" s="66" t="s">
        <v>154</v>
      </c>
      <c r="J2335" s="66" t="s">
        <v>155</v>
      </c>
      <c r="K2335" s="66" t="s">
        <v>1182</v>
      </c>
    </row>
    <row r="2336" spans="1:11" ht="17.25">
      <c r="A2336" s="65">
        <v>15</v>
      </c>
      <c r="B2336" s="69">
        <v>20394</v>
      </c>
      <c r="C2336" s="67" t="s">
        <v>160</v>
      </c>
      <c r="D2336" s="66" t="s">
        <v>2469</v>
      </c>
      <c r="E2336" s="70"/>
      <c r="F2336" s="70"/>
      <c r="G2336" s="70">
        <v>480</v>
      </c>
      <c r="H2336" s="66">
        <v>2556</v>
      </c>
      <c r="I2336" s="66" t="s">
        <v>154</v>
      </c>
      <c r="J2336" s="66" t="s">
        <v>155</v>
      </c>
      <c r="K2336" s="66" t="s">
        <v>1182</v>
      </c>
    </row>
    <row r="2337" spans="1:11" ht="17.25">
      <c r="A2337" s="65">
        <v>20</v>
      </c>
      <c r="B2337" s="69">
        <v>20394</v>
      </c>
      <c r="C2337" s="67" t="s">
        <v>1313</v>
      </c>
      <c r="D2337" s="66" t="s">
        <v>2470</v>
      </c>
      <c r="E2337" s="70"/>
      <c r="F2337" s="70"/>
      <c r="G2337" s="70">
        <v>16514</v>
      </c>
      <c r="H2337" s="66">
        <v>2556</v>
      </c>
      <c r="I2337" s="66" t="s">
        <v>154</v>
      </c>
      <c r="J2337" s="66" t="s">
        <v>155</v>
      </c>
      <c r="K2337" s="66" t="s">
        <v>1182</v>
      </c>
    </row>
    <row r="2338" spans="1:11" ht="17.25">
      <c r="A2338" s="65">
        <v>23</v>
      </c>
      <c r="B2338" s="69">
        <v>20394</v>
      </c>
      <c r="C2338" s="67" t="s">
        <v>160</v>
      </c>
      <c r="D2338" s="66" t="s">
        <v>2471</v>
      </c>
      <c r="E2338" s="70"/>
      <c r="F2338" s="70"/>
      <c r="G2338" s="70">
        <v>600</v>
      </c>
      <c r="H2338" s="66">
        <v>2556</v>
      </c>
      <c r="I2338" s="66" t="s">
        <v>154</v>
      </c>
      <c r="J2338" s="66" t="s">
        <v>155</v>
      </c>
      <c r="K2338" s="66" t="s">
        <v>1182</v>
      </c>
    </row>
    <row r="2339" spans="1:11" ht="17.25">
      <c r="A2339" s="65">
        <v>23</v>
      </c>
      <c r="B2339" s="69">
        <v>20394</v>
      </c>
      <c r="C2339" s="67" t="s">
        <v>160</v>
      </c>
      <c r="D2339" s="66" t="s">
        <v>2472</v>
      </c>
      <c r="E2339" s="70"/>
      <c r="F2339" s="70"/>
      <c r="G2339" s="70">
        <v>7000</v>
      </c>
      <c r="H2339" s="66">
        <v>2556</v>
      </c>
      <c r="I2339" s="66" t="s">
        <v>154</v>
      </c>
      <c r="J2339" s="66" t="s">
        <v>155</v>
      </c>
      <c r="K2339" s="66" t="s">
        <v>1182</v>
      </c>
    </row>
    <row r="2340" spans="1:11" ht="17.25">
      <c r="A2340" s="65">
        <v>23</v>
      </c>
      <c r="B2340" s="69">
        <v>20394</v>
      </c>
      <c r="C2340" s="67" t="s">
        <v>160</v>
      </c>
      <c r="D2340" s="66" t="s">
        <v>2473</v>
      </c>
      <c r="E2340" s="70"/>
      <c r="F2340" s="70"/>
      <c r="G2340" s="70">
        <v>1635</v>
      </c>
      <c r="H2340" s="66">
        <v>2556</v>
      </c>
      <c r="I2340" s="66" t="s">
        <v>154</v>
      </c>
      <c r="J2340" s="66" t="s">
        <v>155</v>
      </c>
      <c r="K2340" s="66" t="s">
        <v>1182</v>
      </c>
    </row>
    <row r="2341" spans="1:11" ht="17.25">
      <c r="A2341" s="65">
        <v>27</v>
      </c>
      <c r="B2341" s="69">
        <v>20394</v>
      </c>
      <c r="C2341" s="67" t="s">
        <v>160</v>
      </c>
      <c r="D2341" s="66" t="s">
        <v>2474</v>
      </c>
      <c r="E2341" s="70"/>
      <c r="F2341" s="70"/>
      <c r="G2341" s="70">
        <v>400</v>
      </c>
      <c r="H2341" s="66">
        <v>2556</v>
      </c>
      <c r="I2341" s="66" t="s">
        <v>154</v>
      </c>
      <c r="J2341" s="66" t="s">
        <v>155</v>
      </c>
      <c r="K2341" s="66" t="s">
        <v>1182</v>
      </c>
    </row>
    <row r="2342" spans="1:11" ht="17.25">
      <c r="A2342" s="65">
        <v>27</v>
      </c>
      <c r="B2342" s="69">
        <v>20394</v>
      </c>
      <c r="C2342" s="67" t="s">
        <v>160</v>
      </c>
      <c r="D2342" s="66" t="s">
        <v>2475</v>
      </c>
      <c r="E2342" s="70"/>
      <c r="F2342" s="70"/>
      <c r="G2342" s="70">
        <v>400</v>
      </c>
      <c r="H2342" s="66">
        <v>2556</v>
      </c>
      <c r="I2342" s="66" t="s">
        <v>154</v>
      </c>
      <c r="J2342" s="66" t="s">
        <v>155</v>
      </c>
      <c r="K2342" s="66" t="s">
        <v>1182</v>
      </c>
    </row>
    <row r="2343" spans="1:11" ht="17.25">
      <c r="A2343" s="65">
        <v>29</v>
      </c>
      <c r="B2343" s="69">
        <v>20394</v>
      </c>
      <c r="C2343" s="66" t="s">
        <v>164</v>
      </c>
      <c r="D2343" s="66" t="s">
        <v>2476</v>
      </c>
      <c r="E2343" s="70"/>
      <c r="F2343" s="70"/>
      <c r="G2343" s="70">
        <v>9500</v>
      </c>
      <c r="H2343" s="66">
        <v>2556</v>
      </c>
      <c r="I2343" s="66" t="s">
        <v>154</v>
      </c>
      <c r="J2343" s="66" t="s">
        <v>155</v>
      </c>
      <c r="K2343" s="66" t="s">
        <v>1182</v>
      </c>
    </row>
    <row r="2344" spans="1:11" ht="17.25">
      <c r="A2344" s="65">
        <v>29</v>
      </c>
      <c r="B2344" s="69">
        <v>20394</v>
      </c>
      <c r="C2344" s="67" t="s">
        <v>160</v>
      </c>
      <c r="D2344" s="66" t="s">
        <v>2477</v>
      </c>
      <c r="E2344" s="70"/>
      <c r="F2344" s="70"/>
      <c r="G2344" s="70">
        <v>1100</v>
      </c>
      <c r="H2344" s="66">
        <v>2556</v>
      </c>
      <c r="I2344" s="66" t="s">
        <v>154</v>
      </c>
      <c r="J2344" s="66" t="s">
        <v>155</v>
      </c>
      <c r="K2344" s="66" t="s">
        <v>1182</v>
      </c>
    </row>
    <row r="2345" spans="1:11" ht="17.25">
      <c r="A2345" s="65">
        <v>29</v>
      </c>
      <c r="B2345" s="69">
        <v>20394</v>
      </c>
      <c r="C2345" s="67" t="s">
        <v>160</v>
      </c>
      <c r="D2345" s="66" t="s">
        <v>2478</v>
      </c>
      <c r="E2345" s="70"/>
      <c r="F2345" s="70"/>
      <c r="G2345" s="70">
        <v>315</v>
      </c>
      <c r="H2345" s="66">
        <v>2556</v>
      </c>
      <c r="I2345" s="66" t="s">
        <v>154</v>
      </c>
      <c r="J2345" s="66" t="s">
        <v>155</v>
      </c>
      <c r="K2345" s="66" t="s">
        <v>1182</v>
      </c>
    </row>
    <row r="2346" spans="1:11" ht="17.25">
      <c r="A2346" s="65">
        <v>30</v>
      </c>
      <c r="B2346" s="69">
        <v>20394</v>
      </c>
      <c r="C2346" s="70" t="s">
        <v>158</v>
      </c>
      <c r="D2346" s="66" t="s">
        <v>2479</v>
      </c>
      <c r="E2346" s="70"/>
      <c r="F2346" s="70"/>
      <c r="G2346" s="70">
        <v>700</v>
      </c>
      <c r="H2346" s="66">
        <v>2556</v>
      </c>
      <c r="I2346" s="66" t="s">
        <v>154</v>
      </c>
      <c r="J2346" s="66" t="s">
        <v>155</v>
      </c>
      <c r="K2346" s="66" t="s">
        <v>1182</v>
      </c>
    </row>
    <row r="2347" spans="1:11" ht="17.25">
      <c r="A2347" s="65">
        <v>30</v>
      </c>
      <c r="B2347" s="69">
        <v>20394</v>
      </c>
      <c r="C2347" s="67" t="s">
        <v>2241</v>
      </c>
      <c r="D2347" s="66" t="s">
        <v>2480</v>
      </c>
      <c r="E2347" s="70"/>
      <c r="F2347" s="70"/>
      <c r="G2347" s="70">
        <v>3300</v>
      </c>
      <c r="H2347" s="66">
        <v>2556</v>
      </c>
      <c r="I2347" s="66" t="s">
        <v>154</v>
      </c>
      <c r="J2347" s="66" t="s">
        <v>155</v>
      </c>
      <c r="K2347" s="66" t="s">
        <v>1182</v>
      </c>
    </row>
    <row r="2348" spans="1:11" ht="17.25">
      <c r="A2348" s="65">
        <v>30</v>
      </c>
      <c r="B2348" s="69">
        <v>20394</v>
      </c>
      <c r="C2348" s="66" t="s">
        <v>164</v>
      </c>
      <c r="D2348" s="66" t="s">
        <v>2481</v>
      </c>
      <c r="E2348" s="70"/>
      <c r="F2348" s="70"/>
      <c r="G2348" s="70">
        <v>4000</v>
      </c>
      <c r="H2348" s="66">
        <v>2556</v>
      </c>
      <c r="I2348" s="66" t="s">
        <v>154</v>
      </c>
      <c r="J2348" s="66" t="s">
        <v>155</v>
      </c>
      <c r="K2348" s="66" t="s">
        <v>1182</v>
      </c>
    </row>
    <row r="2349" spans="1:11" ht="17.25">
      <c r="A2349" s="65">
        <v>7</v>
      </c>
      <c r="B2349" s="69">
        <v>20424</v>
      </c>
      <c r="C2349" s="72" t="s">
        <v>152</v>
      </c>
      <c r="D2349" s="66" t="s">
        <v>2482</v>
      </c>
      <c r="E2349" s="70"/>
      <c r="F2349" s="70"/>
      <c r="G2349" s="70">
        <v>10</v>
      </c>
      <c r="H2349" s="66">
        <v>2556</v>
      </c>
      <c r="I2349" s="66" t="s">
        <v>154</v>
      </c>
      <c r="J2349" s="66" t="s">
        <v>155</v>
      </c>
      <c r="K2349" s="66" t="s">
        <v>1182</v>
      </c>
    </row>
    <row r="2350" spans="1:11" ht="17.25">
      <c r="A2350" s="65">
        <v>7</v>
      </c>
      <c r="B2350" s="69">
        <v>20424</v>
      </c>
      <c r="C2350" s="72" t="s">
        <v>152</v>
      </c>
      <c r="D2350" s="66" t="s">
        <v>2483</v>
      </c>
      <c r="E2350" s="70"/>
      <c r="F2350" s="70"/>
      <c r="G2350" s="70">
        <v>7180</v>
      </c>
      <c r="H2350" s="66">
        <v>2556</v>
      </c>
      <c r="I2350" s="66" t="s">
        <v>154</v>
      </c>
      <c r="J2350" s="66" t="s">
        <v>155</v>
      </c>
      <c r="K2350" s="66" t="s">
        <v>1182</v>
      </c>
    </row>
    <row r="2351" spans="1:11" ht="17.25">
      <c r="A2351" s="65">
        <v>7</v>
      </c>
      <c r="B2351" s="69">
        <v>20424</v>
      </c>
      <c r="C2351" s="72" t="s">
        <v>152</v>
      </c>
      <c r="D2351" s="66" t="s">
        <v>2484</v>
      </c>
      <c r="E2351" s="70"/>
      <c r="F2351" s="70"/>
      <c r="G2351" s="70">
        <v>3500</v>
      </c>
      <c r="H2351" s="66">
        <v>2556</v>
      </c>
      <c r="I2351" s="66" t="s">
        <v>154</v>
      </c>
      <c r="J2351" s="66" t="s">
        <v>155</v>
      </c>
      <c r="K2351" s="66" t="s">
        <v>1182</v>
      </c>
    </row>
    <row r="2352" spans="1:11" ht="17.25">
      <c r="A2352" s="65">
        <v>7</v>
      </c>
      <c r="B2352" s="69">
        <v>20424</v>
      </c>
      <c r="C2352" s="67" t="s">
        <v>156</v>
      </c>
      <c r="D2352" s="66" t="s">
        <v>2485</v>
      </c>
      <c r="E2352" s="70"/>
      <c r="F2352" s="70"/>
      <c r="G2352" s="70">
        <v>6360</v>
      </c>
      <c r="H2352" s="66">
        <v>2556</v>
      </c>
      <c r="I2352" s="66" t="s">
        <v>154</v>
      </c>
      <c r="J2352" s="66" t="s">
        <v>155</v>
      </c>
      <c r="K2352" s="66" t="s">
        <v>1182</v>
      </c>
    </row>
    <row r="2353" spans="1:11" ht="17.25">
      <c r="A2353" s="65">
        <v>13</v>
      </c>
      <c r="B2353" s="69">
        <v>20424</v>
      </c>
      <c r="C2353" s="67" t="s">
        <v>246</v>
      </c>
      <c r="D2353" s="66" t="s">
        <v>2486</v>
      </c>
      <c r="E2353" s="70"/>
      <c r="F2353" s="70"/>
      <c r="G2353" s="70">
        <v>1080</v>
      </c>
      <c r="H2353" s="66">
        <v>2556</v>
      </c>
      <c r="I2353" s="66" t="s">
        <v>154</v>
      </c>
      <c r="J2353" s="66" t="s">
        <v>155</v>
      </c>
      <c r="K2353" s="66" t="s">
        <v>1182</v>
      </c>
    </row>
    <row r="2354" spans="1:11" ht="17.25">
      <c r="A2354" s="65">
        <v>13</v>
      </c>
      <c r="B2354" s="69">
        <v>20424</v>
      </c>
      <c r="C2354" s="67" t="s">
        <v>160</v>
      </c>
      <c r="D2354" s="66" t="s">
        <v>2487</v>
      </c>
      <c r="E2354" s="70"/>
      <c r="F2354" s="70"/>
      <c r="G2354" s="70">
        <v>1000</v>
      </c>
      <c r="H2354" s="66">
        <v>2556</v>
      </c>
      <c r="I2354" s="66" t="s">
        <v>154</v>
      </c>
      <c r="J2354" s="66" t="s">
        <v>155</v>
      </c>
      <c r="K2354" s="66" t="s">
        <v>1182</v>
      </c>
    </row>
    <row r="2355" spans="1:11" ht="17.25">
      <c r="A2355" s="65">
        <v>13</v>
      </c>
      <c r="B2355" s="69">
        <v>20424</v>
      </c>
      <c r="C2355" s="67" t="s">
        <v>2241</v>
      </c>
      <c r="D2355" s="66" t="s">
        <v>2488</v>
      </c>
      <c r="E2355" s="70"/>
      <c r="F2355" s="70"/>
      <c r="G2355" s="70">
        <v>2800</v>
      </c>
      <c r="H2355" s="66">
        <v>2556</v>
      </c>
      <c r="I2355" s="66" t="s">
        <v>154</v>
      </c>
      <c r="J2355" s="66" t="s">
        <v>155</v>
      </c>
      <c r="K2355" s="66" t="s">
        <v>1182</v>
      </c>
    </row>
    <row r="2356" spans="1:11" ht="17.25">
      <c r="A2356" s="65">
        <v>13</v>
      </c>
      <c r="B2356" s="69">
        <v>20424</v>
      </c>
      <c r="C2356" s="67" t="s">
        <v>160</v>
      </c>
      <c r="D2356" s="66" t="s">
        <v>2489</v>
      </c>
      <c r="E2356" s="70"/>
      <c r="F2356" s="70"/>
      <c r="G2356" s="70">
        <v>585</v>
      </c>
      <c r="H2356" s="66">
        <v>2556</v>
      </c>
      <c r="I2356" s="66" t="s">
        <v>154</v>
      </c>
      <c r="J2356" s="66" t="s">
        <v>155</v>
      </c>
      <c r="K2356" s="66" t="s">
        <v>1182</v>
      </c>
    </row>
    <row r="2357" spans="1:11" ht="17.25">
      <c r="A2357" s="65">
        <v>17</v>
      </c>
      <c r="B2357" s="69">
        <v>20424</v>
      </c>
      <c r="C2357" s="66" t="s">
        <v>186</v>
      </c>
      <c r="D2357" s="67" t="s">
        <v>2490</v>
      </c>
      <c r="E2357" s="70"/>
      <c r="F2357" s="70"/>
      <c r="G2357" s="70">
        <f>4600+600</f>
        <v>5200</v>
      </c>
      <c r="H2357" s="66">
        <v>2556</v>
      </c>
      <c r="I2357" s="66" t="s">
        <v>154</v>
      </c>
      <c r="J2357" s="66" t="s">
        <v>155</v>
      </c>
      <c r="K2357" s="66" t="s">
        <v>1182</v>
      </c>
    </row>
    <row r="2358" spans="1:11" ht="17.25">
      <c r="A2358" s="65">
        <v>18</v>
      </c>
      <c r="B2358" s="69">
        <v>20424</v>
      </c>
      <c r="C2358" s="67" t="s">
        <v>160</v>
      </c>
      <c r="D2358" s="66" t="s">
        <v>2491</v>
      </c>
      <c r="E2358" s="70"/>
      <c r="F2358" s="70"/>
      <c r="G2358" s="70">
        <v>900</v>
      </c>
      <c r="H2358" s="66">
        <v>2556</v>
      </c>
      <c r="I2358" s="66" t="s">
        <v>154</v>
      </c>
      <c r="J2358" s="66" t="s">
        <v>155</v>
      </c>
      <c r="K2358" s="66" t="s">
        <v>1182</v>
      </c>
    </row>
    <row r="2359" spans="1:11" ht="17.25">
      <c r="A2359" s="65">
        <v>18</v>
      </c>
      <c r="B2359" s="69">
        <v>20424</v>
      </c>
      <c r="C2359" s="72" t="s">
        <v>171</v>
      </c>
      <c r="D2359" s="67" t="s">
        <v>2492</v>
      </c>
      <c r="E2359" s="70"/>
      <c r="F2359" s="70"/>
      <c r="G2359" s="70">
        <v>20000</v>
      </c>
      <c r="H2359" s="66">
        <v>2556</v>
      </c>
      <c r="I2359" s="66" t="s">
        <v>154</v>
      </c>
      <c r="J2359" s="66" t="s">
        <v>155</v>
      </c>
      <c r="K2359" s="66" t="s">
        <v>1182</v>
      </c>
    </row>
    <row r="2360" spans="1:11" ht="17.25">
      <c r="A2360" s="65">
        <v>24</v>
      </c>
      <c r="B2360" s="69">
        <v>20424</v>
      </c>
      <c r="C2360" s="66" t="s">
        <v>164</v>
      </c>
      <c r="D2360" s="66" t="s">
        <v>2493</v>
      </c>
      <c r="E2360" s="70"/>
      <c r="F2360" s="70"/>
      <c r="G2360" s="70">
        <v>5000</v>
      </c>
      <c r="H2360" s="66">
        <v>2556</v>
      </c>
      <c r="I2360" s="66" t="s">
        <v>154</v>
      </c>
      <c r="J2360" s="66" t="s">
        <v>155</v>
      </c>
      <c r="K2360" s="66" t="s">
        <v>1182</v>
      </c>
    </row>
    <row r="2361" spans="1:11" ht="17.25">
      <c r="A2361" s="65">
        <v>24</v>
      </c>
      <c r="B2361" s="69">
        <v>20424</v>
      </c>
      <c r="C2361" s="66" t="s">
        <v>164</v>
      </c>
      <c r="D2361" s="66" t="s">
        <v>2494</v>
      </c>
      <c r="E2361" s="70"/>
      <c r="F2361" s="70"/>
      <c r="G2361" s="70">
        <v>4500</v>
      </c>
      <c r="H2361" s="66">
        <v>2556</v>
      </c>
      <c r="I2361" s="66" t="s">
        <v>154</v>
      </c>
      <c r="J2361" s="66" t="s">
        <v>155</v>
      </c>
      <c r="K2361" s="66" t="s">
        <v>1182</v>
      </c>
    </row>
    <row r="2362" spans="1:11" ht="17.25">
      <c r="A2362" s="65">
        <v>26</v>
      </c>
      <c r="B2362" s="69">
        <v>20424</v>
      </c>
      <c r="C2362" s="67" t="s">
        <v>160</v>
      </c>
      <c r="D2362" s="66" t="s">
        <v>2495</v>
      </c>
      <c r="E2362" s="70"/>
      <c r="F2362" s="70"/>
      <c r="G2362" s="70">
        <v>8000</v>
      </c>
      <c r="H2362" s="66">
        <v>2556</v>
      </c>
      <c r="I2362" s="66" t="s">
        <v>154</v>
      </c>
      <c r="J2362" s="66" t="s">
        <v>155</v>
      </c>
      <c r="K2362" s="66" t="s">
        <v>1182</v>
      </c>
    </row>
    <row r="2363" spans="1:11" ht="17.25">
      <c r="A2363" s="65">
        <v>26</v>
      </c>
      <c r="B2363" s="69">
        <v>20424</v>
      </c>
      <c r="C2363" s="67" t="s">
        <v>160</v>
      </c>
      <c r="D2363" s="66" t="s">
        <v>2496</v>
      </c>
      <c r="E2363" s="70"/>
      <c r="F2363" s="70"/>
      <c r="G2363" s="70">
        <v>1000</v>
      </c>
      <c r="H2363" s="66">
        <v>2556</v>
      </c>
      <c r="I2363" s="66" t="s">
        <v>154</v>
      </c>
      <c r="J2363" s="66" t="s">
        <v>155</v>
      </c>
      <c r="K2363" s="66" t="s">
        <v>1182</v>
      </c>
    </row>
    <row r="2364" spans="1:11" ht="17.25">
      <c r="A2364" s="65">
        <v>26</v>
      </c>
      <c r="B2364" s="69">
        <v>20424</v>
      </c>
      <c r="C2364" s="67" t="s">
        <v>160</v>
      </c>
      <c r="D2364" s="66" t="s">
        <v>2497</v>
      </c>
      <c r="E2364" s="70"/>
      <c r="F2364" s="70"/>
      <c r="G2364" s="70">
        <v>700</v>
      </c>
      <c r="H2364" s="66">
        <v>2556</v>
      </c>
      <c r="I2364" s="66" t="s">
        <v>154</v>
      </c>
      <c r="J2364" s="66" t="s">
        <v>155</v>
      </c>
      <c r="K2364" s="66" t="s">
        <v>1182</v>
      </c>
    </row>
    <row r="2365" spans="1:11" ht="17.25">
      <c r="A2365" s="65">
        <v>26</v>
      </c>
      <c r="B2365" s="69">
        <v>20424</v>
      </c>
      <c r="C2365" s="67" t="s">
        <v>2241</v>
      </c>
      <c r="D2365" s="66" t="s">
        <v>2498</v>
      </c>
      <c r="E2365" s="70"/>
      <c r="F2365" s="70"/>
      <c r="G2365" s="70">
        <v>2100</v>
      </c>
      <c r="H2365" s="66">
        <v>2556</v>
      </c>
      <c r="I2365" s="66" t="s">
        <v>154</v>
      </c>
      <c r="J2365" s="66" t="s">
        <v>155</v>
      </c>
      <c r="K2365" s="66" t="s">
        <v>1182</v>
      </c>
    </row>
    <row r="2366" spans="1:11" ht="17.25">
      <c r="A2366" s="65">
        <v>28</v>
      </c>
      <c r="B2366" s="69">
        <v>20424</v>
      </c>
      <c r="C2366" s="67" t="s">
        <v>160</v>
      </c>
      <c r="D2366" s="66" t="s">
        <v>2499</v>
      </c>
      <c r="E2366" s="70"/>
      <c r="F2366" s="70"/>
      <c r="G2366" s="70">
        <v>3700</v>
      </c>
      <c r="H2366" s="66">
        <v>2556</v>
      </c>
      <c r="I2366" s="66" t="s">
        <v>154</v>
      </c>
      <c r="J2366" s="66" t="s">
        <v>155</v>
      </c>
      <c r="K2366" s="66" t="s">
        <v>1182</v>
      </c>
    </row>
    <row r="2367" spans="1:11" ht="17.25">
      <c r="A2367" s="65">
        <v>28</v>
      </c>
      <c r="B2367" s="69">
        <v>20424</v>
      </c>
      <c r="C2367" s="70" t="s">
        <v>168</v>
      </c>
      <c r="D2367" s="66" t="s">
        <v>2500</v>
      </c>
      <c r="E2367" s="70"/>
      <c r="F2367" s="70"/>
      <c r="G2367" s="70">
        <v>1000</v>
      </c>
      <c r="H2367" s="66">
        <v>2556</v>
      </c>
      <c r="I2367" s="66" t="s">
        <v>154</v>
      </c>
      <c r="J2367" s="66" t="s">
        <v>155</v>
      </c>
      <c r="K2367" s="66" t="s">
        <v>1182</v>
      </c>
    </row>
    <row r="2368" spans="1:11" ht="17.25">
      <c r="A2368" s="65">
        <v>28</v>
      </c>
      <c r="B2368" s="69">
        <v>20424</v>
      </c>
      <c r="C2368" s="67" t="s">
        <v>160</v>
      </c>
      <c r="D2368" s="66" t="s">
        <v>2501</v>
      </c>
      <c r="E2368" s="70"/>
      <c r="F2368" s="70"/>
      <c r="G2368" s="70">
        <v>4351</v>
      </c>
      <c r="H2368" s="66">
        <v>2556</v>
      </c>
      <c r="I2368" s="66" t="s">
        <v>154</v>
      </c>
      <c r="J2368" s="66" t="s">
        <v>155</v>
      </c>
      <c r="K2368" s="66" t="s">
        <v>1182</v>
      </c>
    </row>
    <row r="2369" spans="1:11" ht="17.25">
      <c r="A2369" s="65">
        <v>2</v>
      </c>
      <c r="B2369" s="69">
        <v>20455</v>
      </c>
      <c r="C2369" s="67" t="s">
        <v>160</v>
      </c>
      <c r="D2369" s="66" t="s">
        <v>2502</v>
      </c>
      <c r="E2369" s="70"/>
      <c r="F2369" s="70"/>
      <c r="G2369" s="70">
        <v>1000</v>
      </c>
      <c r="H2369" s="66">
        <v>2556</v>
      </c>
      <c r="I2369" s="66" t="s">
        <v>154</v>
      </c>
      <c r="J2369" s="66" t="s">
        <v>155</v>
      </c>
      <c r="K2369" s="66" t="s">
        <v>1182</v>
      </c>
    </row>
    <row r="2370" spans="1:11" ht="17.25">
      <c r="A2370" s="65">
        <v>2</v>
      </c>
      <c r="B2370" s="69">
        <v>20455</v>
      </c>
      <c r="C2370" s="67" t="s">
        <v>160</v>
      </c>
      <c r="D2370" s="66" t="s">
        <v>2503</v>
      </c>
      <c r="E2370" s="70"/>
      <c r="F2370" s="70"/>
      <c r="G2370" s="70">
        <v>1000</v>
      </c>
      <c r="H2370" s="66">
        <v>2556</v>
      </c>
      <c r="I2370" s="66" t="s">
        <v>154</v>
      </c>
      <c r="J2370" s="66" t="s">
        <v>155</v>
      </c>
      <c r="K2370" s="66" t="s">
        <v>1182</v>
      </c>
    </row>
    <row r="2371" spans="1:11" ht="17.25">
      <c r="A2371" s="65">
        <v>4</v>
      </c>
      <c r="B2371" s="69">
        <v>20455</v>
      </c>
      <c r="C2371" s="72" t="s">
        <v>152</v>
      </c>
      <c r="D2371" s="67" t="s">
        <v>2504</v>
      </c>
      <c r="E2371" s="70"/>
      <c r="F2371" s="70"/>
      <c r="G2371" s="70">
        <v>7180</v>
      </c>
      <c r="H2371" s="66">
        <v>2556</v>
      </c>
      <c r="I2371" s="66" t="s">
        <v>154</v>
      </c>
      <c r="J2371" s="66" t="s">
        <v>155</v>
      </c>
      <c r="K2371" s="66" t="s">
        <v>1182</v>
      </c>
    </row>
    <row r="2372" spans="1:11" ht="17.25">
      <c r="A2372" s="65">
        <v>4</v>
      </c>
      <c r="B2372" s="69">
        <v>20455</v>
      </c>
      <c r="C2372" s="72" t="s">
        <v>152</v>
      </c>
      <c r="D2372" s="66" t="s">
        <v>2505</v>
      </c>
      <c r="E2372" s="70"/>
      <c r="F2372" s="70"/>
      <c r="G2372" s="70">
        <v>3500</v>
      </c>
      <c r="H2372" s="66">
        <v>2556</v>
      </c>
      <c r="I2372" s="66" t="s">
        <v>154</v>
      </c>
      <c r="J2372" s="66" t="s">
        <v>155</v>
      </c>
      <c r="K2372" s="66" t="s">
        <v>1182</v>
      </c>
    </row>
    <row r="2373" spans="1:11" ht="17.25">
      <c r="A2373" s="65">
        <v>4</v>
      </c>
      <c r="B2373" s="69">
        <v>20455</v>
      </c>
      <c r="C2373" s="67" t="s">
        <v>156</v>
      </c>
      <c r="D2373" s="66" t="s">
        <v>2506</v>
      </c>
      <c r="E2373" s="70"/>
      <c r="F2373" s="70"/>
      <c r="G2373" s="70">
        <v>7200</v>
      </c>
      <c r="H2373" s="66">
        <v>2556</v>
      </c>
      <c r="I2373" s="66" t="s">
        <v>154</v>
      </c>
      <c r="J2373" s="66" t="s">
        <v>155</v>
      </c>
      <c r="K2373" s="66" t="s">
        <v>1182</v>
      </c>
    </row>
    <row r="2374" spans="1:11" ht="17.25">
      <c r="A2374" s="65">
        <v>8</v>
      </c>
      <c r="B2374" s="69">
        <v>20455</v>
      </c>
      <c r="C2374" s="66" t="s">
        <v>164</v>
      </c>
      <c r="D2374" s="66" t="s">
        <v>2507</v>
      </c>
      <c r="E2374" s="70"/>
      <c r="F2374" s="70"/>
      <c r="G2374" s="70">
        <v>8000</v>
      </c>
      <c r="H2374" s="66">
        <v>2556</v>
      </c>
      <c r="I2374" s="66" t="s">
        <v>154</v>
      </c>
      <c r="J2374" s="66" t="s">
        <v>155</v>
      </c>
      <c r="K2374" s="66" t="s">
        <v>1182</v>
      </c>
    </row>
    <row r="2375" spans="1:11" ht="17.25">
      <c r="A2375" s="65">
        <v>8</v>
      </c>
      <c r="B2375" s="69">
        <v>20455</v>
      </c>
      <c r="C2375" s="70" t="s">
        <v>158</v>
      </c>
      <c r="D2375" s="67" t="s">
        <v>2508</v>
      </c>
      <c r="E2375" s="70"/>
      <c r="F2375" s="70"/>
      <c r="G2375" s="70">
        <v>20</v>
      </c>
      <c r="H2375" s="66">
        <v>2556</v>
      </c>
      <c r="I2375" s="66" t="s">
        <v>154</v>
      </c>
      <c r="J2375" s="66" t="s">
        <v>155</v>
      </c>
      <c r="K2375" s="66" t="s">
        <v>1182</v>
      </c>
    </row>
    <row r="2376" spans="1:11" ht="17.25">
      <c r="A2376" s="65">
        <v>10</v>
      </c>
      <c r="B2376" s="69">
        <v>20455</v>
      </c>
      <c r="C2376" s="67" t="s">
        <v>160</v>
      </c>
      <c r="D2376" s="66" t="s">
        <v>2509</v>
      </c>
      <c r="E2376" s="70"/>
      <c r="F2376" s="70"/>
      <c r="G2376" s="70">
        <v>638</v>
      </c>
      <c r="H2376" s="66">
        <v>2556</v>
      </c>
      <c r="I2376" s="66" t="s">
        <v>154</v>
      </c>
      <c r="J2376" s="66" t="s">
        <v>155</v>
      </c>
      <c r="K2376" s="66" t="s">
        <v>1182</v>
      </c>
    </row>
    <row r="2377" spans="1:11" ht="17.25">
      <c r="A2377" s="65">
        <v>11</v>
      </c>
      <c r="B2377" s="69">
        <v>20455</v>
      </c>
      <c r="C2377" s="67" t="s">
        <v>160</v>
      </c>
      <c r="D2377" s="66" t="s">
        <v>2510</v>
      </c>
      <c r="E2377" s="70"/>
      <c r="F2377" s="70"/>
      <c r="G2377" s="70">
        <v>5000</v>
      </c>
      <c r="H2377" s="66">
        <v>2556</v>
      </c>
      <c r="I2377" s="66" t="s">
        <v>154</v>
      </c>
      <c r="J2377" s="66" t="s">
        <v>155</v>
      </c>
      <c r="K2377" s="66" t="s">
        <v>1182</v>
      </c>
    </row>
    <row r="2378" spans="1:11" ht="17.25">
      <c r="A2378" s="65">
        <v>11</v>
      </c>
      <c r="B2378" s="69">
        <v>20455</v>
      </c>
      <c r="C2378" s="67" t="s">
        <v>246</v>
      </c>
      <c r="D2378" s="67" t="s">
        <v>2511</v>
      </c>
      <c r="E2378" s="70"/>
      <c r="F2378" s="70"/>
      <c r="G2378" s="70">
        <v>1800</v>
      </c>
      <c r="H2378" s="66">
        <v>2556</v>
      </c>
      <c r="I2378" s="66" t="s">
        <v>154</v>
      </c>
      <c r="J2378" s="66" t="s">
        <v>155</v>
      </c>
      <c r="K2378" s="66" t="s">
        <v>1182</v>
      </c>
    </row>
    <row r="2379" spans="1:11" ht="17.25">
      <c r="A2379" s="65">
        <v>11</v>
      </c>
      <c r="B2379" s="69">
        <v>20455</v>
      </c>
      <c r="C2379" s="67" t="s">
        <v>160</v>
      </c>
      <c r="D2379" s="66" t="s">
        <v>2512</v>
      </c>
      <c r="E2379" s="70"/>
      <c r="F2379" s="70"/>
      <c r="G2379" s="70">
        <v>1000</v>
      </c>
      <c r="H2379" s="66">
        <v>2556</v>
      </c>
      <c r="I2379" s="66" t="s">
        <v>154</v>
      </c>
      <c r="J2379" s="66" t="s">
        <v>155</v>
      </c>
      <c r="K2379" s="66" t="s">
        <v>1182</v>
      </c>
    </row>
    <row r="2380" spans="1:11" ht="17.25">
      <c r="A2380" s="65">
        <v>11</v>
      </c>
      <c r="B2380" s="69">
        <v>20455</v>
      </c>
      <c r="C2380" s="70" t="s">
        <v>168</v>
      </c>
      <c r="D2380" s="66" t="s">
        <v>2513</v>
      </c>
      <c r="E2380" s="70"/>
      <c r="F2380" s="70"/>
      <c r="G2380" s="70">
        <v>1720</v>
      </c>
      <c r="H2380" s="66">
        <v>2556</v>
      </c>
      <c r="I2380" s="66" t="s">
        <v>154</v>
      </c>
      <c r="J2380" s="66" t="s">
        <v>155</v>
      </c>
      <c r="K2380" s="66" t="s">
        <v>1182</v>
      </c>
    </row>
    <row r="2381" spans="1:11" ht="17.25">
      <c r="A2381" s="65">
        <v>22</v>
      </c>
      <c r="B2381" s="69">
        <v>20455</v>
      </c>
      <c r="C2381" s="67" t="s">
        <v>584</v>
      </c>
      <c r="D2381" s="66" t="s">
        <v>2514</v>
      </c>
      <c r="E2381" s="70"/>
      <c r="F2381" s="70"/>
      <c r="G2381" s="70">
        <v>2400</v>
      </c>
      <c r="H2381" s="66">
        <v>2556</v>
      </c>
      <c r="I2381" s="66" t="s">
        <v>154</v>
      </c>
      <c r="J2381" s="66" t="s">
        <v>155</v>
      </c>
      <c r="K2381" s="66" t="s">
        <v>1182</v>
      </c>
    </row>
    <row r="2382" spans="1:11" ht="17.25">
      <c r="A2382" s="65">
        <v>22</v>
      </c>
      <c r="B2382" s="69">
        <v>20455</v>
      </c>
      <c r="C2382" s="66" t="s">
        <v>164</v>
      </c>
      <c r="D2382" s="66" t="s">
        <v>2515</v>
      </c>
      <c r="E2382" s="70"/>
      <c r="F2382" s="70"/>
      <c r="G2382" s="70">
        <v>9500</v>
      </c>
      <c r="H2382" s="66">
        <v>2556</v>
      </c>
      <c r="I2382" s="66" t="s">
        <v>154</v>
      </c>
      <c r="J2382" s="66" t="s">
        <v>155</v>
      </c>
      <c r="K2382" s="66" t="s">
        <v>1182</v>
      </c>
    </row>
    <row r="2383" spans="1:11" ht="17.25">
      <c r="A2383" s="65">
        <v>22</v>
      </c>
      <c r="B2383" s="69">
        <v>20455</v>
      </c>
      <c r="C2383" s="67" t="s">
        <v>584</v>
      </c>
      <c r="D2383" s="66" t="s">
        <v>2516</v>
      </c>
      <c r="E2383" s="70"/>
      <c r="F2383" s="70"/>
      <c r="G2383" s="70">
        <v>13800</v>
      </c>
      <c r="H2383" s="66">
        <v>2556</v>
      </c>
      <c r="I2383" s="66" t="s">
        <v>154</v>
      </c>
      <c r="J2383" s="66" t="s">
        <v>155</v>
      </c>
      <c r="K2383" s="66" t="s">
        <v>1182</v>
      </c>
    </row>
    <row r="2384" spans="1:11" ht="17.25">
      <c r="A2384" s="65">
        <v>22</v>
      </c>
      <c r="B2384" s="69">
        <v>20455</v>
      </c>
      <c r="C2384" s="67" t="s">
        <v>584</v>
      </c>
      <c r="D2384" s="66" t="s">
        <v>2514</v>
      </c>
      <c r="E2384" s="70"/>
      <c r="F2384" s="70"/>
      <c r="G2384" s="70">
        <v>2400</v>
      </c>
      <c r="H2384" s="66">
        <v>2556</v>
      </c>
      <c r="I2384" s="66" t="s">
        <v>154</v>
      </c>
      <c r="J2384" s="66" t="s">
        <v>155</v>
      </c>
      <c r="K2384" s="66" t="s">
        <v>1182</v>
      </c>
    </row>
    <row r="2385" spans="1:11" ht="17.25">
      <c r="A2385" s="65">
        <v>22</v>
      </c>
      <c r="B2385" s="69">
        <v>20455</v>
      </c>
      <c r="C2385" s="67" t="s">
        <v>584</v>
      </c>
      <c r="D2385" s="66" t="s">
        <v>2517</v>
      </c>
      <c r="E2385" s="70"/>
      <c r="F2385" s="70"/>
      <c r="G2385" s="70">
        <v>2400</v>
      </c>
      <c r="H2385" s="66">
        <v>2556</v>
      </c>
      <c r="I2385" s="66" t="s">
        <v>154</v>
      </c>
      <c r="J2385" s="66" t="s">
        <v>155</v>
      </c>
      <c r="K2385" s="66" t="s">
        <v>1182</v>
      </c>
    </row>
    <row r="2386" spans="1:11" ht="17.25">
      <c r="A2386" s="65">
        <v>24</v>
      </c>
      <c r="B2386" s="69">
        <v>20455</v>
      </c>
      <c r="C2386" s="71" t="s">
        <v>1086</v>
      </c>
      <c r="D2386" s="71" t="s">
        <v>1086</v>
      </c>
      <c r="E2386" s="70"/>
      <c r="F2386" s="70"/>
      <c r="G2386" s="70">
        <v>7095.6</v>
      </c>
      <c r="H2386" s="66">
        <v>2556</v>
      </c>
      <c r="I2386" s="66" t="s">
        <v>154</v>
      </c>
      <c r="J2386" s="66" t="s">
        <v>155</v>
      </c>
      <c r="K2386" s="66" t="s">
        <v>1182</v>
      </c>
    </row>
    <row r="2387" spans="1:11" ht="17.25">
      <c r="A2387" s="65">
        <v>29</v>
      </c>
      <c r="B2387" s="69">
        <v>20455</v>
      </c>
      <c r="C2387" s="67" t="s">
        <v>160</v>
      </c>
      <c r="D2387" s="67" t="s">
        <v>2518</v>
      </c>
      <c r="E2387" s="70"/>
      <c r="F2387" s="70"/>
      <c r="G2387" s="70">
        <v>6000</v>
      </c>
      <c r="H2387" s="66">
        <v>2556</v>
      </c>
      <c r="I2387" s="66" t="s">
        <v>154</v>
      </c>
      <c r="J2387" s="66" t="s">
        <v>155</v>
      </c>
      <c r="K2387" s="66" t="s">
        <v>1182</v>
      </c>
    </row>
    <row r="2388" spans="1:11" ht="17.25">
      <c r="A2388" s="65">
        <v>29</v>
      </c>
      <c r="B2388" s="69">
        <v>20455</v>
      </c>
      <c r="C2388" s="67" t="s">
        <v>160</v>
      </c>
      <c r="D2388" s="72" t="s">
        <v>178</v>
      </c>
      <c r="E2388" s="70"/>
      <c r="F2388" s="70"/>
      <c r="G2388" s="70">
        <v>1090</v>
      </c>
      <c r="H2388" s="66">
        <v>2556</v>
      </c>
      <c r="I2388" s="66" t="s">
        <v>154</v>
      </c>
      <c r="J2388" s="66" t="s">
        <v>155</v>
      </c>
      <c r="K2388" s="66" t="s">
        <v>1182</v>
      </c>
    </row>
    <row r="2389" spans="1:11" ht="17.25">
      <c r="A2389" s="65">
        <v>29</v>
      </c>
      <c r="B2389" s="69">
        <v>20455</v>
      </c>
      <c r="C2389" s="67" t="s">
        <v>160</v>
      </c>
      <c r="D2389" s="70" t="s">
        <v>1313</v>
      </c>
      <c r="E2389" s="70"/>
      <c r="F2389" s="70"/>
      <c r="G2389" s="70">
        <v>1080</v>
      </c>
      <c r="H2389" s="66">
        <v>2556</v>
      </c>
      <c r="I2389" s="66" t="s">
        <v>154</v>
      </c>
      <c r="J2389" s="66" t="s">
        <v>155</v>
      </c>
      <c r="K2389" s="66" t="s">
        <v>1182</v>
      </c>
    </row>
    <row r="2390" spans="1:11" ht="17.25">
      <c r="A2390" s="65">
        <v>29</v>
      </c>
      <c r="B2390" s="69">
        <v>20455</v>
      </c>
      <c r="C2390" s="66" t="s">
        <v>164</v>
      </c>
      <c r="D2390" s="66" t="s">
        <v>2519</v>
      </c>
      <c r="E2390" s="70"/>
      <c r="F2390" s="70"/>
      <c r="G2390" s="70">
        <v>8000</v>
      </c>
      <c r="H2390" s="66">
        <v>2556</v>
      </c>
      <c r="I2390" s="66" t="s">
        <v>154</v>
      </c>
      <c r="J2390" s="66" t="s">
        <v>155</v>
      </c>
      <c r="K2390" s="66" t="s">
        <v>1182</v>
      </c>
    </row>
    <row r="2391" spans="1:11" ht="17.25">
      <c r="A2391" s="65">
        <v>30</v>
      </c>
      <c r="B2391" s="69">
        <v>20455</v>
      </c>
      <c r="C2391" s="66" t="s">
        <v>164</v>
      </c>
      <c r="D2391" s="66" t="s">
        <v>2519</v>
      </c>
      <c r="E2391" s="70"/>
      <c r="F2391" s="70"/>
      <c r="G2391" s="70">
        <v>20500</v>
      </c>
      <c r="H2391" s="66">
        <v>2556</v>
      </c>
      <c r="I2391" s="66" t="s">
        <v>154</v>
      </c>
      <c r="J2391" s="66" t="s">
        <v>155</v>
      </c>
      <c r="K2391" s="66" t="s">
        <v>1182</v>
      </c>
    </row>
    <row r="2392" spans="1:11" ht="17.25">
      <c r="A2392" s="65">
        <v>30</v>
      </c>
      <c r="B2392" s="69">
        <v>20455</v>
      </c>
      <c r="C2392" s="66" t="s">
        <v>164</v>
      </c>
      <c r="D2392" s="66" t="s">
        <v>2520</v>
      </c>
      <c r="E2392" s="70"/>
      <c r="F2392" s="70"/>
      <c r="G2392" s="70">
        <v>12500</v>
      </c>
      <c r="H2392" s="66">
        <v>2556</v>
      </c>
      <c r="I2392" s="66" t="s">
        <v>154</v>
      </c>
      <c r="J2392" s="66" t="s">
        <v>155</v>
      </c>
      <c r="K2392" s="66" t="s">
        <v>1182</v>
      </c>
    </row>
    <row r="2393" spans="1:11" ht="17.25">
      <c r="A2393" s="65">
        <v>11</v>
      </c>
      <c r="B2393" s="69">
        <v>20486</v>
      </c>
      <c r="C2393" s="67" t="s">
        <v>160</v>
      </c>
      <c r="D2393" s="66" t="s">
        <v>2521</v>
      </c>
      <c r="E2393" s="70"/>
      <c r="F2393" s="70"/>
      <c r="G2393" s="70">
        <v>4386</v>
      </c>
      <c r="H2393" s="66">
        <v>2556</v>
      </c>
      <c r="I2393" s="66" t="s">
        <v>154</v>
      </c>
      <c r="J2393" s="66" t="s">
        <v>155</v>
      </c>
      <c r="K2393" s="66" t="s">
        <v>1182</v>
      </c>
    </row>
    <row r="2394" spans="1:11" ht="17.25">
      <c r="A2394" s="65">
        <v>11</v>
      </c>
      <c r="B2394" s="69">
        <v>20486</v>
      </c>
      <c r="C2394" s="67" t="s">
        <v>160</v>
      </c>
      <c r="D2394" s="66" t="s">
        <v>2522</v>
      </c>
      <c r="E2394" s="70"/>
      <c r="F2394" s="70"/>
      <c r="G2394" s="70">
        <v>5000</v>
      </c>
      <c r="H2394" s="66">
        <v>2556</v>
      </c>
      <c r="I2394" s="66" t="s">
        <v>154</v>
      </c>
      <c r="J2394" s="66" t="s">
        <v>155</v>
      </c>
      <c r="K2394" s="66" t="s">
        <v>1182</v>
      </c>
    </row>
    <row r="2395" spans="1:11" ht="17.25">
      <c r="A2395" s="65">
        <v>11</v>
      </c>
      <c r="B2395" s="69">
        <v>20486</v>
      </c>
      <c r="C2395" s="67" t="s">
        <v>160</v>
      </c>
      <c r="D2395" s="66" t="s">
        <v>2473</v>
      </c>
      <c r="E2395" s="70"/>
      <c r="F2395" s="70"/>
      <c r="G2395" s="70">
        <v>2080</v>
      </c>
      <c r="H2395" s="66">
        <v>2556</v>
      </c>
      <c r="I2395" s="66" t="s">
        <v>154</v>
      </c>
      <c r="J2395" s="66" t="s">
        <v>155</v>
      </c>
      <c r="K2395" s="66" t="s">
        <v>1182</v>
      </c>
    </row>
    <row r="2396" spans="1:11" ht="17.25">
      <c r="A2396" s="65">
        <v>11</v>
      </c>
      <c r="B2396" s="69">
        <v>20486</v>
      </c>
      <c r="C2396" s="67" t="s">
        <v>160</v>
      </c>
      <c r="D2396" s="66" t="s">
        <v>2523</v>
      </c>
      <c r="E2396" s="70"/>
      <c r="F2396" s="70"/>
      <c r="G2396" s="70">
        <v>930</v>
      </c>
      <c r="H2396" s="66">
        <v>2556</v>
      </c>
      <c r="I2396" s="66" t="s">
        <v>154</v>
      </c>
      <c r="J2396" s="66" t="s">
        <v>155</v>
      </c>
      <c r="K2396" s="66" t="s">
        <v>1182</v>
      </c>
    </row>
    <row r="2397" spans="1:11" ht="17.25">
      <c r="A2397" s="65">
        <v>11</v>
      </c>
      <c r="B2397" s="69">
        <v>20486</v>
      </c>
      <c r="C2397" s="72" t="s">
        <v>178</v>
      </c>
      <c r="D2397" s="66" t="s">
        <v>2524</v>
      </c>
      <c r="E2397" s="70"/>
      <c r="F2397" s="70"/>
      <c r="G2397" s="70">
        <v>36000</v>
      </c>
      <c r="H2397" s="66">
        <v>2556</v>
      </c>
      <c r="I2397" s="66" t="s">
        <v>154</v>
      </c>
      <c r="J2397" s="66" t="s">
        <v>155</v>
      </c>
      <c r="K2397" s="66" t="s">
        <v>1182</v>
      </c>
    </row>
    <row r="2398" spans="1:11" ht="17.25">
      <c r="A2398" s="65">
        <v>11</v>
      </c>
      <c r="B2398" s="69">
        <v>20486</v>
      </c>
      <c r="C2398" s="72" t="s">
        <v>178</v>
      </c>
      <c r="D2398" s="66" t="s">
        <v>2525</v>
      </c>
      <c r="E2398" s="70"/>
      <c r="F2398" s="70"/>
      <c r="G2398" s="70">
        <v>12000</v>
      </c>
      <c r="H2398" s="66">
        <v>2556</v>
      </c>
      <c r="I2398" s="66" t="s">
        <v>154</v>
      </c>
      <c r="J2398" s="66" t="s">
        <v>155</v>
      </c>
      <c r="K2398" s="66" t="s">
        <v>1182</v>
      </c>
    </row>
    <row r="2399" spans="1:11" ht="17.25">
      <c r="A2399" s="65">
        <v>11</v>
      </c>
      <c r="B2399" s="69">
        <v>20486</v>
      </c>
      <c r="C2399" s="72" t="s">
        <v>178</v>
      </c>
      <c r="D2399" s="66" t="s">
        <v>2526</v>
      </c>
      <c r="E2399" s="70"/>
      <c r="F2399" s="70"/>
      <c r="G2399" s="70">
        <v>9000</v>
      </c>
      <c r="H2399" s="66">
        <v>2556</v>
      </c>
      <c r="I2399" s="66" t="s">
        <v>154</v>
      </c>
      <c r="J2399" s="66" t="s">
        <v>155</v>
      </c>
      <c r="K2399" s="66" t="s">
        <v>1182</v>
      </c>
    </row>
    <row r="2400" spans="1:11" ht="17.25">
      <c r="A2400" s="65">
        <v>11</v>
      </c>
      <c r="B2400" s="69">
        <v>20486</v>
      </c>
      <c r="C2400" s="72" t="s">
        <v>178</v>
      </c>
      <c r="D2400" s="66" t="s">
        <v>2527</v>
      </c>
      <c r="E2400" s="70"/>
      <c r="F2400" s="70"/>
      <c r="G2400" s="70">
        <v>3000</v>
      </c>
      <c r="H2400" s="66">
        <v>2556</v>
      </c>
      <c r="I2400" s="66" t="s">
        <v>154</v>
      </c>
      <c r="J2400" s="66" t="s">
        <v>155</v>
      </c>
      <c r="K2400" s="66" t="s">
        <v>1182</v>
      </c>
    </row>
    <row r="2401" spans="1:11" ht="17.25">
      <c r="A2401" s="65">
        <v>11</v>
      </c>
      <c r="B2401" s="69">
        <v>20486</v>
      </c>
      <c r="C2401" s="72" t="s">
        <v>152</v>
      </c>
      <c r="D2401" s="66" t="s">
        <v>2528</v>
      </c>
      <c r="E2401" s="70"/>
      <c r="F2401" s="70"/>
      <c r="G2401" s="70">
        <v>3500</v>
      </c>
      <c r="H2401" s="66">
        <v>2556</v>
      </c>
      <c r="I2401" s="66" t="s">
        <v>154</v>
      </c>
      <c r="J2401" s="66" t="s">
        <v>155</v>
      </c>
      <c r="K2401" s="66" t="s">
        <v>1182</v>
      </c>
    </row>
    <row r="2402" spans="1:11" ht="17.25">
      <c r="A2402" s="65">
        <v>11</v>
      </c>
      <c r="B2402" s="69">
        <v>20486</v>
      </c>
      <c r="C2402" s="72" t="s">
        <v>152</v>
      </c>
      <c r="D2402" s="66" t="s">
        <v>2529</v>
      </c>
      <c r="E2402" s="70"/>
      <c r="F2402" s="70"/>
      <c r="G2402" s="70">
        <v>7180</v>
      </c>
      <c r="H2402" s="66">
        <v>2556</v>
      </c>
      <c r="I2402" s="66" t="s">
        <v>154</v>
      </c>
      <c r="J2402" s="66" t="s">
        <v>155</v>
      </c>
      <c r="K2402" s="66" t="s">
        <v>1182</v>
      </c>
    </row>
    <row r="2403" spans="1:11" ht="17.25">
      <c r="A2403" s="65">
        <v>11</v>
      </c>
      <c r="B2403" s="69">
        <v>20486</v>
      </c>
      <c r="C2403" s="67" t="s">
        <v>156</v>
      </c>
      <c r="D2403" s="66" t="s">
        <v>2530</v>
      </c>
      <c r="E2403" s="70"/>
      <c r="F2403" s="70"/>
      <c r="G2403" s="70">
        <v>310</v>
      </c>
      <c r="H2403" s="66">
        <v>2556</v>
      </c>
      <c r="I2403" s="66" t="s">
        <v>154</v>
      </c>
      <c r="J2403" s="66" t="s">
        <v>155</v>
      </c>
      <c r="K2403" s="66" t="s">
        <v>1182</v>
      </c>
    </row>
    <row r="2404" spans="1:11" ht="17.25">
      <c r="A2404" s="65">
        <v>11</v>
      </c>
      <c r="B2404" s="69">
        <v>20486</v>
      </c>
      <c r="C2404" s="67" t="s">
        <v>156</v>
      </c>
      <c r="D2404" s="66" t="s">
        <v>2531</v>
      </c>
      <c r="E2404" s="70"/>
      <c r="F2404" s="70"/>
      <c r="G2404" s="70">
        <v>6360</v>
      </c>
      <c r="H2404" s="66">
        <v>2556</v>
      </c>
      <c r="I2404" s="66" t="s">
        <v>154</v>
      </c>
      <c r="J2404" s="66" t="s">
        <v>155</v>
      </c>
      <c r="K2404" s="66" t="s">
        <v>1182</v>
      </c>
    </row>
    <row r="2405" spans="1:11" ht="17.25">
      <c r="A2405" s="65">
        <v>13</v>
      </c>
      <c r="B2405" s="69">
        <v>20486</v>
      </c>
      <c r="C2405" s="67" t="s">
        <v>160</v>
      </c>
      <c r="D2405" s="66" t="s">
        <v>2532</v>
      </c>
      <c r="E2405" s="70"/>
      <c r="F2405" s="70"/>
      <c r="G2405" s="70">
        <v>1000</v>
      </c>
      <c r="H2405" s="66">
        <v>2556</v>
      </c>
      <c r="I2405" s="66" t="s">
        <v>154</v>
      </c>
      <c r="J2405" s="66" t="s">
        <v>155</v>
      </c>
      <c r="K2405" s="66" t="s">
        <v>1182</v>
      </c>
    </row>
    <row r="2406" spans="1:11" ht="17.25">
      <c r="A2406" s="65">
        <v>15</v>
      </c>
      <c r="B2406" s="69">
        <v>20486</v>
      </c>
      <c r="C2406" s="67" t="s">
        <v>246</v>
      </c>
      <c r="D2406" s="66" t="s">
        <v>2533</v>
      </c>
      <c r="E2406" s="70"/>
      <c r="F2406" s="70"/>
      <c r="G2406" s="70">
        <v>120</v>
      </c>
      <c r="H2406" s="66">
        <v>2556</v>
      </c>
      <c r="I2406" s="66" t="s">
        <v>154</v>
      </c>
      <c r="J2406" s="66" t="s">
        <v>155</v>
      </c>
      <c r="K2406" s="66" t="s">
        <v>1182</v>
      </c>
    </row>
    <row r="2407" spans="1:11" ht="17.25">
      <c r="A2407" s="65">
        <v>20</v>
      </c>
      <c r="B2407" s="69">
        <v>20486</v>
      </c>
      <c r="C2407" s="66" t="s">
        <v>164</v>
      </c>
      <c r="D2407" s="66" t="s">
        <v>2534</v>
      </c>
      <c r="E2407" s="70"/>
      <c r="F2407" s="70"/>
      <c r="G2407" s="70">
        <v>11000</v>
      </c>
      <c r="H2407" s="66">
        <v>2556</v>
      </c>
      <c r="I2407" s="66" t="s">
        <v>154</v>
      </c>
      <c r="J2407" s="66" t="s">
        <v>155</v>
      </c>
      <c r="K2407" s="66" t="s">
        <v>1182</v>
      </c>
    </row>
    <row r="2408" spans="1:11" ht="17.25">
      <c r="A2408" s="65">
        <v>21</v>
      </c>
      <c r="B2408" s="69">
        <v>20515</v>
      </c>
      <c r="C2408" s="67" t="s">
        <v>160</v>
      </c>
      <c r="D2408" s="66" t="s">
        <v>2535</v>
      </c>
      <c r="E2408" s="70"/>
      <c r="F2408" s="70"/>
      <c r="G2408" s="70">
        <v>-8000</v>
      </c>
      <c r="H2408" s="66">
        <v>2556</v>
      </c>
      <c r="I2408" s="66" t="s">
        <v>154</v>
      </c>
      <c r="J2408" s="66" t="s">
        <v>155</v>
      </c>
      <c r="K2408" s="66" t="s">
        <v>1182</v>
      </c>
    </row>
    <row r="2409" spans="1:11" ht="17.25">
      <c r="A2409" s="65">
        <v>22</v>
      </c>
      <c r="B2409" s="69">
        <v>20486</v>
      </c>
      <c r="C2409" s="67" t="s">
        <v>156</v>
      </c>
      <c r="D2409" s="66" t="s">
        <v>2536</v>
      </c>
      <c r="E2409" s="70"/>
      <c r="F2409" s="70"/>
      <c r="G2409" s="70">
        <v>-1440</v>
      </c>
      <c r="H2409" s="66">
        <v>2556</v>
      </c>
      <c r="I2409" s="66" t="s">
        <v>154</v>
      </c>
      <c r="J2409" s="66" t="s">
        <v>155</v>
      </c>
      <c r="K2409" s="66" t="s">
        <v>1182</v>
      </c>
    </row>
    <row r="2410" spans="1:11" ht="17.25">
      <c r="A2410" s="65">
        <v>21</v>
      </c>
      <c r="B2410" s="69">
        <v>20486</v>
      </c>
      <c r="C2410" s="67" t="s">
        <v>160</v>
      </c>
      <c r="D2410" s="66" t="s">
        <v>2537</v>
      </c>
      <c r="E2410" s="70"/>
      <c r="F2410" s="70"/>
      <c r="G2410" s="70">
        <v>480</v>
      </c>
      <c r="H2410" s="66">
        <v>2556</v>
      </c>
      <c r="I2410" s="66" t="s">
        <v>154</v>
      </c>
      <c r="J2410" s="66" t="s">
        <v>155</v>
      </c>
      <c r="K2410" s="66" t="s">
        <v>1182</v>
      </c>
    </row>
    <row r="2411" spans="1:11" ht="17.25">
      <c r="A2411" s="65">
        <v>1</v>
      </c>
      <c r="B2411" s="69">
        <v>20515</v>
      </c>
      <c r="C2411" s="67" t="s">
        <v>160</v>
      </c>
      <c r="D2411" s="66" t="s">
        <v>2538</v>
      </c>
      <c r="E2411" s="70"/>
      <c r="F2411" s="70"/>
      <c r="G2411" s="70">
        <v>1000</v>
      </c>
      <c r="H2411" s="66">
        <v>2556</v>
      </c>
      <c r="I2411" s="66" t="s">
        <v>154</v>
      </c>
      <c r="J2411" s="66" t="s">
        <v>155</v>
      </c>
      <c r="K2411" s="66" t="s">
        <v>1182</v>
      </c>
    </row>
    <row r="2412" spans="1:11" ht="17.25">
      <c r="A2412" s="65">
        <v>7</v>
      </c>
      <c r="B2412" s="69">
        <v>20515</v>
      </c>
      <c r="C2412" s="67" t="s">
        <v>160</v>
      </c>
      <c r="D2412" s="66" t="s">
        <v>2539</v>
      </c>
      <c r="E2412" s="70"/>
      <c r="F2412" s="70"/>
      <c r="G2412" s="70">
        <v>1400</v>
      </c>
      <c r="H2412" s="66">
        <v>2556</v>
      </c>
      <c r="I2412" s="66" t="s">
        <v>154</v>
      </c>
      <c r="J2412" s="66" t="s">
        <v>155</v>
      </c>
      <c r="K2412" s="66" t="s">
        <v>1182</v>
      </c>
    </row>
    <row r="2413" spans="1:11" ht="17.25">
      <c r="A2413" s="65">
        <v>7</v>
      </c>
      <c r="B2413" s="69">
        <v>20515</v>
      </c>
      <c r="C2413" s="72" t="s">
        <v>152</v>
      </c>
      <c r="D2413" s="66" t="s">
        <v>2540</v>
      </c>
      <c r="E2413" s="70"/>
      <c r="F2413" s="70"/>
      <c r="G2413" s="70">
        <v>3500</v>
      </c>
      <c r="H2413" s="66">
        <v>2556</v>
      </c>
      <c r="I2413" s="66" t="s">
        <v>154</v>
      </c>
      <c r="J2413" s="66" t="s">
        <v>155</v>
      </c>
      <c r="K2413" s="66" t="s">
        <v>1182</v>
      </c>
    </row>
    <row r="2414" spans="1:11" ht="17.25">
      <c r="A2414" s="65">
        <v>7</v>
      </c>
      <c r="B2414" s="69">
        <v>20515</v>
      </c>
      <c r="C2414" s="72" t="s">
        <v>152</v>
      </c>
      <c r="D2414" s="66" t="s">
        <v>2541</v>
      </c>
      <c r="E2414" s="70"/>
      <c r="F2414" s="70"/>
      <c r="G2414" s="70">
        <v>7180</v>
      </c>
      <c r="H2414" s="66">
        <v>2556</v>
      </c>
      <c r="I2414" s="66" t="s">
        <v>154</v>
      </c>
      <c r="J2414" s="66" t="s">
        <v>155</v>
      </c>
      <c r="K2414" s="66" t="s">
        <v>1182</v>
      </c>
    </row>
    <row r="2415" spans="1:11" ht="17.25">
      <c r="A2415" s="65">
        <v>7</v>
      </c>
      <c r="B2415" s="69">
        <v>20515</v>
      </c>
      <c r="C2415" s="72" t="s">
        <v>178</v>
      </c>
      <c r="D2415" s="66" t="s">
        <v>2542</v>
      </c>
      <c r="E2415" s="70"/>
      <c r="F2415" s="70"/>
      <c r="G2415" s="70">
        <v>12000</v>
      </c>
      <c r="H2415" s="66">
        <v>2556</v>
      </c>
      <c r="I2415" s="66" t="s">
        <v>154</v>
      </c>
      <c r="J2415" s="66" t="s">
        <v>155</v>
      </c>
      <c r="K2415" s="66" t="s">
        <v>1182</v>
      </c>
    </row>
    <row r="2416" spans="1:11" ht="17.25">
      <c r="A2416" s="65">
        <v>7</v>
      </c>
      <c r="B2416" s="69">
        <v>20515</v>
      </c>
      <c r="C2416" s="72" t="s">
        <v>178</v>
      </c>
      <c r="D2416" s="66" t="s">
        <v>2543</v>
      </c>
      <c r="E2416" s="70"/>
      <c r="F2416" s="70"/>
      <c r="G2416" s="70">
        <v>3000</v>
      </c>
      <c r="H2416" s="66">
        <v>2556</v>
      </c>
      <c r="I2416" s="66" t="s">
        <v>154</v>
      </c>
      <c r="J2416" s="66" t="s">
        <v>155</v>
      </c>
      <c r="K2416" s="66" t="s">
        <v>1182</v>
      </c>
    </row>
    <row r="2417" spans="1:11" ht="17.25">
      <c r="A2417" s="65">
        <v>7</v>
      </c>
      <c r="B2417" s="69">
        <v>20515</v>
      </c>
      <c r="C2417" s="67" t="s">
        <v>156</v>
      </c>
      <c r="D2417" s="66" t="s">
        <v>2544</v>
      </c>
      <c r="E2417" s="70"/>
      <c r="F2417" s="70"/>
      <c r="G2417" s="70">
        <v>6960</v>
      </c>
      <c r="H2417" s="66">
        <v>2556</v>
      </c>
      <c r="I2417" s="66" t="s">
        <v>154</v>
      </c>
      <c r="J2417" s="66" t="s">
        <v>155</v>
      </c>
      <c r="K2417" s="66" t="s">
        <v>1182</v>
      </c>
    </row>
    <row r="2418" spans="1:11" ht="17.25">
      <c r="A2418" s="65">
        <v>12</v>
      </c>
      <c r="B2418" s="69">
        <v>20515</v>
      </c>
      <c r="C2418" s="67" t="s">
        <v>160</v>
      </c>
      <c r="D2418" s="66" t="s">
        <v>2545</v>
      </c>
      <c r="E2418" s="70"/>
      <c r="F2418" s="70"/>
      <c r="G2418" s="70">
        <v>2750</v>
      </c>
      <c r="H2418" s="66">
        <v>2556</v>
      </c>
      <c r="I2418" s="66" t="s">
        <v>154</v>
      </c>
      <c r="J2418" s="66" t="s">
        <v>155</v>
      </c>
      <c r="K2418" s="66" t="s">
        <v>1182</v>
      </c>
    </row>
    <row r="2419" spans="1:11" ht="17.25">
      <c r="A2419" s="65">
        <v>15</v>
      </c>
      <c r="B2419" s="69">
        <v>20515</v>
      </c>
      <c r="C2419" s="67" t="s">
        <v>246</v>
      </c>
      <c r="D2419" s="66" t="s">
        <v>2546</v>
      </c>
      <c r="E2419" s="70"/>
      <c r="F2419" s="70"/>
      <c r="G2419" s="70">
        <v>240</v>
      </c>
      <c r="H2419" s="66">
        <v>2556</v>
      </c>
      <c r="I2419" s="66" t="s">
        <v>154</v>
      </c>
      <c r="J2419" s="66" t="s">
        <v>155</v>
      </c>
      <c r="K2419" s="66" t="s">
        <v>1182</v>
      </c>
    </row>
    <row r="2420" spans="1:11" ht="17.25">
      <c r="A2420" s="65">
        <v>20</v>
      </c>
      <c r="B2420" s="69">
        <v>20515</v>
      </c>
      <c r="C2420" s="67" t="s">
        <v>160</v>
      </c>
      <c r="D2420" s="66" t="s">
        <v>2547</v>
      </c>
      <c r="E2420" s="70"/>
      <c r="F2420" s="70"/>
      <c r="G2420" s="70">
        <v>3129</v>
      </c>
      <c r="H2420" s="66">
        <v>2556</v>
      </c>
      <c r="I2420" s="66" t="s">
        <v>154</v>
      </c>
      <c r="J2420" s="66" t="s">
        <v>155</v>
      </c>
      <c r="K2420" s="66" t="s">
        <v>1182</v>
      </c>
    </row>
    <row r="2421" spans="1:11" ht="17.25">
      <c r="A2421" s="65">
        <v>20</v>
      </c>
      <c r="B2421" s="69">
        <v>20515</v>
      </c>
      <c r="C2421" s="67" t="s">
        <v>160</v>
      </c>
      <c r="D2421" s="66" t="s">
        <v>2547</v>
      </c>
      <c r="E2421" s="70"/>
      <c r="F2421" s="70"/>
      <c r="G2421" s="70">
        <v>1902</v>
      </c>
      <c r="H2421" s="66">
        <v>2556</v>
      </c>
      <c r="I2421" s="66" t="s">
        <v>154</v>
      </c>
      <c r="J2421" s="66" t="s">
        <v>155</v>
      </c>
      <c r="K2421" s="66" t="s">
        <v>1182</v>
      </c>
    </row>
    <row r="2422" spans="1:11" ht="17.25">
      <c r="A2422" s="65">
        <v>21</v>
      </c>
      <c r="B2422" s="69">
        <v>20515</v>
      </c>
      <c r="C2422" s="67" t="s">
        <v>160</v>
      </c>
      <c r="D2422" s="66" t="s">
        <v>2548</v>
      </c>
      <c r="E2422" s="70"/>
      <c r="F2422" s="70"/>
      <c r="G2422" s="70">
        <v>1000</v>
      </c>
      <c r="H2422" s="66">
        <v>2556</v>
      </c>
      <c r="I2422" s="66" t="s">
        <v>154</v>
      </c>
      <c r="J2422" s="66" t="s">
        <v>155</v>
      </c>
      <c r="K2422" s="66" t="s">
        <v>1182</v>
      </c>
    </row>
    <row r="2423" spans="1:11" ht="17.25">
      <c r="A2423" s="65">
        <v>22</v>
      </c>
      <c r="B2423" s="69">
        <v>20515</v>
      </c>
      <c r="C2423" s="67" t="s">
        <v>160</v>
      </c>
      <c r="D2423" s="66" t="s">
        <v>2549</v>
      </c>
      <c r="E2423" s="70"/>
      <c r="F2423" s="70"/>
      <c r="G2423" s="70">
        <v>1780</v>
      </c>
      <c r="H2423" s="66">
        <v>2556</v>
      </c>
      <c r="I2423" s="66" t="s">
        <v>154</v>
      </c>
      <c r="J2423" s="66" t="s">
        <v>155</v>
      </c>
      <c r="K2423" s="66" t="s">
        <v>1182</v>
      </c>
    </row>
    <row r="2424" spans="1:11" ht="17.25">
      <c r="A2424" s="65">
        <v>22</v>
      </c>
      <c r="B2424" s="69">
        <v>20515</v>
      </c>
      <c r="C2424" s="67" t="s">
        <v>160</v>
      </c>
      <c r="D2424" s="66" t="s">
        <v>2550</v>
      </c>
      <c r="E2424" s="70"/>
      <c r="F2424" s="70"/>
      <c r="G2424" s="70">
        <v>3120</v>
      </c>
      <c r="H2424" s="66">
        <v>2556</v>
      </c>
      <c r="I2424" s="66" t="s">
        <v>154</v>
      </c>
      <c r="J2424" s="66" t="s">
        <v>155</v>
      </c>
      <c r="K2424" s="66" t="s">
        <v>1182</v>
      </c>
    </row>
    <row r="2425" spans="1:11" ht="17.25">
      <c r="A2425" s="65">
        <v>22</v>
      </c>
      <c r="B2425" s="69">
        <v>20515</v>
      </c>
      <c r="C2425" s="67" t="s">
        <v>2241</v>
      </c>
      <c r="D2425" s="66" t="s">
        <v>2551</v>
      </c>
      <c r="E2425" s="70"/>
      <c r="F2425" s="70"/>
      <c r="G2425" s="70">
        <v>14000</v>
      </c>
      <c r="H2425" s="66">
        <v>2556</v>
      </c>
      <c r="I2425" s="66" t="s">
        <v>154</v>
      </c>
      <c r="J2425" s="66" t="s">
        <v>155</v>
      </c>
      <c r="K2425" s="66" t="s">
        <v>1182</v>
      </c>
    </row>
    <row r="2426" spans="1:11" ht="17.25">
      <c r="A2426" s="65">
        <v>27</v>
      </c>
      <c r="B2426" s="69">
        <v>20515</v>
      </c>
      <c r="C2426" s="67" t="s">
        <v>160</v>
      </c>
      <c r="D2426" s="66" t="s">
        <v>2552</v>
      </c>
      <c r="E2426" s="70"/>
      <c r="F2426" s="70"/>
      <c r="G2426" s="70">
        <v>710</v>
      </c>
      <c r="H2426" s="66">
        <v>2556</v>
      </c>
      <c r="I2426" s="66" t="s">
        <v>154</v>
      </c>
      <c r="J2426" s="66" t="s">
        <v>155</v>
      </c>
      <c r="K2426" s="66" t="s">
        <v>1182</v>
      </c>
    </row>
    <row r="2427" spans="1:11" ht="17.25">
      <c r="A2427" s="65">
        <v>27</v>
      </c>
      <c r="B2427" s="69">
        <v>20515</v>
      </c>
      <c r="C2427" s="66" t="s">
        <v>164</v>
      </c>
      <c r="D2427" s="66" t="s">
        <v>2553</v>
      </c>
      <c r="E2427" s="70"/>
      <c r="F2427" s="70"/>
      <c r="G2427" s="70">
        <v>12500</v>
      </c>
      <c r="H2427" s="66">
        <v>2556</v>
      </c>
      <c r="I2427" s="66" t="s">
        <v>154</v>
      </c>
      <c r="J2427" s="66" t="s">
        <v>155</v>
      </c>
      <c r="K2427" s="66" t="s">
        <v>1182</v>
      </c>
    </row>
    <row r="2428" spans="1:11" ht="17.25">
      <c r="A2428" s="65">
        <v>27</v>
      </c>
      <c r="B2428" s="69">
        <v>20515</v>
      </c>
      <c r="C2428" s="67" t="s">
        <v>160</v>
      </c>
      <c r="D2428" s="66" t="s">
        <v>2554</v>
      </c>
      <c r="E2428" s="70"/>
      <c r="F2428" s="70"/>
      <c r="G2428" s="70">
        <v>354</v>
      </c>
      <c r="H2428" s="66">
        <v>2556</v>
      </c>
      <c r="I2428" s="66" t="s">
        <v>154</v>
      </c>
      <c r="J2428" s="66" t="s">
        <v>155</v>
      </c>
      <c r="K2428" s="66" t="s">
        <v>1182</v>
      </c>
    </row>
    <row r="2429" spans="1:11" ht="17.25">
      <c r="A2429" s="65">
        <v>27</v>
      </c>
      <c r="B2429" s="69">
        <v>20515</v>
      </c>
      <c r="C2429" s="67" t="s">
        <v>2241</v>
      </c>
      <c r="D2429" s="66" t="s">
        <v>2555</v>
      </c>
      <c r="E2429" s="70"/>
      <c r="F2429" s="70"/>
      <c r="G2429" s="70">
        <v>6000</v>
      </c>
      <c r="H2429" s="66">
        <v>2556</v>
      </c>
      <c r="I2429" s="66" t="s">
        <v>154</v>
      </c>
      <c r="J2429" s="66" t="s">
        <v>155</v>
      </c>
      <c r="K2429" s="66" t="s">
        <v>1182</v>
      </c>
    </row>
    <row r="2430" spans="1:11" ht="17.25">
      <c r="A2430" s="65">
        <v>27</v>
      </c>
      <c r="B2430" s="69">
        <v>20515</v>
      </c>
      <c r="C2430" s="70" t="s">
        <v>168</v>
      </c>
      <c r="D2430" s="66" t="s">
        <v>2556</v>
      </c>
      <c r="E2430" s="70"/>
      <c r="F2430" s="70"/>
      <c r="G2430" s="70">
        <v>1000</v>
      </c>
      <c r="H2430" s="66">
        <v>2556</v>
      </c>
      <c r="I2430" s="66" t="s">
        <v>154</v>
      </c>
      <c r="J2430" s="66" t="s">
        <v>155</v>
      </c>
      <c r="K2430" s="66" t="s">
        <v>1182</v>
      </c>
    </row>
    <row r="2431" spans="1:11" ht="17.25">
      <c r="A2431" s="65">
        <v>27</v>
      </c>
      <c r="B2431" s="69">
        <v>20515</v>
      </c>
      <c r="C2431" s="66" t="s">
        <v>164</v>
      </c>
      <c r="D2431" s="66" t="s">
        <v>2557</v>
      </c>
      <c r="E2431" s="70"/>
      <c r="F2431" s="70"/>
      <c r="G2431" s="70">
        <v>25500</v>
      </c>
      <c r="H2431" s="66">
        <v>2556</v>
      </c>
      <c r="I2431" s="66" t="s">
        <v>154</v>
      </c>
      <c r="J2431" s="66" t="s">
        <v>155</v>
      </c>
      <c r="K2431" s="66" t="s">
        <v>1182</v>
      </c>
    </row>
    <row r="2432" spans="1:11" ht="17.25">
      <c r="A2432" s="65">
        <v>27</v>
      </c>
      <c r="B2432" s="69">
        <v>20515</v>
      </c>
      <c r="C2432" s="67" t="s">
        <v>160</v>
      </c>
      <c r="D2432" s="66" t="s">
        <v>2558</v>
      </c>
      <c r="E2432" s="70"/>
      <c r="F2432" s="70"/>
      <c r="G2432" s="70">
        <v>1200</v>
      </c>
      <c r="H2432" s="66">
        <v>2556</v>
      </c>
      <c r="I2432" s="66" t="s">
        <v>154</v>
      </c>
      <c r="J2432" s="66" t="s">
        <v>155</v>
      </c>
      <c r="K2432" s="66" t="s">
        <v>1182</v>
      </c>
    </row>
    <row r="2433" spans="1:11" ht="17.25">
      <c r="A2433" s="65">
        <v>2</v>
      </c>
      <c r="B2433" s="69">
        <v>20546</v>
      </c>
      <c r="C2433" s="67" t="s">
        <v>2241</v>
      </c>
      <c r="D2433" s="66" t="s">
        <v>2559</v>
      </c>
      <c r="E2433" s="70"/>
      <c r="F2433" s="70"/>
      <c r="G2433" s="70">
        <v>4000</v>
      </c>
      <c r="H2433" s="66">
        <v>2556</v>
      </c>
      <c r="I2433" s="66" t="s">
        <v>154</v>
      </c>
      <c r="J2433" s="66" t="s">
        <v>155</v>
      </c>
      <c r="K2433" s="66" t="s">
        <v>1182</v>
      </c>
    </row>
    <row r="2434" spans="1:11" ht="17.25">
      <c r="A2434" s="65">
        <v>2</v>
      </c>
      <c r="B2434" s="69">
        <v>20546</v>
      </c>
      <c r="C2434" s="67" t="s">
        <v>160</v>
      </c>
      <c r="D2434" s="66" t="s">
        <v>2560</v>
      </c>
      <c r="E2434" s="70"/>
      <c r="F2434" s="70"/>
      <c r="G2434" s="70">
        <v>650</v>
      </c>
      <c r="H2434" s="66">
        <v>2556</v>
      </c>
      <c r="I2434" s="66" t="s">
        <v>154</v>
      </c>
      <c r="J2434" s="66" t="s">
        <v>155</v>
      </c>
      <c r="K2434" s="66" t="s">
        <v>1182</v>
      </c>
    </row>
    <row r="2435" spans="1:11" ht="17.25">
      <c r="A2435" s="65">
        <v>3</v>
      </c>
      <c r="B2435" s="69">
        <v>20546</v>
      </c>
      <c r="C2435" s="67" t="s">
        <v>160</v>
      </c>
      <c r="D2435" s="66" t="s">
        <v>2561</v>
      </c>
      <c r="E2435" s="70"/>
      <c r="F2435" s="70"/>
      <c r="G2435" s="70">
        <v>600</v>
      </c>
      <c r="H2435" s="66">
        <v>2556</v>
      </c>
      <c r="I2435" s="66" t="s">
        <v>154</v>
      </c>
      <c r="J2435" s="66" t="s">
        <v>155</v>
      </c>
      <c r="K2435" s="66" t="s">
        <v>1182</v>
      </c>
    </row>
    <row r="2436" spans="1:11" ht="17.25">
      <c r="A2436" s="65">
        <v>3</v>
      </c>
      <c r="B2436" s="69">
        <v>20546</v>
      </c>
      <c r="C2436" s="66" t="s">
        <v>164</v>
      </c>
      <c r="D2436" s="66" t="s">
        <v>2562</v>
      </c>
      <c r="E2436" s="70"/>
      <c r="F2436" s="70"/>
      <c r="G2436" s="70">
        <v>10000</v>
      </c>
      <c r="H2436" s="66">
        <v>2556</v>
      </c>
      <c r="I2436" s="66" t="s">
        <v>154</v>
      </c>
      <c r="J2436" s="66" t="s">
        <v>155</v>
      </c>
      <c r="K2436" s="66" t="s">
        <v>1182</v>
      </c>
    </row>
    <row r="2437" spans="1:11" ht="17.25">
      <c r="A2437" s="65">
        <v>3</v>
      </c>
      <c r="B2437" s="69">
        <v>20546</v>
      </c>
      <c r="C2437" s="67" t="s">
        <v>160</v>
      </c>
      <c r="D2437" s="66" t="s">
        <v>2563</v>
      </c>
      <c r="E2437" s="70"/>
      <c r="F2437" s="70"/>
      <c r="G2437" s="70">
        <v>525</v>
      </c>
      <c r="H2437" s="66">
        <v>2556</v>
      </c>
      <c r="I2437" s="66" t="s">
        <v>154</v>
      </c>
      <c r="J2437" s="66" t="s">
        <v>155</v>
      </c>
      <c r="K2437" s="66" t="s">
        <v>1182</v>
      </c>
    </row>
    <row r="2438" spans="1:11" ht="17.25">
      <c r="A2438" s="65">
        <v>5</v>
      </c>
      <c r="B2438" s="69">
        <v>20546</v>
      </c>
      <c r="C2438" s="72" t="s">
        <v>152</v>
      </c>
      <c r="D2438" s="66" t="s">
        <v>2564</v>
      </c>
      <c r="E2438" s="70"/>
      <c r="F2438" s="70"/>
      <c r="G2438" s="70">
        <v>7180</v>
      </c>
      <c r="H2438" s="66">
        <v>2556</v>
      </c>
      <c r="I2438" s="66" t="s">
        <v>154</v>
      </c>
      <c r="J2438" s="66" t="s">
        <v>155</v>
      </c>
      <c r="K2438" s="66" t="s">
        <v>1182</v>
      </c>
    </row>
    <row r="2439" spans="1:11" ht="17.25">
      <c r="A2439" s="65">
        <v>5</v>
      </c>
      <c r="B2439" s="69">
        <v>20546</v>
      </c>
      <c r="C2439" s="72" t="s">
        <v>152</v>
      </c>
      <c r="D2439" s="66" t="s">
        <v>2565</v>
      </c>
      <c r="E2439" s="70"/>
      <c r="F2439" s="70"/>
      <c r="G2439" s="70">
        <v>3500</v>
      </c>
      <c r="H2439" s="66">
        <v>2556</v>
      </c>
      <c r="I2439" s="66" t="s">
        <v>154</v>
      </c>
      <c r="J2439" s="66" t="s">
        <v>155</v>
      </c>
      <c r="K2439" s="66" t="s">
        <v>1182</v>
      </c>
    </row>
    <row r="2440" spans="1:11" ht="17.25">
      <c r="A2440" s="65">
        <v>5</v>
      </c>
      <c r="B2440" s="69">
        <v>20546</v>
      </c>
      <c r="C2440" s="72" t="s">
        <v>178</v>
      </c>
      <c r="D2440" s="66" t="s">
        <v>2566</v>
      </c>
      <c r="E2440" s="70"/>
      <c r="F2440" s="70"/>
      <c r="G2440" s="70">
        <v>12000</v>
      </c>
      <c r="H2440" s="66">
        <v>2556</v>
      </c>
      <c r="I2440" s="66" t="s">
        <v>154</v>
      </c>
      <c r="J2440" s="66" t="s">
        <v>155</v>
      </c>
      <c r="K2440" s="66" t="s">
        <v>1182</v>
      </c>
    </row>
    <row r="2441" spans="1:11" ht="17.25">
      <c r="A2441" s="65">
        <v>5</v>
      </c>
      <c r="B2441" s="69">
        <v>20546</v>
      </c>
      <c r="C2441" s="72" t="s">
        <v>178</v>
      </c>
      <c r="D2441" s="66" t="s">
        <v>2567</v>
      </c>
      <c r="E2441" s="70"/>
      <c r="F2441" s="70"/>
      <c r="G2441" s="70">
        <v>3000</v>
      </c>
      <c r="H2441" s="66">
        <v>2556</v>
      </c>
      <c r="I2441" s="66" t="s">
        <v>154</v>
      </c>
      <c r="J2441" s="66" t="s">
        <v>155</v>
      </c>
      <c r="K2441" s="66" t="s">
        <v>1182</v>
      </c>
    </row>
    <row r="2442" spans="1:11" ht="17.25">
      <c r="A2442" s="65">
        <v>5</v>
      </c>
      <c r="B2442" s="69">
        <v>20546</v>
      </c>
      <c r="C2442" s="67" t="s">
        <v>156</v>
      </c>
      <c r="D2442" s="66" t="s">
        <v>2568</v>
      </c>
      <c r="E2442" s="70"/>
      <c r="F2442" s="70"/>
      <c r="G2442" s="70">
        <v>6960</v>
      </c>
      <c r="H2442" s="66">
        <v>2556</v>
      </c>
      <c r="I2442" s="66" t="s">
        <v>154</v>
      </c>
      <c r="J2442" s="66" t="s">
        <v>155</v>
      </c>
      <c r="K2442" s="66" t="s">
        <v>1182</v>
      </c>
    </row>
    <row r="2443" spans="1:11" ht="17.25">
      <c r="A2443" s="65">
        <v>11</v>
      </c>
      <c r="B2443" s="69">
        <v>20546</v>
      </c>
      <c r="C2443" s="67" t="s">
        <v>160</v>
      </c>
      <c r="D2443" s="66" t="s">
        <v>2569</v>
      </c>
      <c r="E2443" s="70"/>
      <c r="F2443" s="70"/>
      <c r="G2443" s="70">
        <v>3000</v>
      </c>
      <c r="H2443" s="66">
        <v>2556</v>
      </c>
      <c r="I2443" s="66" t="s">
        <v>154</v>
      </c>
      <c r="J2443" s="66" t="s">
        <v>155</v>
      </c>
      <c r="K2443" s="66" t="s">
        <v>1182</v>
      </c>
    </row>
    <row r="2444" spans="1:11" ht="17.25">
      <c r="A2444" s="65">
        <v>17</v>
      </c>
      <c r="B2444" s="69">
        <v>20546</v>
      </c>
      <c r="C2444" s="66" t="s">
        <v>164</v>
      </c>
      <c r="D2444" s="66" t="s">
        <v>2570</v>
      </c>
      <c r="E2444" s="70"/>
      <c r="F2444" s="70"/>
      <c r="G2444" s="70">
        <v>10000</v>
      </c>
      <c r="H2444" s="66">
        <v>2556</v>
      </c>
      <c r="I2444" s="66" t="s">
        <v>154</v>
      </c>
      <c r="J2444" s="66" t="s">
        <v>155</v>
      </c>
      <c r="K2444" s="66" t="s">
        <v>1182</v>
      </c>
    </row>
    <row r="2445" spans="1:11" ht="17.25">
      <c r="A2445" s="65">
        <v>17</v>
      </c>
      <c r="B2445" s="69">
        <v>20546</v>
      </c>
      <c r="C2445" s="66" t="s">
        <v>164</v>
      </c>
      <c r="D2445" s="66" t="s">
        <v>2571</v>
      </c>
      <c r="E2445" s="70"/>
      <c r="F2445" s="70"/>
      <c r="G2445" s="70">
        <v>5500</v>
      </c>
      <c r="H2445" s="66">
        <v>2556</v>
      </c>
      <c r="I2445" s="66" t="s">
        <v>154</v>
      </c>
      <c r="J2445" s="66" t="s">
        <v>155</v>
      </c>
      <c r="K2445" s="66" t="s">
        <v>1182</v>
      </c>
    </row>
    <row r="2446" spans="1:11" ht="17.25">
      <c r="A2446" s="65">
        <v>17</v>
      </c>
      <c r="B2446" s="69">
        <v>20546</v>
      </c>
      <c r="C2446" s="67" t="s">
        <v>160</v>
      </c>
      <c r="D2446" s="66" t="s">
        <v>2570</v>
      </c>
      <c r="E2446" s="70"/>
      <c r="F2446" s="70"/>
      <c r="G2446" s="70">
        <v>240</v>
      </c>
      <c r="H2446" s="66">
        <v>2556</v>
      </c>
      <c r="I2446" s="66" t="s">
        <v>154</v>
      </c>
      <c r="J2446" s="66" t="s">
        <v>155</v>
      </c>
      <c r="K2446" s="66" t="s">
        <v>1182</v>
      </c>
    </row>
    <row r="2447" spans="1:11" ht="17.25">
      <c r="A2447" s="65">
        <v>19</v>
      </c>
      <c r="B2447" s="69">
        <v>20546</v>
      </c>
      <c r="C2447" s="67" t="s">
        <v>160</v>
      </c>
      <c r="D2447" s="66" t="s">
        <v>2572</v>
      </c>
      <c r="E2447" s="70"/>
      <c r="F2447" s="70"/>
      <c r="G2447" s="70">
        <v>5000</v>
      </c>
      <c r="H2447" s="66">
        <v>2556</v>
      </c>
      <c r="I2447" s="66" t="s">
        <v>154</v>
      </c>
      <c r="J2447" s="66" t="s">
        <v>155</v>
      </c>
      <c r="K2447" s="66" t="s">
        <v>1182</v>
      </c>
    </row>
    <row r="2448" spans="1:11" ht="17.25">
      <c r="A2448" s="65">
        <v>19</v>
      </c>
      <c r="B2448" s="69">
        <v>20546</v>
      </c>
      <c r="C2448" s="67" t="s">
        <v>160</v>
      </c>
      <c r="D2448" s="66" t="s">
        <v>2573</v>
      </c>
      <c r="E2448" s="70"/>
      <c r="F2448" s="70"/>
      <c r="G2448" s="70">
        <v>8450</v>
      </c>
      <c r="H2448" s="66">
        <v>2556</v>
      </c>
      <c r="I2448" s="66" t="s">
        <v>154</v>
      </c>
      <c r="J2448" s="66" t="s">
        <v>155</v>
      </c>
      <c r="K2448" s="66" t="s">
        <v>1182</v>
      </c>
    </row>
    <row r="2449" spans="1:11" ht="17.25">
      <c r="A2449" s="65">
        <v>19</v>
      </c>
      <c r="B2449" s="69">
        <v>20546</v>
      </c>
      <c r="C2449" s="67" t="s">
        <v>160</v>
      </c>
      <c r="D2449" s="66" t="s">
        <v>2574</v>
      </c>
      <c r="E2449" s="70"/>
      <c r="F2449" s="70"/>
      <c r="G2449" s="70">
        <v>6000</v>
      </c>
      <c r="H2449" s="66">
        <v>2556</v>
      </c>
      <c r="I2449" s="66" t="s">
        <v>154</v>
      </c>
      <c r="J2449" s="66" t="s">
        <v>155</v>
      </c>
      <c r="K2449" s="66" t="s">
        <v>1182</v>
      </c>
    </row>
    <row r="2450" spans="1:11" ht="17.25">
      <c r="A2450" s="65">
        <v>24</v>
      </c>
      <c r="B2450" s="69">
        <v>20546</v>
      </c>
      <c r="C2450" s="67" t="s">
        <v>160</v>
      </c>
      <c r="D2450" s="66" t="s">
        <v>2575</v>
      </c>
      <c r="E2450" s="70"/>
      <c r="F2450" s="70"/>
      <c r="G2450" s="70">
        <v>160</v>
      </c>
      <c r="H2450" s="66">
        <v>2556</v>
      </c>
      <c r="I2450" s="66" t="s">
        <v>154</v>
      </c>
      <c r="J2450" s="66" t="s">
        <v>155</v>
      </c>
      <c r="K2450" s="66" t="s">
        <v>1182</v>
      </c>
    </row>
    <row r="2451" spans="1:11" ht="17.25">
      <c r="A2451" s="65">
        <v>25</v>
      </c>
      <c r="B2451" s="69">
        <v>20546</v>
      </c>
      <c r="C2451" s="67" t="s">
        <v>1313</v>
      </c>
      <c r="D2451" s="66" t="s">
        <v>2576</v>
      </c>
      <c r="E2451" s="70"/>
      <c r="F2451" s="70"/>
      <c r="G2451" s="70">
        <v>7180.96</v>
      </c>
      <c r="H2451" s="66">
        <v>2556</v>
      </c>
      <c r="I2451" s="66" t="s">
        <v>154</v>
      </c>
      <c r="J2451" s="66" t="s">
        <v>155</v>
      </c>
      <c r="K2451" s="66" t="s">
        <v>1182</v>
      </c>
    </row>
    <row r="2452" spans="1:11" ht="17.25">
      <c r="A2452" s="65">
        <v>30</v>
      </c>
      <c r="B2452" s="69">
        <v>20546</v>
      </c>
      <c r="C2452" s="67" t="s">
        <v>2241</v>
      </c>
      <c r="D2452" s="66" t="s">
        <v>2577</v>
      </c>
      <c r="E2452" s="70"/>
      <c r="F2452" s="70"/>
      <c r="G2452" s="70">
        <v>2800</v>
      </c>
      <c r="H2452" s="66">
        <v>2556</v>
      </c>
      <c r="I2452" s="66" t="s">
        <v>154</v>
      </c>
      <c r="J2452" s="66" t="s">
        <v>155</v>
      </c>
      <c r="K2452" s="66" t="s">
        <v>1182</v>
      </c>
    </row>
    <row r="2453" spans="1:11" ht="17.25">
      <c r="A2453" s="65">
        <v>8</v>
      </c>
      <c r="B2453" s="69">
        <v>20576</v>
      </c>
      <c r="C2453" s="66" t="s">
        <v>164</v>
      </c>
      <c r="D2453" s="66" t="s">
        <v>2578</v>
      </c>
      <c r="E2453" s="70"/>
      <c r="F2453" s="70"/>
      <c r="G2453" s="70">
        <v>14000</v>
      </c>
      <c r="H2453" s="66">
        <v>2556</v>
      </c>
      <c r="I2453" s="66" t="s">
        <v>154</v>
      </c>
      <c r="J2453" s="66" t="s">
        <v>155</v>
      </c>
      <c r="K2453" s="66" t="s">
        <v>1182</v>
      </c>
    </row>
    <row r="2454" spans="1:11" ht="17.25">
      <c r="A2454" s="65">
        <v>8</v>
      </c>
      <c r="B2454" s="69">
        <v>20576</v>
      </c>
      <c r="C2454" s="67" t="s">
        <v>160</v>
      </c>
      <c r="D2454" s="66" t="s">
        <v>2579</v>
      </c>
      <c r="E2454" s="70"/>
      <c r="F2454" s="70"/>
      <c r="G2454" s="70">
        <v>2250</v>
      </c>
      <c r="H2454" s="66">
        <v>2556</v>
      </c>
      <c r="I2454" s="66" t="s">
        <v>154</v>
      </c>
      <c r="J2454" s="66" t="s">
        <v>155</v>
      </c>
      <c r="K2454" s="66" t="s">
        <v>1182</v>
      </c>
    </row>
    <row r="2455" spans="1:11" ht="17.25">
      <c r="A2455" s="65">
        <v>10</v>
      </c>
      <c r="B2455" s="69">
        <v>20576</v>
      </c>
      <c r="C2455" s="72" t="s">
        <v>152</v>
      </c>
      <c r="D2455" s="66" t="s">
        <v>2580</v>
      </c>
      <c r="E2455" s="70"/>
      <c r="F2455" s="70"/>
      <c r="G2455" s="70">
        <v>7180</v>
      </c>
      <c r="H2455" s="66">
        <v>2556</v>
      </c>
      <c r="I2455" s="66" t="s">
        <v>154</v>
      </c>
      <c r="J2455" s="66" t="s">
        <v>155</v>
      </c>
      <c r="K2455" s="66" t="s">
        <v>1182</v>
      </c>
    </row>
    <row r="2456" spans="1:11" ht="17.25">
      <c r="A2456" s="65">
        <v>10</v>
      </c>
      <c r="B2456" s="69">
        <v>20576</v>
      </c>
      <c r="C2456" s="72" t="s">
        <v>152</v>
      </c>
      <c r="D2456" s="66" t="s">
        <v>2581</v>
      </c>
      <c r="E2456" s="70"/>
      <c r="F2456" s="70"/>
      <c r="G2456" s="70">
        <v>3500</v>
      </c>
      <c r="H2456" s="66">
        <v>2556</v>
      </c>
      <c r="I2456" s="66" t="s">
        <v>154</v>
      </c>
      <c r="J2456" s="66" t="s">
        <v>155</v>
      </c>
      <c r="K2456" s="66" t="s">
        <v>1182</v>
      </c>
    </row>
    <row r="2457" spans="1:11" ht="17.25">
      <c r="A2457" s="65">
        <v>10</v>
      </c>
      <c r="B2457" s="69">
        <v>20576</v>
      </c>
      <c r="C2457" s="72" t="s">
        <v>178</v>
      </c>
      <c r="D2457" s="66" t="s">
        <v>2582</v>
      </c>
      <c r="E2457" s="70"/>
      <c r="F2457" s="70"/>
      <c r="G2457" s="70">
        <v>12000</v>
      </c>
      <c r="H2457" s="66">
        <v>2556</v>
      </c>
      <c r="I2457" s="66" t="s">
        <v>154</v>
      </c>
      <c r="J2457" s="66" t="s">
        <v>155</v>
      </c>
      <c r="K2457" s="66" t="s">
        <v>1182</v>
      </c>
    </row>
    <row r="2458" spans="1:11" ht="17.25">
      <c r="A2458" s="65">
        <v>10</v>
      </c>
      <c r="B2458" s="69">
        <v>20576</v>
      </c>
      <c r="C2458" s="72" t="s">
        <v>178</v>
      </c>
      <c r="D2458" s="66" t="s">
        <v>2583</v>
      </c>
      <c r="E2458" s="70"/>
      <c r="F2458" s="70"/>
      <c r="G2458" s="70">
        <v>3000</v>
      </c>
      <c r="H2458" s="66">
        <v>2556</v>
      </c>
      <c r="I2458" s="66" t="s">
        <v>154</v>
      </c>
      <c r="J2458" s="66" t="s">
        <v>155</v>
      </c>
      <c r="K2458" s="66" t="s">
        <v>1182</v>
      </c>
    </row>
    <row r="2459" spans="1:11" ht="17.25">
      <c r="A2459" s="65">
        <v>10</v>
      </c>
      <c r="B2459" s="69">
        <v>20576</v>
      </c>
      <c r="C2459" s="67" t="s">
        <v>156</v>
      </c>
      <c r="D2459" s="66" t="s">
        <v>2584</v>
      </c>
      <c r="E2459" s="70"/>
      <c r="F2459" s="70"/>
      <c r="G2459" s="70">
        <v>6960</v>
      </c>
      <c r="H2459" s="66">
        <v>2556</v>
      </c>
      <c r="I2459" s="66" t="s">
        <v>154</v>
      </c>
      <c r="J2459" s="66" t="s">
        <v>155</v>
      </c>
      <c r="K2459" s="66" t="s">
        <v>1182</v>
      </c>
    </row>
    <row r="2460" spans="1:11" ht="17.25">
      <c r="A2460" s="65">
        <v>10</v>
      </c>
      <c r="B2460" s="69">
        <v>20576</v>
      </c>
      <c r="C2460" s="67" t="s">
        <v>160</v>
      </c>
      <c r="D2460" s="66" t="s">
        <v>2585</v>
      </c>
      <c r="E2460" s="70"/>
      <c r="F2460" s="70"/>
      <c r="G2460" s="70">
        <v>210</v>
      </c>
      <c r="H2460" s="66">
        <v>2556</v>
      </c>
      <c r="I2460" s="66" t="s">
        <v>154</v>
      </c>
      <c r="J2460" s="66" t="s">
        <v>155</v>
      </c>
      <c r="K2460" s="66" t="s">
        <v>1182</v>
      </c>
    </row>
    <row r="2461" spans="1:11" ht="17.25">
      <c r="A2461" s="65">
        <v>17</v>
      </c>
      <c r="B2461" s="69">
        <v>20576</v>
      </c>
      <c r="C2461" s="72" t="s">
        <v>152</v>
      </c>
      <c r="D2461" s="67" t="s">
        <v>2518</v>
      </c>
      <c r="E2461" s="70"/>
      <c r="F2461" s="70"/>
      <c r="G2461" s="70">
        <v>788040</v>
      </c>
      <c r="H2461" s="66">
        <v>2556</v>
      </c>
      <c r="I2461" s="66" t="s">
        <v>154</v>
      </c>
      <c r="J2461" s="66" t="s">
        <v>155</v>
      </c>
      <c r="K2461" s="66" t="s">
        <v>1182</v>
      </c>
    </row>
    <row r="2462" spans="1:11" ht="17.25">
      <c r="A2462" s="65">
        <v>21</v>
      </c>
      <c r="B2462" s="69">
        <v>20576</v>
      </c>
      <c r="C2462" s="67" t="s">
        <v>160</v>
      </c>
      <c r="D2462" s="67" t="s">
        <v>2586</v>
      </c>
      <c r="E2462" s="70"/>
      <c r="F2462" s="70"/>
      <c r="G2462" s="70">
        <v>2025</v>
      </c>
      <c r="H2462" s="66">
        <v>2556</v>
      </c>
      <c r="I2462" s="66" t="s">
        <v>154</v>
      </c>
      <c r="J2462" s="66" t="s">
        <v>155</v>
      </c>
      <c r="K2462" s="66" t="s">
        <v>1182</v>
      </c>
    </row>
    <row r="2463" spans="1:11" ht="17.25">
      <c r="A2463" s="65">
        <v>21</v>
      </c>
      <c r="B2463" s="69">
        <v>20576</v>
      </c>
      <c r="C2463" s="66" t="s">
        <v>164</v>
      </c>
      <c r="D2463" s="67" t="s">
        <v>2587</v>
      </c>
      <c r="E2463" s="70"/>
      <c r="F2463" s="70"/>
      <c r="G2463" s="70">
        <v>14000</v>
      </c>
      <c r="H2463" s="66">
        <v>2556</v>
      </c>
      <c r="I2463" s="66" t="s">
        <v>154</v>
      </c>
      <c r="J2463" s="66" t="s">
        <v>155</v>
      </c>
      <c r="K2463" s="66" t="s">
        <v>1182</v>
      </c>
    </row>
    <row r="2464" spans="1:11" ht="17.25">
      <c r="A2464" s="65">
        <v>30</v>
      </c>
      <c r="B2464" s="69">
        <v>20576</v>
      </c>
      <c r="C2464" s="66" t="s">
        <v>2241</v>
      </c>
      <c r="D2464" s="66" t="s">
        <v>2588</v>
      </c>
      <c r="E2464" s="70"/>
      <c r="F2464" s="70"/>
      <c r="G2464" s="70">
        <v>1600</v>
      </c>
      <c r="H2464" s="66">
        <v>2556</v>
      </c>
      <c r="I2464" s="66" t="s">
        <v>154</v>
      </c>
      <c r="J2464" s="66" t="s">
        <v>155</v>
      </c>
      <c r="K2464" s="66" t="s">
        <v>1182</v>
      </c>
    </row>
    <row r="2465" spans="1:11" ht="17.25">
      <c r="A2465" s="65">
        <v>30</v>
      </c>
      <c r="B2465" s="69">
        <v>20576</v>
      </c>
      <c r="C2465" s="70" t="s">
        <v>168</v>
      </c>
      <c r="D2465" s="66" t="s">
        <v>2589</v>
      </c>
      <c r="E2465" s="70"/>
      <c r="F2465" s="70"/>
      <c r="G2465" s="70">
        <v>3000</v>
      </c>
      <c r="H2465" s="66">
        <v>2556</v>
      </c>
      <c r="I2465" s="66" t="s">
        <v>154</v>
      </c>
      <c r="J2465" s="66" t="s">
        <v>155</v>
      </c>
      <c r="K2465" s="66" t="s">
        <v>1182</v>
      </c>
    </row>
    <row r="2466" spans="1:11" ht="17.25">
      <c r="A2466" s="65">
        <v>31</v>
      </c>
      <c r="B2466" s="69">
        <v>20576</v>
      </c>
      <c r="C2466" s="66" t="s">
        <v>164</v>
      </c>
      <c r="D2466" s="66" t="s">
        <v>2590</v>
      </c>
      <c r="E2466" s="70"/>
      <c r="F2466" s="70"/>
      <c r="G2466" s="70">
        <v>20500</v>
      </c>
      <c r="H2466" s="66">
        <v>2556</v>
      </c>
      <c r="I2466" s="66" t="s">
        <v>154</v>
      </c>
      <c r="J2466" s="66" t="s">
        <v>155</v>
      </c>
      <c r="K2466" s="66" t="s">
        <v>1182</v>
      </c>
    </row>
    <row r="2467" spans="1:11" ht="17.25">
      <c r="A2467" s="65">
        <v>31</v>
      </c>
      <c r="B2467" s="69">
        <v>20576</v>
      </c>
      <c r="C2467" s="67" t="s">
        <v>160</v>
      </c>
      <c r="D2467" s="66" t="s">
        <v>2591</v>
      </c>
      <c r="E2467" s="70"/>
      <c r="F2467" s="70"/>
      <c r="G2467" s="70">
        <v>1575</v>
      </c>
      <c r="H2467" s="66">
        <v>2556</v>
      </c>
      <c r="I2467" s="66" t="s">
        <v>154</v>
      </c>
      <c r="J2467" s="66" t="s">
        <v>155</v>
      </c>
      <c r="K2467" s="66" t="s">
        <v>1182</v>
      </c>
    </row>
    <row r="2468" spans="1:11" ht="17.25">
      <c r="A2468" s="65">
        <v>11</v>
      </c>
      <c r="B2468" s="69">
        <v>20607</v>
      </c>
      <c r="C2468" s="72" t="s">
        <v>152</v>
      </c>
      <c r="D2468" s="66" t="s">
        <v>2592</v>
      </c>
      <c r="E2468" s="70"/>
      <c r="F2468" s="70"/>
      <c r="G2468" s="70">
        <v>7180</v>
      </c>
      <c r="H2468" s="66">
        <v>2556</v>
      </c>
      <c r="I2468" s="66" t="s">
        <v>154</v>
      </c>
      <c r="J2468" s="66" t="s">
        <v>155</v>
      </c>
      <c r="K2468" s="66" t="s">
        <v>1182</v>
      </c>
    </row>
    <row r="2469" spans="1:11" ht="17.25">
      <c r="A2469" s="65">
        <v>11</v>
      </c>
      <c r="B2469" s="69">
        <v>20607</v>
      </c>
      <c r="C2469" s="72" t="s">
        <v>178</v>
      </c>
      <c r="D2469" s="66" t="s">
        <v>2592</v>
      </c>
      <c r="E2469" s="70"/>
      <c r="F2469" s="70"/>
      <c r="G2469" s="70">
        <v>9000</v>
      </c>
      <c r="H2469" s="66">
        <v>2556</v>
      </c>
      <c r="I2469" s="66" t="s">
        <v>154</v>
      </c>
      <c r="J2469" s="66" t="s">
        <v>155</v>
      </c>
      <c r="K2469" s="66" t="s">
        <v>1182</v>
      </c>
    </row>
    <row r="2470" spans="1:11" ht="17.25">
      <c r="A2470" s="65">
        <v>11</v>
      </c>
      <c r="B2470" s="69">
        <v>20607</v>
      </c>
      <c r="C2470" s="72" t="s">
        <v>178</v>
      </c>
      <c r="D2470" s="67" t="s">
        <v>2518</v>
      </c>
      <c r="E2470" s="70"/>
      <c r="F2470" s="70"/>
      <c r="G2470" s="70">
        <v>3000</v>
      </c>
      <c r="H2470" s="66">
        <v>2556</v>
      </c>
      <c r="I2470" s="66" t="s">
        <v>154</v>
      </c>
      <c r="J2470" s="66" t="s">
        <v>155</v>
      </c>
      <c r="K2470" s="66" t="s">
        <v>1182</v>
      </c>
    </row>
    <row r="2471" spans="1:11" ht="17.25">
      <c r="A2471" s="65">
        <v>11</v>
      </c>
      <c r="B2471" s="69">
        <v>20607</v>
      </c>
      <c r="C2471" s="67" t="s">
        <v>156</v>
      </c>
      <c r="D2471" s="66" t="s">
        <v>2593</v>
      </c>
      <c r="E2471" s="70"/>
      <c r="F2471" s="70"/>
      <c r="G2471" s="70">
        <v>8080</v>
      </c>
      <c r="H2471" s="66">
        <v>2556</v>
      </c>
      <c r="I2471" s="66" t="s">
        <v>154</v>
      </c>
      <c r="J2471" s="66" t="s">
        <v>155</v>
      </c>
      <c r="K2471" s="66" t="s">
        <v>1182</v>
      </c>
    </row>
    <row r="2472" spans="1:11" ht="17.25">
      <c r="A2472" s="65">
        <v>11</v>
      </c>
      <c r="B2472" s="69">
        <v>20607</v>
      </c>
      <c r="C2472" s="72" t="s">
        <v>152</v>
      </c>
      <c r="D2472" s="66" t="s">
        <v>2592</v>
      </c>
      <c r="E2472" s="70"/>
      <c r="F2472" s="70"/>
      <c r="G2472" s="70">
        <v>3500</v>
      </c>
      <c r="H2472" s="66">
        <v>2556</v>
      </c>
      <c r="I2472" s="66" t="s">
        <v>154</v>
      </c>
      <c r="J2472" s="66" t="s">
        <v>155</v>
      </c>
      <c r="K2472" s="66" t="s">
        <v>1182</v>
      </c>
    </row>
    <row r="2473" spans="1:11" ht="17.25">
      <c r="A2473" s="65">
        <v>18</v>
      </c>
      <c r="B2473" s="69">
        <v>20607</v>
      </c>
      <c r="C2473" s="71" t="s">
        <v>560</v>
      </c>
      <c r="D2473" s="66" t="s">
        <v>2594</v>
      </c>
      <c r="E2473" s="70"/>
      <c r="F2473" s="70"/>
      <c r="G2473" s="70">
        <v>1900</v>
      </c>
      <c r="H2473" s="66">
        <v>2556</v>
      </c>
      <c r="I2473" s="66" t="s">
        <v>154</v>
      </c>
      <c r="J2473" s="66" t="s">
        <v>155</v>
      </c>
      <c r="K2473" s="66" t="s">
        <v>1182</v>
      </c>
    </row>
    <row r="2474" spans="1:11" ht="17.25">
      <c r="A2474" s="65">
        <v>18</v>
      </c>
      <c r="B2474" s="69">
        <v>20607</v>
      </c>
      <c r="C2474" s="67" t="s">
        <v>160</v>
      </c>
      <c r="D2474" s="66" t="s">
        <v>2595</v>
      </c>
      <c r="E2474" s="70"/>
      <c r="F2474" s="70"/>
      <c r="G2474" s="70">
        <v>8500</v>
      </c>
      <c r="H2474" s="66">
        <v>2556</v>
      </c>
      <c r="I2474" s="66" t="s">
        <v>154</v>
      </c>
      <c r="J2474" s="66" t="s">
        <v>155</v>
      </c>
      <c r="K2474" s="66" t="s">
        <v>1182</v>
      </c>
    </row>
    <row r="2475" spans="1:11" ht="17.25">
      <c r="A2475" s="65">
        <v>18</v>
      </c>
      <c r="B2475" s="69">
        <v>20607</v>
      </c>
      <c r="C2475" s="67" t="s">
        <v>160</v>
      </c>
      <c r="D2475" s="66" t="s">
        <v>2596</v>
      </c>
      <c r="E2475" s="70"/>
      <c r="F2475" s="70"/>
      <c r="G2475" s="70">
        <v>700</v>
      </c>
      <c r="H2475" s="66">
        <v>2556</v>
      </c>
      <c r="I2475" s="66" t="s">
        <v>154</v>
      </c>
      <c r="J2475" s="66" t="s">
        <v>155</v>
      </c>
      <c r="K2475" s="66" t="s">
        <v>1182</v>
      </c>
    </row>
    <row r="2476" spans="1:11" ht="17.25">
      <c r="A2476" s="65">
        <v>19</v>
      </c>
      <c r="B2476" s="69">
        <v>20607</v>
      </c>
      <c r="C2476" s="67" t="s">
        <v>2597</v>
      </c>
      <c r="D2476" s="66" t="s">
        <v>2598</v>
      </c>
      <c r="E2476" s="70"/>
      <c r="F2476" s="70"/>
      <c r="G2476" s="70">
        <v>6000</v>
      </c>
      <c r="H2476" s="66">
        <v>2556</v>
      </c>
      <c r="I2476" s="66" t="s">
        <v>154</v>
      </c>
      <c r="J2476" s="66" t="s">
        <v>155</v>
      </c>
      <c r="K2476" s="66" t="s">
        <v>1182</v>
      </c>
    </row>
    <row r="2477" spans="1:11" ht="17.25">
      <c r="A2477" s="65">
        <v>20</v>
      </c>
      <c r="B2477" s="69">
        <v>20607</v>
      </c>
      <c r="C2477" s="70" t="s">
        <v>158</v>
      </c>
      <c r="D2477" s="66" t="s">
        <v>2599</v>
      </c>
      <c r="E2477" s="70"/>
      <c r="F2477" s="70"/>
      <c r="G2477" s="70">
        <v>4800</v>
      </c>
      <c r="H2477" s="66">
        <v>2556</v>
      </c>
      <c r="I2477" s="66" t="s">
        <v>154</v>
      </c>
      <c r="J2477" s="66" t="s">
        <v>155</v>
      </c>
      <c r="K2477" s="66" t="s">
        <v>1182</v>
      </c>
    </row>
    <row r="2478" spans="1:11" ht="17.25">
      <c r="A2478" s="65">
        <v>24</v>
      </c>
      <c r="B2478" s="69">
        <v>20607</v>
      </c>
      <c r="C2478" s="67" t="s">
        <v>160</v>
      </c>
      <c r="D2478" s="66" t="s">
        <v>2600</v>
      </c>
      <c r="E2478" s="70"/>
      <c r="F2478" s="70"/>
      <c r="G2478" s="70">
        <v>1000</v>
      </c>
      <c r="H2478" s="66">
        <v>2556</v>
      </c>
      <c r="I2478" s="66" t="s">
        <v>154</v>
      </c>
      <c r="J2478" s="66" t="s">
        <v>155</v>
      </c>
      <c r="K2478" s="66" t="s">
        <v>1182</v>
      </c>
    </row>
    <row r="2479" spans="1:11" ht="17.25">
      <c r="A2479" s="65">
        <v>26</v>
      </c>
      <c r="B2479" s="69">
        <v>20607</v>
      </c>
      <c r="C2479" s="67" t="s">
        <v>160</v>
      </c>
      <c r="D2479" s="66" t="s">
        <v>2601</v>
      </c>
      <c r="E2479" s="70"/>
      <c r="F2479" s="70"/>
      <c r="G2479" s="70">
        <v>1000</v>
      </c>
      <c r="H2479" s="66">
        <v>2556</v>
      </c>
      <c r="I2479" s="66" t="s">
        <v>154</v>
      </c>
      <c r="J2479" s="66" t="s">
        <v>155</v>
      </c>
      <c r="K2479" s="66" t="s">
        <v>1182</v>
      </c>
    </row>
    <row r="2480" spans="1:11" ht="17.25">
      <c r="A2480" s="65">
        <v>26</v>
      </c>
      <c r="B2480" s="69">
        <v>20607</v>
      </c>
      <c r="C2480" s="67" t="s">
        <v>160</v>
      </c>
      <c r="D2480" s="66" t="s">
        <v>2602</v>
      </c>
      <c r="E2480" s="70"/>
      <c r="F2480" s="70"/>
      <c r="G2480" s="70">
        <v>1000</v>
      </c>
      <c r="H2480" s="66">
        <v>2556</v>
      </c>
      <c r="I2480" s="66" t="s">
        <v>154</v>
      </c>
      <c r="J2480" s="66" t="s">
        <v>155</v>
      </c>
      <c r="K2480" s="66" t="s">
        <v>1182</v>
      </c>
    </row>
    <row r="2481" spans="1:11" ht="17.25">
      <c r="A2481" s="65">
        <v>26</v>
      </c>
      <c r="B2481" s="69">
        <v>20607</v>
      </c>
      <c r="C2481" s="67" t="s">
        <v>160</v>
      </c>
      <c r="D2481" s="66" t="s">
        <v>2603</v>
      </c>
      <c r="E2481" s="70"/>
      <c r="F2481" s="70"/>
      <c r="G2481" s="70">
        <v>2120</v>
      </c>
      <c r="H2481" s="66">
        <v>2556</v>
      </c>
      <c r="I2481" s="66" t="s">
        <v>154</v>
      </c>
      <c r="J2481" s="66" t="s">
        <v>155</v>
      </c>
      <c r="K2481" s="66" t="s">
        <v>1182</v>
      </c>
    </row>
    <row r="2482" spans="1:11" ht="17.25">
      <c r="A2482" s="65">
        <v>28</v>
      </c>
      <c r="B2482" s="69">
        <v>20607</v>
      </c>
      <c r="C2482" s="66" t="s">
        <v>164</v>
      </c>
      <c r="D2482" s="66" t="s">
        <v>2604</v>
      </c>
      <c r="E2482" s="70"/>
      <c r="F2482" s="70"/>
      <c r="G2482" s="70">
        <v>14000</v>
      </c>
      <c r="H2482" s="66">
        <v>2556</v>
      </c>
      <c r="I2482" s="66" t="s">
        <v>154</v>
      </c>
      <c r="J2482" s="66" t="s">
        <v>155</v>
      </c>
      <c r="K2482" s="66" t="s">
        <v>1182</v>
      </c>
    </row>
    <row r="2483" spans="1:11" ht="17.25">
      <c r="A2483" s="65">
        <v>4</v>
      </c>
      <c r="B2483" s="69">
        <v>20637</v>
      </c>
      <c r="C2483" s="71" t="s">
        <v>1086</v>
      </c>
      <c r="D2483" s="67" t="s">
        <v>2605</v>
      </c>
      <c r="E2483" s="70"/>
      <c r="F2483" s="70"/>
      <c r="G2483" s="70">
        <v>7176.6</v>
      </c>
      <c r="H2483" s="66">
        <v>2556</v>
      </c>
      <c r="I2483" s="66" t="s">
        <v>154</v>
      </c>
      <c r="J2483" s="66" t="s">
        <v>155</v>
      </c>
      <c r="K2483" s="66" t="s">
        <v>1182</v>
      </c>
    </row>
    <row r="2484" spans="1:11" ht="17.25">
      <c r="A2484" s="65">
        <v>4</v>
      </c>
      <c r="B2484" s="69">
        <v>20637</v>
      </c>
      <c r="C2484" s="72" t="s">
        <v>171</v>
      </c>
      <c r="D2484" s="66" t="s">
        <v>2606</v>
      </c>
      <c r="E2484" s="70"/>
      <c r="F2484" s="70"/>
      <c r="G2484" s="70">
        <v>20000</v>
      </c>
      <c r="H2484" s="66">
        <v>2556</v>
      </c>
      <c r="I2484" s="66" t="s">
        <v>154</v>
      </c>
      <c r="J2484" s="66" t="s">
        <v>155</v>
      </c>
      <c r="K2484" s="66" t="s">
        <v>1182</v>
      </c>
    </row>
    <row r="2485" spans="1:11" ht="17.25">
      <c r="A2485" s="65">
        <v>5</v>
      </c>
      <c r="B2485" s="69">
        <v>20637</v>
      </c>
      <c r="C2485" s="67" t="s">
        <v>156</v>
      </c>
      <c r="D2485" s="66" t="s">
        <v>2607</v>
      </c>
      <c r="E2485" s="70"/>
      <c r="F2485" s="70"/>
      <c r="G2485" s="70">
        <v>7560</v>
      </c>
      <c r="H2485" s="66">
        <v>2556</v>
      </c>
      <c r="I2485" s="66" t="s">
        <v>154</v>
      </c>
      <c r="J2485" s="66" t="s">
        <v>155</v>
      </c>
      <c r="K2485" s="66" t="s">
        <v>1182</v>
      </c>
    </row>
    <row r="2486" spans="1:11" ht="17.25">
      <c r="A2486" s="65">
        <v>5</v>
      </c>
      <c r="B2486" s="69">
        <v>20637</v>
      </c>
      <c r="C2486" s="72" t="s">
        <v>152</v>
      </c>
      <c r="D2486" s="66" t="s">
        <v>2608</v>
      </c>
      <c r="E2486" s="70"/>
      <c r="F2486" s="70"/>
      <c r="G2486" s="70">
        <v>7180</v>
      </c>
      <c r="H2486" s="66">
        <v>2556</v>
      </c>
      <c r="I2486" s="66" t="s">
        <v>154</v>
      </c>
      <c r="J2486" s="66" t="s">
        <v>155</v>
      </c>
      <c r="K2486" s="66" t="s">
        <v>1182</v>
      </c>
    </row>
    <row r="2487" spans="1:11" ht="17.25">
      <c r="A2487" s="65">
        <v>5</v>
      </c>
      <c r="B2487" s="69">
        <v>20637</v>
      </c>
      <c r="C2487" s="72" t="s">
        <v>178</v>
      </c>
      <c r="D2487" s="66" t="s">
        <v>2609</v>
      </c>
      <c r="E2487" s="70"/>
      <c r="F2487" s="70"/>
      <c r="G2487" s="70">
        <v>3000</v>
      </c>
      <c r="H2487" s="66">
        <v>2556</v>
      </c>
      <c r="I2487" s="66" t="s">
        <v>154</v>
      </c>
      <c r="J2487" s="66" t="s">
        <v>155</v>
      </c>
      <c r="K2487" s="66" t="s">
        <v>1182</v>
      </c>
    </row>
    <row r="2488" spans="1:11" ht="17.25">
      <c r="A2488" s="65">
        <v>5</v>
      </c>
      <c r="B2488" s="69">
        <v>20637</v>
      </c>
      <c r="C2488" s="72" t="s">
        <v>178</v>
      </c>
      <c r="D2488" s="66" t="s">
        <v>2610</v>
      </c>
      <c r="E2488" s="70"/>
      <c r="F2488" s="70"/>
      <c r="G2488" s="70">
        <v>9000</v>
      </c>
      <c r="H2488" s="66">
        <v>2556</v>
      </c>
      <c r="I2488" s="66" t="s">
        <v>154</v>
      </c>
      <c r="J2488" s="66" t="s">
        <v>155</v>
      </c>
      <c r="K2488" s="66" t="s">
        <v>1182</v>
      </c>
    </row>
    <row r="2489" spans="1:11" ht="17.25">
      <c r="A2489" s="65">
        <v>5</v>
      </c>
      <c r="B2489" s="69">
        <v>20637</v>
      </c>
      <c r="C2489" s="67" t="s">
        <v>160</v>
      </c>
      <c r="D2489" s="66" t="s">
        <v>2611</v>
      </c>
      <c r="E2489" s="70"/>
      <c r="F2489" s="70"/>
      <c r="G2489" s="70">
        <v>3000</v>
      </c>
      <c r="H2489" s="66">
        <v>2556</v>
      </c>
      <c r="I2489" s="66" t="s">
        <v>154</v>
      </c>
      <c r="J2489" s="66" t="s">
        <v>155</v>
      </c>
      <c r="K2489" s="66" t="s">
        <v>1182</v>
      </c>
    </row>
    <row r="2490" spans="1:11" ht="17.25">
      <c r="A2490" s="65">
        <v>5</v>
      </c>
      <c r="B2490" s="69">
        <v>20637</v>
      </c>
      <c r="C2490" s="67" t="s">
        <v>160</v>
      </c>
      <c r="D2490" s="66" t="s">
        <v>2612</v>
      </c>
      <c r="E2490" s="70"/>
      <c r="F2490" s="70"/>
      <c r="G2490" s="70">
        <v>1050</v>
      </c>
      <c r="H2490" s="66">
        <v>2556</v>
      </c>
      <c r="I2490" s="66" t="s">
        <v>154</v>
      </c>
      <c r="J2490" s="66" t="s">
        <v>155</v>
      </c>
      <c r="K2490" s="66" t="s">
        <v>1182</v>
      </c>
    </row>
    <row r="2491" spans="1:11" ht="17.25">
      <c r="A2491" s="65">
        <v>9</v>
      </c>
      <c r="B2491" s="69">
        <v>20637</v>
      </c>
      <c r="C2491" s="67" t="s">
        <v>160</v>
      </c>
      <c r="D2491" s="66" t="s">
        <v>2613</v>
      </c>
      <c r="E2491" s="70"/>
      <c r="F2491" s="70"/>
      <c r="G2491" s="70">
        <v>1015</v>
      </c>
      <c r="H2491" s="66">
        <v>2556</v>
      </c>
      <c r="I2491" s="66" t="s">
        <v>154</v>
      </c>
      <c r="J2491" s="66" t="s">
        <v>155</v>
      </c>
      <c r="K2491" s="66" t="s">
        <v>1182</v>
      </c>
    </row>
    <row r="2492" spans="1:11" ht="17.25">
      <c r="A2492" s="65">
        <v>10</v>
      </c>
      <c r="B2492" s="69">
        <v>20637</v>
      </c>
      <c r="C2492" s="67" t="s">
        <v>160</v>
      </c>
      <c r="D2492" s="66" t="s">
        <v>2614</v>
      </c>
      <c r="E2492" s="70"/>
      <c r="F2492" s="70"/>
      <c r="G2492" s="70">
        <v>1500</v>
      </c>
      <c r="H2492" s="66">
        <v>2556</v>
      </c>
      <c r="I2492" s="66" t="s">
        <v>154</v>
      </c>
      <c r="J2492" s="66" t="s">
        <v>155</v>
      </c>
      <c r="K2492" s="66" t="s">
        <v>1182</v>
      </c>
    </row>
    <row r="2493" spans="1:11" ht="17.25">
      <c r="A2493" s="65">
        <v>10</v>
      </c>
      <c r="B2493" s="69">
        <v>20637</v>
      </c>
      <c r="C2493" s="67" t="s">
        <v>160</v>
      </c>
      <c r="D2493" s="66" t="s">
        <v>2615</v>
      </c>
      <c r="E2493" s="70"/>
      <c r="F2493" s="70"/>
      <c r="G2493" s="70">
        <v>320</v>
      </c>
      <c r="H2493" s="66">
        <v>2556</v>
      </c>
      <c r="I2493" s="66" t="s">
        <v>154</v>
      </c>
      <c r="J2493" s="66" t="s">
        <v>155</v>
      </c>
      <c r="K2493" s="66" t="s">
        <v>1182</v>
      </c>
    </row>
    <row r="2494" spans="1:11" ht="17.25">
      <c r="A2494" s="65">
        <v>10</v>
      </c>
      <c r="B2494" s="69">
        <v>20637</v>
      </c>
      <c r="C2494" s="67" t="s">
        <v>160</v>
      </c>
      <c r="D2494" s="66" t="s">
        <v>2616</v>
      </c>
      <c r="E2494" s="70"/>
      <c r="F2494" s="70"/>
      <c r="G2494" s="70">
        <v>350</v>
      </c>
      <c r="H2494" s="66">
        <v>2556</v>
      </c>
      <c r="I2494" s="66" t="s">
        <v>154</v>
      </c>
      <c r="J2494" s="66" t="s">
        <v>155</v>
      </c>
      <c r="K2494" s="66" t="s">
        <v>1182</v>
      </c>
    </row>
    <row r="2495" spans="1:11" ht="17.25">
      <c r="A2495" s="65">
        <v>12</v>
      </c>
      <c r="B2495" s="69">
        <v>20637</v>
      </c>
      <c r="C2495" s="67" t="s">
        <v>208</v>
      </c>
      <c r="D2495" s="66" t="s">
        <v>2617</v>
      </c>
      <c r="E2495" s="70"/>
      <c r="F2495" s="70"/>
      <c r="G2495" s="70">
        <v>5300</v>
      </c>
      <c r="H2495" s="66">
        <v>2556</v>
      </c>
      <c r="I2495" s="66" t="s">
        <v>154</v>
      </c>
      <c r="J2495" s="66" t="s">
        <v>155</v>
      </c>
      <c r="K2495" s="66" t="s">
        <v>1182</v>
      </c>
    </row>
    <row r="2496" spans="1:11" ht="17.25">
      <c r="A2496" s="65">
        <v>12</v>
      </c>
      <c r="B2496" s="69">
        <v>20637</v>
      </c>
      <c r="C2496" s="67" t="s">
        <v>208</v>
      </c>
      <c r="D2496" s="66" t="s">
        <v>2618</v>
      </c>
      <c r="E2496" s="70"/>
      <c r="F2496" s="70"/>
      <c r="G2496" s="70">
        <v>25870.400000000001</v>
      </c>
      <c r="H2496" s="66">
        <v>2556</v>
      </c>
      <c r="I2496" s="66" t="s">
        <v>154</v>
      </c>
      <c r="J2496" s="66" t="s">
        <v>155</v>
      </c>
      <c r="K2496" s="66" t="s">
        <v>1182</v>
      </c>
    </row>
    <row r="2497" spans="1:11" ht="17.25">
      <c r="A2497" s="65">
        <v>24</v>
      </c>
      <c r="B2497" s="69">
        <v>20637</v>
      </c>
      <c r="C2497" s="67" t="s">
        <v>160</v>
      </c>
      <c r="D2497" s="66" t="s">
        <v>2619</v>
      </c>
      <c r="E2497" s="70"/>
      <c r="F2497" s="70"/>
      <c r="G2497" s="70">
        <v>793</v>
      </c>
      <c r="H2497" s="66">
        <v>2556</v>
      </c>
      <c r="I2497" s="66" t="s">
        <v>154</v>
      </c>
      <c r="J2497" s="66" t="s">
        <v>155</v>
      </c>
      <c r="K2497" s="66" t="s">
        <v>1182</v>
      </c>
    </row>
    <row r="2498" spans="1:11" ht="17.25">
      <c r="A2498" s="65">
        <v>24</v>
      </c>
      <c r="B2498" s="69">
        <v>20637</v>
      </c>
      <c r="C2498" s="67" t="s">
        <v>208</v>
      </c>
      <c r="D2498" s="66" t="s">
        <v>2620</v>
      </c>
      <c r="E2498" s="70"/>
      <c r="F2498" s="70"/>
      <c r="G2498" s="70">
        <v>4000</v>
      </c>
      <c r="H2498" s="66">
        <v>2556</v>
      </c>
      <c r="I2498" s="66" t="s">
        <v>154</v>
      </c>
      <c r="J2498" s="66" t="s">
        <v>155</v>
      </c>
      <c r="K2498" s="66" t="s">
        <v>1182</v>
      </c>
    </row>
    <row r="2499" spans="1:11" ht="17.25">
      <c r="A2499" s="65">
        <v>29</v>
      </c>
      <c r="B2499" s="69">
        <v>20637</v>
      </c>
      <c r="C2499" s="66" t="s">
        <v>164</v>
      </c>
      <c r="D2499" s="66" t="s">
        <v>2621</v>
      </c>
      <c r="E2499" s="70"/>
      <c r="F2499" s="70"/>
      <c r="G2499" s="70">
        <v>12500</v>
      </c>
      <c r="H2499" s="66">
        <v>2556</v>
      </c>
      <c r="I2499" s="66" t="s">
        <v>154</v>
      </c>
      <c r="J2499" s="66" t="s">
        <v>155</v>
      </c>
      <c r="K2499" s="66" t="s">
        <v>1182</v>
      </c>
    </row>
    <row r="2500" spans="1:11" ht="17.25">
      <c r="A2500" s="65">
        <v>29</v>
      </c>
      <c r="B2500" s="69">
        <v>20637</v>
      </c>
      <c r="C2500" s="67" t="s">
        <v>160</v>
      </c>
      <c r="D2500" s="66" t="s">
        <v>2622</v>
      </c>
      <c r="E2500" s="70"/>
      <c r="F2500" s="70"/>
      <c r="G2500" s="70">
        <v>750</v>
      </c>
      <c r="H2500" s="66">
        <v>2556</v>
      </c>
      <c r="I2500" s="66" t="s">
        <v>154</v>
      </c>
      <c r="J2500" s="66" t="s">
        <v>155</v>
      </c>
      <c r="K2500" s="66" t="s">
        <v>1182</v>
      </c>
    </row>
    <row r="2501" spans="1:11" ht="17.25">
      <c r="A2501" s="65">
        <v>31</v>
      </c>
      <c r="B2501" s="69">
        <v>20637</v>
      </c>
      <c r="C2501" s="66" t="s">
        <v>164</v>
      </c>
      <c r="D2501" s="66" t="s">
        <v>2623</v>
      </c>
      <c r="E2501" s="70"/>
      <c r="F2501" s="70"/>
      <c r="G2501" s="70">
        <v>24500</v>
      </c>
      <c r="H2501" s="66">
        <v>2556</v>
      </c>
      <c r="I2501" s="66" t="s">
        <v>154</v>
      </c>
      <c r="J2501" s="66" t="s">
        <v>155</v>
      </c>
      <c r="K2501" s="66" t="s">
        <v>1182</v>
      </c>
    </row>
    <row r="2502" spans="1:11" ht="17.25">
      <c r="A2502" s="65">
        <v>31</v>
      </c>
      <c r="B2502" s="69">
        <v>20637</v>
      </c>
      <c r="C2502" s="67" t="s">
        <v>160</v>
      </c>
      <c r="D2502" s="66" t="s">
        <v>2624</v>
      </c>
      <c r="E2502" s="70"/>
      <c r="F2502" s="70"/>
      <c r="G2502" s="70">
        <v>760</v>
      </c>
      <c r="H2502" s="66">
        <v>2556</v>
      </c>
      <c r="I2502" s="66" t="s">
        <v>154</v>
      </c>
      <c r="J2502" s="66" t="s">
        <v>155</v>
      </c>
      <c r="K2502" s="66" t="s">
        <v>1182</v>
      </c>
    </row>
    <row r="2503" spans="1:11" ht="17.25">
      <c r="A2503" s="65">
        <v>31</v>
      </c>
      <c r="B2503" s="69">
        <v>20637</v>
      </c>
      <c r="C2503" s="67" t="s">
        <v>160</v>
      </c>
      <c r="D2503" s="66" t="s">
        <v>2625</v>
      </c>
      <c r="E2503" s="70"/>
      <c r="F2503" s="70"/>
      <c r="G2503" s="70">
        <v>260</v>
      </c>
      <c r="H2503" s="66">
        <v>2556</v>
      </c>
      <c r="I2503" s="66" t="s">
        <v>154</v>
      </c>
      <c r="J2503" s="66" t="s">
        <v>155</v>
      </c>
      <c r="K2503" s="66" t="s">
        <v>1182</v>
      </c>
    </row>
    <row r="2504" spans="1:11" ht="17.25">
      <c r="A2504" s="65">
        <v>2</v>
      </c>
      <c r="B2504" s="69">
        <v>20668</v>
      </c>
      <c r="C2504" s="67" t="s">
        <v>160</v>
      </c>
      <c r="D2504" s="66" t="s">
        <v>2626</v>
      </c>
      <c r="E2504" s="70"/>
      <c r="F2504" s="70"/>
      <c r="G2504" s="70">
        <v>3000</v>
      </c>
      <c r="H2504" s="66">
        <v>2556</v>
      </c>
      <c r="I2504" s="66" t="s">
        <v>154</v>
      </c>
      <c r="J2504" s="66" t="s">
        <v>155</v>
      </c>
      <c r="K2504" s="66" t="s">
        <v>1182</v>
      </c>
    </row>
    <row r="2505" spans="1:11" ht="17.25">
      <c r="A2505" s="65">
        <v>7</v>
      </c>
      <c r="B2505" s="69">
        <v>20668</v>
      </c>
      <c r="C2505" s="70" t="s">
        <v>168</v>
      </c>
      <c r="D2505" s="66" t="s">
        <v>2627</v>
      </c>
      <c r="E2505" s="70"/>
      <c r="F2505" s="70"/>
      <c r="G2505" s="70">
        <v>50000</v>
      </c>
      <c r="H2505" s="66">
        <v>2556</v>
      </c>
      <c r="I2505" s="66" t="s">
        <v>154</v>
      </c>
      <c r="J2505" s="66" t="s">
        <v>155</v>
      </c>
      <c r="K2505" s="66" t="s">
        <v>1182</v>
      </c>
    </row>
    <row r="2506" spans="1:11" ht="17.25">
      <c r="A2506" s="65">
        <v>7</v>
      </c>
      <c r="B2506" s="69">
        <v>20668</v>
      </c>
      <c r="C2506" s="72" t="s">
        <v>152</v>
      </c>
      <c r="D2506" s="66" t="s">
        <v>2628</v>
      </c>
      <c r="E2506" s="70"/>
      <c r="F2506" s="70"/>
      <c r="G2506" s="70">
        <v>7180</v>
      </c>
      <c r="H2506" s="66">
        <v>2556</v>
      </c>
      <c r="I2506" s="66" t="s">
        <v>154</v>
      </c>
      <c r="J2506" s="66" t="s">
        <v>155</v>
      </c>
      <c r="K2506" s="66" t="s">
        <v>1182</v>
      </c>
    </row>
    <row r="2507" spans="1:11" ht="17.25">
      <c r="A2507" s="65">
        <v>7</v>
      </c>
      <c r="B2507" s="69">
        <v>20668</v>
      </c>
      <c r="C2507" s="72" t="s">
        <v>178</v>
      </c>
      <c r="D2507" s="66" t="s">
        <v>2629</v>
      </c>
      <c r="E2507" s="70"/>
      <c r="F2507" s="70"/>
      <c r="G2507" s="70">
        <v>12000</v>
      </c>
      <c r="H2507" s="66">
        <v>2556</v>
      </c>
      <c r="I2507" s="66" t="s">
        <v>154</v>
      </c>
      <c r="J2507" s="66" t="s">
        <v>155</v>
      </c>
      <c r="K2507" s="66" t="s">
        <v>1182</v>
      </c>
    </row>
    <row r="2508" spans="1:11" ht="17.25">
      <c r="A2508" s="65">
        <v>7</v>
      </c>
      <c r="B2508" s="69">
        <v>20668</v>
      </c>
      <c r="C2508" s="72" t="s">
        <v>178</v>
      </c>
      <c r="D2508" s="66" t="s">
        <v>2630</v>
      </c>
      <c r="E2508" s="70"/>
      <c r="F2508" s="70"/>
      <c r="G2508" s="70">
        <v>3000</v>
      </c>
      <c r="H2508" s="66">
        <v>2556</v>
      </c>
      <c r="I2508" s="66" t="s">
        <v>154</v>
      </c>
      <c r="J2508" s="66" t="s">
        <v>155</v>
      </c>
      <c r="K2508" s="66" t="s">
        <v>1182</v>
      </c>
    </row>
    <row r="2509" spans="1:11" ht="17.25">
      <c r="A2509" s="65">
        <v>7</v>
      </c>
      <c r="B2509" s="69">
        <v>20668</v>
      </c>
      <c r="C2509" s="67" t="s">
        <v>156</v>
      </c>
      <c r="D2509" s="66" t="s">
        <v>2631</v>
      </c>
      <c r="E2509" s="70"/>
      <c r="F2509" s="70"/>
      <c r="G2509" s="70">
        <v>8160</v>
      </c>
      <c r="H2509" s="66">
        <v>2556</v>
      </c>
      <c r="I2509" s="66" t="s">
        <v>154</v>
      </c>
      <c r="J2509" s="66" t="s">
        <v>155</v>
      </c>
      <c r="K2509" s="66" t="s">
        <v>1182</v>
      </c>
    </row>
    <row r="2510" spans="1:11" ht="17.25">
      <c r="A2510" s="65">
        <v>8</v>
      </c>
      <c r="B2510" s="69">
        <v>20668</v>
      </c>
      <c r="C2510" s="67" t="s">
        <v>160</v>
      </c>
      <c r="D2510" s="66" t="s">
        <v>2632</v>
      </c>
      <c r="E2510" s="70"/>
      <c r="F2510" s="70"/>
      <c r="G2510" s="70">
        <v>2200</v>
      </c>
      <c r="H2510" s="66">
        <v>2556</v>
      </c>
      <c r="I2510" s="66" t="s">
        <v>154</v>
      </c>
      <c r="J2510" s="66" t="s">
        <v>155</v>
      </c>
      <c r="K2510" s="66" t="s">
        <v>1182</v>
      </c>
    </row>
    <row r="2511" spans="1:11" ht="17.25">
      <c r="A2511" s="65">
        <v>15</v>
      </c>
      <c r="B2511" s="69">
        <v>20668</v>
      </c>
      <c r="C2511" s="67" t="s">
        <v>160</v>
      </c>
      <c r="D2511" s="66" t="s">
        <v>2633</v>
      </c>
      <c r="E2511" s="70"/>
      <c r="F2511" s="70"/>
      <c r="G2511" s="70">
        <v>503</v>
      </c>
      <c r="H2511" s="66">
        <v>2556</v>
      </c>
      <c r="I2511" s="66" t="s">
        <v>154</v>
      </c>
      <c r="J2511" s="66" t="s">
        <v>155</v>
      </c>
      <c r="K2511" s="66" t="s">
        <v>1182</v>
      </c>
    </row>
    <row r="2512" spans="1:11" ht="17.25">
      <c r="A2512" s="65">
        <v>15</v>
      </c>
      <c r="B2512" s="69">
        <v>20668</v>
      </c>
      <c r="C2512" s="67" t="s">
        <v>160</v>
      </c>
      <c r="D2512" s="66" t="s">
        <v>2634</v>
      </c>
      <c r="E2512" s="70"/>
      <c r="F2512" s="70"/>
      <c r="G2512" s="70">
        <v>500</v>
      </c>
      <c r="H2512" s="66">
        <v>2556</v>
      </c>
      <c r="I2512" s="66" t="s">
        <v>154</v>
      </c>
      <c r="J2512" s="66" t="s">
        <v>155</v>
      </c>
      <c r="K2512" s="66" t="s">
        <v>1182</v>
      </c>
    </row>
    <row r="2513" spans="1:11" ht="17.25">
      <c r="A2513" s="65">
        <v>15</v>
      </c>
      <c r="B2513" s="69">
        <v>20668</v>
      </c>
      <c r="C2513" s="67" t="s">
        <v>160</v>
      </c>
      <c r="D2513" s="66" t="s">
        <v>2635</v>
      </c>
      <c r="E2513" s="70"/>
      <c r="F2513" s="70"/>
      <c r="G2513" s="70">
        <v>816</v>
      </c>
      <c r="H2513" s="66">
        <v>2556</v>
      </c>
      <c r="I2513" s="66" t="s">
        <v>154</v>
      </c>
      <c r="J2513" s="66" t="s">
        <v>155</v>
      </c>
      <c r="K2513" s="66" t="s">
        <v>1182</v>
      </c>
    </row>
    <row r="2514" spans="1:11" ht="17.25">
      <c r="A2514" s="65">
        <v>19</v>
      </c>
      <c r="B2514" s="69">
        <v>20668</v>
      </c>
      <c r="C2514" s="67" t="s">
        <v>208</v>
      </c>
      <c r="D2514" s="66" t="s">
        <v>2636</v>
      </c>
      <c r="E2514" s="70"/>
      <c r="F2514" s="70"/>
      <c r="G2514" s="70">
        <v>323.14</v>
      </c>
      <c r="H2514" s="66">
        <v>2556</v>
      </c>
      <c r="I2514" s="66" t="s">
        <v>154</v>
      </c>
      <c r="J2514" s="66" t="s">
        <v>155</v>
      </c>
      <c r="K2514" s="66" t="s">
        <v>1182</v>
      </c>
    </row>
    <row r="2515" spans="1:11" ht="17.25">
      <c r="A2515" s="65">
        <v>23</v>
      </c>
      <c r="B2515" s="69">
        <v>20668</v>
      </c>
      <c r="C2515" s="67" t="s">
        <v>160</v>
      </c>
      <c r="D2515" s="66" t="s">
        <v>2637</v>
      </c>
      <c r="E2515" s="70"/>
      <c r="F2515" s="70"/>
      <c r="G2515" s="70">
        <v>975</v>
      </c>
      <c r="H2515" s="66">
        <v>2556</v>
      </c>
      <c r="I2515" s="66" t="s">
        <v>154</v>
      </c>
      <c r="J2515" s="66" t="s">
        <v>155</v>
      </c>
      <c r="K2515" s="66" t="s">
        <v>1182</v>
      </c>
    </row>
    <row r="2516" spans="1:11" ht="17.25">
      <c r="A2516" s="65">
        <v>28</v>
      </c>
      <c r="B2516" s="69">
        <v>20668</v>
      </c>
      <c r="C2516" s="66" t="s">
        <v>164</v>
      </c>
      <c r="D2516" s="66" t="s">
        <v>2638</v>
      </c>
      <c r="E2516" s="70"/>
      <c r="F2516" s="70"/>
      <c r="G2516" s="70">
        <v>12500</v>
      </c>
      <c r="H2516" s="66">
        <v>2556</v>
      </c>
      <c r="I2516" s="66" t="s">
        <v>154</v>
      </c>
      <c r="J2516" s="66" t="s">
        <v>155</v>
      </c>
      <c r="K2516" s="66" t="s">
        <v>1182</v>
      </c>
    </row>
    <row r="2517" spans="1:11" ht="17.25">
      <c r="A2517" s="65">
        <v>2</v>
      </c>
      <c r="B2517" s="69">
        <v>20699</v>
      </c>
      <c r="C2517" s="67" t="s">
        <v>160</v>
      </c>
      <c r="D2517" s="66" t="s">
        <v>2639</v>
      </c>
      <c r="E2517" s="70"/>
      <c r="F2517" s="70"/>
      <c r="G2517" s="70">
        <v>920</v>
      </c>
      <c r="H2517" s="66">
        <v>2556</v>
      </c>
      <c r="I2517" s="66" t="s">
        <v>154</v>
      </c>
      <c r="J2517" s="66" t="s">
        <v>155</v>
      </c>
      <c r="K2517" s="66" t="s">
        <v>1182</v>
      </c>
    </row>
    <row r="2518" spans="1:11" ht="17.25">
      <c r="A2518" s="65">
        <v>2</v>
      </c>
      <c r="B2518" s="69">
        <v>20699</v>
      </c>
      <c r="C2518" s="67" t="s">
        <v>160</v>
      </c>
      <c r="D2518" s="66" t="s">
        <v>2640</v>
      </c>
      <c r="E2518" s="70"/>
      <c r="F2518" s="70"/>
      <c r="G2518" s="70">
        <v>4500</v>
      </c>
      <c r="H2518" s="66">
        <v>2556</v>
      </c>
      <c r="I2518" s="66" t="s">
        <v>154</v>
      </c>
      <c r="J2518" s="66" t="s">
        <v>155</v>
      </c>
      <c r="K2518" s="66" t="s">
        <v>1182</v>
      </c>
    </row>
    <row r="2519" spans="1:11" ht="17.25">
      <c r="A2519" s="65">
        <v>2</v>
      </c>
      <c r="B2519" s="69">
        <v>20699</v>
      </c>
      <c r="C2519" s="67" t="s">
        <v>208</v>
      </c>
      <c r="D2519" s="66" t="s">
        <v>2641</v>
      </c>
      <c r="E2519" s="70"/>
      <c r="F2519" s="70"/>
      <c r="G2519" s="70">
        <v>147800</v>
      </c>
      <c r="H2519" s="66">
        <v>2556</v>
      </c>
      <c r="I2519" s="66" t="s">
        <v>154</v>
      </c>
      <c r="J2519" s="66" t="s">
        <v>155</v>
      </c>
      <c r="K2519" s="66" t="s">
        <v>1182</v>
      </c>
    </row>
    <row r="2520" spans="1:11" ht="17.25">
      <c r="A2520" s="65">
        <v>4</v>
      </c>
      <c r="B2520" s="69">
        <v>20699</v>
      </c>
      <c r="C2520" s="67" t="s">
        <v>160</v>
      </c>
      <c r="D2520" s="66" t="s">
        <v>2642</v>
      </c>
      <c r="E2520" s="70"/>
      <c r="F2520" s="70"/>
      <c r="G2520" s="70">
        <v>1350</v>
      </c>
      <c r="H2520" s="66">
        <v>2556</v>
      </c>
      <c r="I2520" s="66" t="s">
        <v>154</v>
      </c>
      <c r="J2520" s="66" t="s">
        <v>155</v>
      </c>
      <c r="K2520" s="66" t="s">
        <v>1182</v>
      </c>
    </row>
    <row r="2521" spans="1:11" ht="17.25">
      <c r="A2521" s="65">
        <v>4</v>
      </c>
      <c r="B2521" s="69">
        <v>20699</v>
      </c>
      <c r="C2521" s="67" t="s">
        <v>160</v>
      </c>
      <c r="D2521" s="66" t="s">
        <v>2643</v>
      </c>
      <c r="E2521" s="70"/>
      <c r="F2521" s="70"/>
      <c r="G2521" s="70">
        <v>200</v>
      </c>
      <c r="H2521" s="66">
        <v>2556</v>
      </c>
      <c r="I2521" s="66" t="s">
        <v>154</v>
      </c>
      <c r="J2521" s="66" t="s">
        <v>155</v>
      </c>
      <c r="K2521" s="66" t="s">
        <v>1182</v>
      </c>
    </row>
    <row r="2522" spans="1:11" ht="17.25">
      <c r="A2522" s="65">
        <v>4</v>
      </c>
      <c r="B2522" s="69">
        <v>20699</v>
      </c>
      <c r="C2522" s="72" t="s">
        <v>152</v>
      </c>
      <c r="D2522" s="66" t="s">
        <v>2644</v>
      </c>
      <c r="E2522" s="70"/>
      <c r="F2522" s="70"/>
      <c r="G2522" s="70">
        <v>7180</v>
      </c>
      <c r="H2522" s="66">
        <v>2556</v>
      </c>
      <c r="I2522" s="66" t="s">
        <v>154</v>
      </c>
      <c r="J2522" s="66" t="s">
        <v>155</v>
      </c>
      <c r="K2522" s="66" t="s">
        <v>1182</v>
      </c>
    </row>
    <row r="2523" spans="1:11" ht="17.25">
      <c r="A2523" s="65">
        <v>4</v>
      </c>
      <c r="B2523" s="69">
        <v>20699</v>
      </c>
      <c r="C2523" s="72" t="s">
        <v>178</v>
      </c>
      <c r="D2523" s="66" t="s">
        <v>2645</v>
      </c>
      <c r="E2523" s="70"/>
      <c r="F2523" s="70"/>
      <c r="G2523" s="70">
        <v>12000</v>
      </c>
      <c r="H2523" s="66">
        <v>2556</v>
      </c>
      <c r="I2523" s="66" t="s">
        <v>154</v>
      </c>
      <c r="J2523" s="66" t="s">
        <v>155</v>
      </c>
      <c r="K2523" s="66" t="s">
        <v>1182</v>
      </c>
    </row>
    <row r="2524" spans="1:11" ht="17.25">
      <c r="A2524" s="65">
        <v>4</v>
      </c>
      <c r="B2524" s="69">
        <v>20699</v>
      </c>
      <c r="C2524" s="72" t="s">
        <v>178</v>
      </c>
      <c r="D2524" s="66" t="s">
        <v>2646</v>
      </c>
      <c r="E2524" s="70"/>
      <c r="F2524" s="70"/>
      <c r="G2524" s="70">
        <v>3000</v>
      </c>
      <c r="H2524" s="66">
        <v>2556</v>
      </c>
      <c r="I2524" s="66" t="s">
        <v>154</v>
      </c>
      <c r="J2524" s="66" t="s">
        <v>155</v>
      </c>
      <c r="K2524" s="66" t="s">
        <v>1182</v>
      </c>
    </row>
    <row r="2525" spans="1:11" ht="17.25">
      <c r="A2525" s="65">
        <v>4</v>
      </c>
      <c r="B2525" s="69">
        <v>20699</v>
      </c>
      <c r="C2525" s="72" t="s">
        <v>178</v>
      </c>
      <c r="D2525" s="66" t="s">
        <v>2647</v>
      </c>
      <c r="E2525" s="70"/>
      <c r="F2525" s="70"/>
      <c r="G2525" s="70">
        <v>12000</v>
      </c>
      <c r="H2525" s="66">
        <v>2556</v>
      </c>
      <c r="I2525" s="66" t="s">
        <v>154</v>
      </c>
      <c r="J2525" s="66" t="s">
        <v>155</v>
      </c>
      <c r="K2525" s="66" t="s">
        <v>1182</v>
      </c>
    </row>
    <row r="2526" spans="1:11" ht="17.25">
      <c r="A2526" s="65">
        <v>4</v>
      </c>
      <c r="B2526" s="69">
        <v>20699</v>
      </c>
      <c r="C2526" s="72" t="s">
        <v>178</v>
      </c>
      <c r="D2526" s="66" t="s">
        <v>2648</v>
      </c>
      <c r="E2526" s="70"/>
      <c r="F2526" s="70"/>
      <c r="G2526" s="70">
        <v>3000</v>
      </c>
      <c r="H2526" s="66">
        <v>2556</v>
      </c>
      <c r="I2526" s="66" t="s">
        <v>154</v>
      </c>
      <c r="J2526" s="66" t="s">
        <v>155</v>
      </c>
      <c r="K2526" s="66" t="s">
        <v>1182</v>
      </c>
    </row>
    <row r="2527" spans="1:11" ht="17.25">
      <c r="A2527" s="65">
        <v>4</v>
      </c>
      <c r="B2527" s="69">
        <v>20699</v>
      </c>
      <c r="C2527" s="67" t="s">
        <v>156</v>
      </c>
      <c r="D2527" s="66" t="s">
        <v>2649</v>
      </c>
      <c r="E2527" s="70"/>
      <c r="F2527" s="70"/>
      <c r="G2527" s="70">
        <v>10480</v>
      </c>
      <c r="H2527" s="66">
        <v>2556</v>
      </c>
      <c r="I2527" s="66" t="s">
        <v>154</v>
      </c>
      <c r="J2527" s="66" t="s">
        <v>155</v>
      </c>
      <c r="K2527" s="66" t="s">
        <v>1182</v>
      </c>
    </row>
    <row r="2528" spans="1:11" ht="17.25">
      <c r="A2528" s="65">
        <v>6</v>
      </c>
      <c r="B2528" s="69">
        <v>20699</v>
      </c>
      <c r="C2528" s="67" t="s">
        <v>208</v>
      </c>
      <c r="D2528" s="66" t="s">
        <v>2650</v>
      </c>
      <c r="E2528" s="70"/>
      <c r="F2528" s="70"/>
      <c r="G2528" s="70">
        <v>100</v>
      </c>
      <c r="H2528" s="66">
        <v>2556</v>
      </c>
      <c r="I2528" s="66" t="s">
        <v>154</v>
      </c>
      <c r="J2528" s="66" t="s">
        <v>155</v>
      </c>
      <c r="K2528" s="66" t="s">
        <v>1182</v>
      </c>
    </row>
    <row r="2529" spans="1:11" ht="17.25">
      <c r="A2529" s="65">
        <v>9</v>
      </c>
      <c r="B2529" s="69">
        <v>20699</v>
      </c>
      <c r="C2529" s="67" t="s">
        <v>160</v>
      </c>
      <c r="D2529" s="66" t="s">
        <v>2651</v>
      </c>
      <c r="E2529" s="70"/>
      <c r="F2529" s="70"/>
      <c r="G2529" s="70">
        <v>590</v>
      </c>
      <c r="H2529" s="66">
        <v>2556</v>
      </c>
      <c r="I2529" s="66" t="s">
        <v>154</v>
      </c>
      <c r="J2529" s="66" t="s">
        <v>155</v>
      </c>
      <c r="K2529" s="66" t="s">
        <v>1182</v>
      </c>
    </row>
    <row r="2530" spans="1:11" ht="17.25">
      <c r="A2530" s="65">
        <v>9</v>
      </c>
      <c r="B2530" s="69">
        <v>20699</v>
      </c>
      <c r="C2530" s="67" t="s">
        <v>160</v>
      </c>
      <c r="D2530" s="66" t="s">
        <v>2652</v>
      </c>
      <c r="E2530" s="70"/>
      <c r="F2530" s="70"/>
      <c r="G2530" s="70">
        <v>600</v>
      </c>
      <c r="H2530" s="66">
        <v>2556</v>
      </c>
      <c r="I2530" s="66" t="s">
        <v>154</v>
      </c>
      <c r="J2530" s="66" t="s">
        <v>155</v>
      </c>
      <c r="K2530" s="66" t="s">
        <v>1182</v>
      </c>
    </row>
    <row r="2531" spans="1:11" ht="17.25">
      <c r="A2531" s="65">
        <v>9</v>
      </c>
      <c r="B2531" s="69">
        <v>20699</v>
      </c>
      <c r="C2531" s="67" t="s">
        <v>160</v>
      </c>
      <c r="D2531" s="66" t="s">
        <v>2653</v>
      </c>
      <c r="E2531" s="70"/>
      <c r="F2531" s="70"/>
      <c r="G2531" s="70">
        <v>1200</v>
      </c>
      <c r="H2531" s="66">
        <v>2556</v>
      </c>
      <c r="I2531" s="66" t="s">
        <v>154</v>
      </c>
      <c r="J2531" s="66" t="s">
        <v>155</v>
      </c>
      <c r="K2531" s="66" t="s">
        <v>1182</v>
      </c>
    </row>
    <row r="2532" spans="1:11" ht="17.25">
      <c r="A2532" s="65">
        <v>9</v>
      </c>
      <c r="B2532" s="69">
        <v>20699</v>
      </c>
      <c r="C2532" s="67" t="s">
        <v>160</v>
      </c>
      <c r="D2532" s="66" t="s">
        <v>2654</v>
      </c>
      <c r="E2532" s="70"/>
      <c r="F2532" s="70"/>
      <c r="G2532" s="70">
        <v>1440</v>
      </c>
      <c r="H2532" s="66">
        <v>2556</v>
      </c>
      <c r="I2532" s="66" t="s">
        <v>154</v>
      </c>
      <c r="J2532" s="66" t="s">
        <v>155</v>
      </c>
      <c r="K2532" s="66" t="s">
        <v>1182</v>
      </c>
    </row>
    <row r="2533" spans="1:11" ht="17.25">
      <c r="A2533" s="65">
        <v>9</v>
      </c>
      <c r="B2533" s="69">
        <v>20699</v>
      </c>
      <c r="C2533" s="70" t="s">
        <v>168</v>
      </c>
      <c r="D2533" s="66" t="s">
        <v>2655</v>
      </c>
      <c r="E2533" s="70"/>
      <c r="F2533" s="70"/>
      <c r="G2533" s="70">
        <v>6000</v>
      </c>
      <c r="H2533" s="66">
        <v>2556</v>
      </c>
      <c r="I2533" s="66" t="s">
        <v>154</v>
      </c>
      <c r="J2533" s="66" t="s">
        <v>155</v>
      </c>
      <c r="K2533" s="66" t="s">
        <v>1182</v>
      </c>
    </row>
    <row r="2534" spans="1:11" ht="17.25">
      <c r="A2534" s="65">
        <v>11</v>
      </c>
      <c r="B2534" s="69">
        <v>20699</v>
      </c>
      <c r="C2534" s="67" t="s">
        <v>160</v>
      </c>
      <c r="D2534" s="66" t="s">
        <v>2656</v>
      </c>
      <c r="E2534" s="70"/>
      <c r="F2534" s="70"/>
      <c r="G2534" s="70">
        <v>480</v>
      </c>
      <c r="H2534" s="66">
        <v>2556</v>
      </c>
      <c r="I2534" s="66" t="s">
        <v>154</v>
      </c>
      <c r="J2534" s="66" t="s">
        <v>155</v>
      </c>
      <c r="K2534" s="66" t="s">
        <v>1182</v>
      </c>
    </row>
    <row r="2535" spans="1:11" ht="17.25">
      <c r="A2535" s="65">
        <v>17</v>
      </c>
      <c r="B2535" s="69">
        <v>20699</v>
      </c>
      <c r="C2535" s="67" t="s">
        <v>160</v>
      </c>
      <c r="D2535" s="66" t="s">
        <v>2657</v>
      </c>
      <c r="E2535" s="70"/>
      <c r="F2535" s="70"/>
      <c r="G2535" s="70">
        <v>1141</v>
      </c>
      <c r="H2535" s="66">
        <v>2556</v>
      </c>
      <c r="I2535" s="66" t="s">
        <v>154</v>
      </c>
      <c r="J2535" s="66" t="s">
        <v>155</v>
      </c>
      <c r="K2535" s="66" t="s">
        <v>1182</v>
      </c>
    </row>
    <row r="2536" spans="1:11" ht="17.25">
      <c r="A2536" s="65">
        <v>18</v>
      </c>
      <c r="B2536" s="69">
        <v>20699</v>
      </c>
      <c r="C2536" s="67" t="s">
        <v>160</v>
      </c>
      <c r="D2536" s="66" t="s">
        <v>2658</v>
      </c>
      <c r="E2536" s="70"/>
      <c r="F2536" s="70"/>
      <c r="G2536" s="70">
        <v>1681</v>
      </c>
      <c r="H2536" s="66">
        <v>2556</v>
      </c>
      <c r="I2536" s="66" t="s">
        <v>154</v>
      </c>
      <c r="J2536" s="66" t="s">
        <v>155</v>
      </c>
      <c r="K2536" s="66" t="s">
        <v>1182</v>
      </c>
    </row>
    <row r="2537" spans="1:11" ht="17.25">
      <c r="A2537" s="65">
        <v>25</v>
      </c>
      <c r="B2537" s="69">
        <v>20699</v>
      </c>
      <c r="C2537" s="78" t="s">
        <v>160</v>
      </c>
      <c r="D2537" s="66" t="s">
        <v>2659</v>
      </c>
      <c r="E2537" s="70"/>
      <c r="F2537" s="70"/>
      <c r="G2537" s="70">
        <v>552</v>
      </c>
      <c r="H2537" s="66">
        <v>2556</v>
      </c>
      <c r="I2537" s="66" t="s">
        <v>154</v>
      </c>
      <c r="J2537" s="66" t="s">
        <v>155</v>
      </c>
      <c r="K2537" s="66" t="s">
        <v>1182</v>
      </c>
    </row>
    <row r="2538" spans="1:11" ht="17.25">
      <c r="A2538" s="65">
        <v>25</v>
      </c>
      <c r="B2538" s="69">
        <v>20699</v>
      </c>
      <c r="C2538" s="66" t="s">
        <v>164</v>
      </c>
      <c r="D2538" s="66" t="s">
        <v>2660</v>
      </c>
      <c r="E2538" s="70"/>
      <c r="F2538" s="70"/>
      <c r="G2538" s="70">
        <v>12500</v>
      </c>
      <c r="H2538" s="66">
        <v>2556</v>
      </c>
      <c r="I2538" s="66" t="s">
        <v>154</v>
      </c>
      <c r="J2538" s="66" t="s">
        <v>155</v>
      </c>
      <c r="K2538" s="66" t="s">
        <v>1182</v>
      </c>
    </row>
    <row r="2539" spans="1:11" ht="17.25">
      <c r="A2539" s="65">
        <v>26</v>
      </c>
      <c r="B2539" s="69">
        <v>20699</v>
      </c>
      <c r="C2539" s="67" t="s">
        <v>160</v>
      </c>
      <c r="D2539" s="66" t="s">
        <v>2661</v>
      </c>
      <c r="E2539" s="70"/>
      <c r="F2539" s="70"/>
      <c r="G2539" s="70">
        <v>1000</v>
      </c>
      <c r="H2539" s="66">
        <v>2556</v>
      </c>
      <c r="I2539" s="66" t="s">
        <v>154</v>
      </c>
      <c r="J2539" s="66" t="s">
        <v>155</v>
      </c>
      <c r="K2539" s="66" t="s">
        <v>1182</v>
      </c>
    </row>
    <row r="2540" spans="1:11" ht="17.25">
      <c r="A2540" s="65">
        <v>26</v>
      </c>
      <c r="B2540" s="69">
        <v>20699</v>
      </c>
      <c r="C2540" s="67" t="s">
        <v>160</v>
      </c>
      <c r="D2540" s="66" t="s">
        <v>2662</v>
      </c>
      <c r="E2540" s="70"/>
      <c r="F2540" s="70"/>
      <c r="G2540" s="70">
        <v>2150</v>
      </c>
      <c r="H2540" s="66">
        <v>2556</v>
      </c>
      <c r="I2540" s="66" t="s">
        <v>154</v>
      </c>
      <c r="J2540" s="66" t="s">
        <v>155</v>
      </c>
      <c r="K2540" s="66" t="s">
        <v>1182</v>
      </c>
    </row>
    <row r="2541" spans="1:11" ht="17.25">
      <c r="A2541" s="65">
        <v>30</v>
      </c>
      <c r="B2541" s="69">
        <v>20699</v>
      </c>
      <c r="C2541" s="67" t="s">
        <v>160</v>
      </c>
      <c r="D2541" s="66" t="s">
        <v>2663</v>
      </c>
      <c r="E2541" s="70"/>
      <c r="F2541" s="70"/>
      <c r="G2541" s="70">
        <v>2400</v>
      </c>
      <c r="H2541" s="66">
        <v>2556</v>
      </c>
      <c r="I2541" s="66" t="s">
        <v>154</v>
      </c>
      <c r="J2541" s="66" t="s">
        <v>155</v>
      </c>
      <c r="K2541" s="66" t="s">
        <v>1182</v>
      </c>
    </row>
    <row r="2542" spans="1:11" ht="17.25">
      <c r="A2542" s="65">
        <v>30</v>
      </c>
      <c r="B2542" s="69">
        <v>20699</v>
      </c>
      <c r="C2542" s="66" t="s">
        <v>164</v>
      </c>
      <c r="D2542" s="66" t="s">
        <v>2664</v>
      </c>
      <c r="E2542" s="70"/>
      <c r="F2542" s="70"/>
      <c r="G2542" s="70">
        <v>18500</v>
      </c>
      <c r="H2542" s="66">
        <v>2556</v>
      </c>
      <c r="I2542" s="66" t="s">
        <v>154</v>
      </c>
      <c r="J2542" s="66" t="s">
        <v>155</v>
      </c>
      <c r="K2542" s="66" t="s">
        <v>1182</v>
      </c>
    </row>
    <row r="2543" spans="1:11" ht="17.25">
      <c r="A2543" s="65">
        <v>30</v>
      </c>
      <c r="B2543" s="69">
        <v>20699</v>
      </c>
      <c r="C2543" s="67" t="s">
        <v>160</v>
      </c>
      <c r="D2543" s="66" t="s">
        <v>2665</v>
      </c>
      <c r="E2543" s="70"/>
      <c r="F2543" s="70"/>
      <c r="G2543" s="70">
        <v>600</v>
      </c>
      <c r="H2543" s="66">
        <v>2556</v>
      </c>
      <c r="I2543" s="66" t="s">
        <v>154</v>
      </c>
      <c r="J2543" s="66" t="s">
        <v>155</v>
      </c>
      <c r="K2543" s="66" t="s">
        <v>1182</v>
      </c>
    </row>
    <row r="2544" spans="1:11" ht="17.25">
      <c r="A2544" s="65">
        <v>30</v>
      </c>
      <c r="B2544" s="69">
        <v>20699</v>
      </c>
      <c r="C2544" s="67" t="s">
        <v>1313</v>
      </c>
      <c r="D2544" s="66" t="s">
        <v>2666</v>
      </c>
      <c r="E2544" s="70"/>
      <c r="F2544" s="70"/>
      <c r="G2544" s="70">
        <v>6408.6</v>
      </c>
      <c r="H2544" s="66">
        <v>2556</v>
      </c>
      <c r="I2544" s="66" t="s">
        <v>154</v>
      </c>
      <c r="J2544" s="66" t="s">
        <v>155</v>
      </c>
      <c r="K2544" s="66" t="s">
        <v>1182</v>
      </c>
    </row>
    <row r="2545" spans="1:11" ht="17.25">
      <c r="A2545" s="65">
        <v>16</v>
      </c>
      <c r="B2545" s="69">
        <v>20363</v>
      </c>
      <c r="C2545" s="66" t="s">
        <v>423</v>
      </c>
      <c r="D2545" s="66" t="s">
        <v>468</v>
      </c>
      <c r="E2545" s="70"/>
      <c r="F2545" s="70"/>
      <c r="G2545" s="70">
        <v>32</v>
      </c>
      <c r="H2545" s="66">
        <v>2556</v>
      </c>
      <c r="I2545" s="66" t="s">
        <v>154</v>
      </c>
      <c r="J2545" s="71" t="s">
        <v>425</v>
      </c>
      <c r="K2545" s="66" t="s">
        <v>1182</v>
      </c>
    </row>
    <row r="2546" spans="1:11" ht="17.25">
      <c r="A2546" s="65">
        <v>5</v>
      </c>
      <c r="B2546" s="69">
        <v>20394</v>
      </c>
      <c r="C2546" s="66" t="s">
        <v>423</v>
      </c>
      <c r="D2546" s="66" t="s">
        <v>468</v>
      </c>
      <c r="E2546" s="70"/>
      <c r="F2546" s="70"/>
      <c r="G2546" s="70">
        <v>414</v>
      </c>
      <c r="H2546" s="66">
        <v>2556</v>
      </c>
      <c r="I2546" s="66" t="s">
        <v>154</v>
      </c>
      <c r="J2546" s="71" t="s">
        <v>425</v>
      </c>
      <c r="K2546" s="66" t="s">
        <v>1182</v>
      </c>
    </row>
    <row r="2547" spans="1:11" ht="17.25">
      <c r="A2547" s="65">
        <v>5</v>
      </c>
      <c r="B2547" s="69">
        <v>20394</v>
      </c>
      <c r="C2547" s="66" t="s">
        <v>423</v>
      </c>
      <c r="D2547" s="66" t="s">
        <v>468</v>
      </c>
      <c r="E2547" s="70"/>
      <c r="F2547" s="70"/>
      <c r="G2547" s="70">
        <v>37</v>
      </c>
      <c r="H2547" s="66">
        <v>2556</v>
      </c>
      <c r="I2547" s="66" t="s">
        <v>154</v>
      </c>
      <c r="J2547" s="71" t="s">
        <v>425</v>
      </c>
      <c r="K2547" s="66" t="s">
        <v>1182</v>
      </c>
    </row>
    <row r="2548" spans="1:11" ht="17.25">
      <c r="A2548" s="65">
        <v>12</v>
      </c>
      <c r="B2548" s="69">
        <v>20394</v>
      </c>
      <c r="C2548" s="66" t="s">
        <v>429</v>
      </c>
      <c r="D2548" s="66" t="s">
        <v>2667</v>
      </c>
      <c r="E2548" s="70"/>
      <c r="F2548" s="70"/>
      <c r="G2548" s="70">
        <v>3169.82</v>
      </c>
      <c r="H2548" s="66">
        <v>2556</v>
      </c>
      <c r="I2548" s="66" t="s">
        <v>154</v>
      </c>
      <c r="J2548" s="71" t="s">
        <v>425</v>
      </c>
      <c r="K2548" s="66" t="s">
        <v>1182</v>
      </c>
    </row>
    <row r="2549" spans="1:11" ht="17.25">
      <c r="A2549" s="65">
        <v>13</v>
      </c>
      <c r="B2549" s="69">
        <v>20394</v>
      </c>
      <c r="C2549" s="66" t="s">
        <v>423</v>
      </c>
      <c r="D2549" s="66" t="s">
        <v>468</v>
      </c>
      <c r="E2549" s="70"/>
      <c r="F2549" s="70"/>
      <c r="G2549" s="70">
        <v>82</v>
      </c>
      <c r="H2549" s="66">
        <v>2556</v>
      </c>
      <c r="I2549" s="66" t="s">
        <v>154</v>
      </c>
      <c r="J2549" s="71" t="s">
        <v>425</v>
      </c>
      <c r="K2549" s="66" t="s">
        <v>1182</v>
      </c>
    </row>
    <row r="2550" spans="1:11" ht="17.25">
      <c r="A2550" s="65">
        <v>14</v>
      </c>
      <c r="B2550" s="69">
        <v>20394</v>
      </c>
      <c r="C2550" s="66" t="s">
        <v>427</v>
      </c>
      <c r="D2550" s="66" t="s">
        <v>2668</v>
      </c>
      <c r="E2550" s="70"/>
      <c r="F2550" s="70"/>
      <c r="G2550" s="70">
        <v>745.15</v>
      </c>
      <c r="H2550" s="66">
        <v>2556</v>
      </c>
      <c r="I2550" s="66" t="s">
        <v>154</v>
      </c>
      <c r="J2550" s="71" t="s">
        <v>425</v>
      </c>
      <c r="K2550" s="66" t="s">
        <v>1182</v>
      </c>
    </row>
    <row r="2551" spans="1:11" ht="17.25">
      <c r="A2551" s="65">
        <v>23</v>
      </c>
      <c r="B2551" s="69">
        <v>20394</v>
      </c>
      <c r="C2551" s="66" t="s">
        <v>423</v>
      </c>
      <c r="D2551" s="66" t="s">
        <v>468</v>
      </c>
      <c r="E2551" s="70"/>
      <c r="F2551" s="70"/>
      <c r="G2551" s="70">
        <v>32</v>
      </c>
      <c r="H2551" s="66">
        <v>2556</v>
      </c>
      <c r="I2551" s="66" t="s">
        <v>154</v>
      </c>
      <c r="J2551" s="71" t="s">
        <v>425</v>
      </c>
      <c r="K2551" s="66" t="s">
        <v>1182</v>
      </c>
    </row>
    <row r="2552" spans="1:11" ht="17.25">
      <c r="A2552" s="65">
        <v>27</v>
      </c>
      <c r="B2552" s="69">
        <v>20394</v>
      </c>
      <c r="C2552" s="66" t="s">
        <v>423</v>
      </c>
      <c r="D2552" s="66" t="s">
        <v>468</v>
      </c>
      <c r="E2552" s="70"/>
      <c r="F2552" s="70"/>
      <c r="G2552" s="70">
        <v>18</v>
      </c>
      <c r="H2552" s="66">
        <v>2556</v>
      </c>
      <c r="I2552" s="66" t="s">
        <v>154</v>
      </c>
      <c r="J2552" s="71" t="s">
        <v>425</v>
      </c>
      <c r="K2552" s="66" t="s">
        <v>1182</v>
      </c>
    </row>
    <row r="2553" spans="1:11" ht="17.25">
      <c r="A2553" s="65">
        <v>27</v>
      </c>
      <c r="B2553" s="69">
        <v>20394</v>
      </c>
      <c r="C2553" s="66" t="s">
        <v>423</v>
      </c>
      <c r="D2553" s="66" t="s">
        <v>468</v>
      </c>
      <c r="E2553" s="70"/>
      <c r="F2553" s="70"/>
      <c r="G2553" s="70">
        <v>96</v>
      </c>
      <c r="H2553" s="66">
        <v>2556</v>
      </c>
      <c r="I2553" s="66" t="s">
        <v>154</v>
      </c>
      <c r="J2553" s="71" t="s">
        <v>425</v>
      </c>
      <c r="K2553" s="66" t="s">
        <v>1182</v>
      </c>
    </row>
    <row r="2554" spans="1:11" ht="17.25">
      <c r="A2554" s="65">
        <v>29</v>
      </c>
      <c r="B2554" s="69">
        <v>20394</v>
      </c>
      <c r="C2554" s="66" t="s">
        <v>423</v>
      </c>
      <c r="D2554" s="66" t="s">
        <v>468</v>
      </c>
      <c r="E2554" s="70"/>
      <c r="F2554" s="70"/>
      <c r="G2554" s="70">
        <v>32</v>
      </c>
      <c r="H2554" s="66">
        <v>2556</v>
      </c>
      <c r="I2554" s="66" t="s">
        <v>154</v>
      </c>
      <c r="J2554" s="71" t="s">
        <v>425</v>
      </c>
      <c r="K2554" s="66" t="s">
        <v>1182</v>
      </c>
    </row>
    <row r="2555" spans="1:11" ht="17.25">
      <c r="A2555" s="65">
        <v>29</v>
      </c>
      <c r="B2555" s="69">
        <v>20394</v>
      </c>
      <c r="C2555" s="66" t="s">
        <v>429</v>
      </c>
      <c r="D2555" s="66" t="s">
        <v>2669</v>
      </c>
      <c r="E2555" s="70"/>
      <c r="F2555" s="70"/>
      <c r="G2555" s="70">
        <v>6914.56</v>
      </c>
      <c r="H2555" s="66">
        <v>2556</v>
      </c>
      <c r="I2555" s="66" t="s">
        <v>154</v>
      </c>
      <c r="J2555" s="71" t="s">
        <v>425</v>
      </c>
      <c r="K2555" s="66" t="s">
        <v>1182</v>
      </c>
    </row>
    <row r="2556" spans="1:11" ht="17.25">
      <c r="A2556" s="65">
        <v>30</v>
      </c>
      <c r="B2556" s="69">
        <v>20394</v>
      </c>
      <c r="C2556" s="66" t="s">
        <v>423</v>
      </c>
      <c r="D2556" s="66" t="s">
        <v>468</v>
      </c>
      <c r="E2556" s="70"/>
      <c r="F2556" s="70"/>
      <c r="G2556" s="70">
        <v>32</v>
      </c>
      <c r="H2556" s="66">
        <v>2556</v>
      </c>
      <c r="I2556" s="66" t="s">
        <v>154</v>
      </c>
      <c r="J2556" s="71" t="s">
        <v>425</v>
      </c>
      <c r="K2556" s="66" t="s">
        <v>1182</v>
      </c>
    </row>
    <row r="2557" spans="1:11" ht="17.25">
      <c r="A2557" s="65">
        <v>30</v>
      </c>
      <c r="B2557" s="69">
        <v>20394</v>
      </c>
      <c r="C2557" s="66" t="s">
        <v>423</v>
      </c>
      <c r="D2557" s="66" t="s">
        <v>468</v>
      </c>
      <c r="E2557" s="70"/>
      <c r="F2557" s="70"/>
      <c r="G2557" s="70">
        <v>37</v>
      </c>
      <c r="H2557" s="66">
        <v>2556</v>
      </c>
      <c r="I2557" s="66" t="s">
        <v>154</v>
      </c>
      <c r="J2557" s="71" t="s">
        <v>425</v>
      </c>
      <c r="K2557" s="66" t="s">
        <v>1182</v>
      </c>
    </row>
    <row r="2558" spans="1:11" ht="17.25">
      <c r="A2558" s="65">
        <v>13</v>
      </c>
      <c r="B2558" s="69">
        <v>20394</v>
      </c>
      <c r="C2558" s="66" t="s">
        <v>423</v>
      </c>
      <c r="D2558" s="66" t="s">
        <v>468</v>
      </c>
      <c r="E2558" s="70"/>
      <c r="F2558" s="70"/>
      <c r="G2558" s="70">
        <v>1500</v>
      </c>
      <c r="H2558" s="66">
        <v>2556</v>
      </c>
      <c r="I2558" s="66" t="s">
        <v>154</v>
      </c>
      <c r="J2558" s="71" t="s">
        <v>425</v>
      </c>
      <c r="K2558" s="66" t="s">
        <v>1182</v>
      </c>
    </row>
    <row r="2559" spans="1:11" ht="17.25">
      <c r="A2559" s="65">
        <v>17</v>
      </c>
      <c r="B2559" s="69">
        <v>20424</v>
      </c>
      <c r="C2559" s="66" t="s">
        <v>429</v>
      </c>
      <c r="D2559" s="66" t="s">
        <v>2670</v>
      </c>
      <c r="E2559" s="70"/>
      <c r="F2559" s="70"/>
      <c r="G2559" s="70">
        <v>136.26</v>
      </c>
      <c r="H2559" s="66">
        <v>2556</v>
      </c>
      <c r="I2559" s="66" t="s">
        <v>154</v>
      </c>
      <c r="J2559" s="71" t="s">
        <v>425</v>
      </c>
      <c r="K2559" s="66" t="s">
        <v>1182</v>
      </c>
    </row>
    <row r="2560" spans="1:11" ht="17.25">
      <c r="A2560" s="65">
        <v>17</v>
      </c>
      <c r="B2560" s="69">
        <v>20424</v>
      </c>
      <c r="C2560" s="66" t="s">
        <v>423</v>
      </c>
      <c r="D2560" s="66" t="s">
        <v>468</v>
      </c>
      <c r="E2560" s="70"/>
      <c r="F2560" s="70"/>
      <c r="G2560" s="70">
        <v>352</v>
      </c>
      <c r="H2560" s="66">
        <v>2556</v>
      </c>
      <c r="I2560" s="66" t="s">
        <v>154</v>
      </c>
      <c r="J2560" s="71" t="s">
        <v>425</v>
      </c>
      <c r="K2560" s="66" t="s">
        <v>1182</v>
      </c>
    </row>
    <row r="2561" spans="1:11" ht="17.25">
      <c r="A2561" s="65">
        <v>17</v>
      </c>
      <c r="B2561" s="69">
        <v>20424</v>
      </c>
      <c r="C2561" s="66" t="s">
        <v>423</v>
      </c>
      <c r="D2561" s="66" t="s">
        <v>468</v>
      </c>
      <c r="E2561" s="70"/>
      <c r="F2561" s="70"/>
      <c r="G2561" s="70">
        <v>252</v>
      </c>
      <c r="H2561" s="66">
        <v>2556</v>
      </c>
      <c r="I2561" s="66" t="s">
        <v>154</v>
      </c>
      <c r="J2561" s="71" t="s">
        <v>425</v>
      </c>
      <c r="K2561" s="66" t="s">
        <v>1182</v>
      </c>
    </row>
    <row r="2562" spans="1:11" ht="17.25">
      <c r="A2562" s="65">
        <v>21</v>
      </c>
      <c r="B2562" s="69">
        <v>20424</v>
      </c>
      <c r="C2562" s="66" t="s">
        <v>429</v>
      </c>
      <c r="D2562" s="66" t="s">
        <v>2671</v>
      </c>
      <c r="E2562" s="70"/>
      <c r="F2562" s="70"/>
      <c r="G2562" s="70">
        <v>2662.8</v>
      </c>
      <c r="H2562" s="66">
        <v>2556</v>
      </c>
      <c r="I2562" s="66" t="s">
        <v>154</v>
      </c>
      <c r="J2562" s="71" t="s">
        <v>425</v>
      </c>
      <c r="K2562" s="66" t="s">
        <v>1182</v>
      </c>
    </row>
    <row r="2563" spans="1:11" ht="17.25">
      <c r="A2563" s="65">
        <v>21</v>
      </c>
      <c r="B2563" s="69">
        <v>20424</v>
      </c>
      <c r="C2563" s="66" t="s">
        <v>429</v>
      </c>
      <c r="D2563" s="66" t="s">
        <v>2672</v>
      </c>
      <c r="E2563" s="70"/>
      <c r="F2563" s="70"/>
      <c r="G2563" s="70">
        <v>6737.8</v>
      </c>
      <c r="H2563" s="66">
        <v>2556</v>
      </c>
      <c r="I2563" s="66" t="s">
        <v>154</v>
      </c>
      <c r="J2563" s="71" t="s">
        <v>425</v>
      </c>
      <c r="K2563" s="66" t="s">
        <v>1182</v>
      </c>
    </row>
    <row r="2564" spans="1:11" ht="17.25">
      <c r="A2564" s="65">
        <v>26</v>
      </c>
      <c r="B2564" s="69">
        <v>20424</v>
      </c>
      <c r="C2564" s="66" t="s">
        <v>423</v>
      </c>
      <c r="D2564" s="66" t="s">
        <v>468</v>
      </c>
      <c r="E2564" s="70"/>
      <c r="F2564" s="70"/>
      <c r="G2564" s="70">
        <v>111</v>
      </c>
      <c r="H2564" s="66">
        <v>2556</v>
      </c>
      <c r="I2564" s="66" t="s">
        <v>154</v>
      </c>
      <c r="J2564" s="71" t="s">
        <v>425</v>
      </c>
      <c r="K2564" s="66" t="s">
        <v>1182</v>
      </c>
    </row>
    <row r="2565" spans="1:11" ht="17.25">
      <c r="A2565" s="65">
        <v>27</v>
      </c>
      <c r="B2565" s="69">
        <v>20424</v>
      </c>
      <c r="C2565" s="66" t="s">
        <v>427</v>
      </c>
      <c r="D2565" s="66" t="s">
        <v>2673</v>
      </c>
      <c r="E2565" s="70"/>
      <c r="F2565" s="70"/>
      <c r="G2565" s="70">
        <v>1490.3</v>
      </c>
      <c r="H2565" s="66">
        <v>2556</v>
      </c>
      <c r="I2565" s="66" t="s">
        <v>154</v>
      </c>
      <c r="J2565" s="71" t="s">
        <v>425</v>
      </c>
      <c r="K2565" s="66" t="s">
        <v>1182</v>
      </c>
    </row>
    <row r="2566" spans="1:11" ht="17.25">
      <c r="A2566" s="65">
        <v>28</v>
      </c>
      <c r="B2566" s="69">
        <v>20424</v>
      </c>
      <c r="C2566" s="66" t="s">
        <v>429</v>
      </c>
      <c r="D2566" s="66" t="s">
        <v>2674</v>
      </c>
      <c r="E2566" s="70"/>
      <c r="F2566" s="70"/>
      <c r="G2566" s="70">
        <v>4290</v>
      </c>
      <c r="H2566" s="66">
        <v>2556</v>
      </c>
      <c r="I2566" s="66" t="s">
        <v>154</v>
      </c>
      <c r="J2566" s="71" t="s">
        <v>425</v>
      </c>
      <c r="K2566" s="66" t="s">
        <v>1182</v>
      </c>
    </row>
    <row r="2567" spans="1:11" ht="17.25">
      <c r="A2567" s="65">
        <v>28</v>
      </c>
      <c r="B2567" s="69">
        <v>20424</v>
      </c>
      <c r="C2567" s="66" t="s">
        <v>423</v>
      </c>
      <c r="D2567" s="66" t="s">
        <v>2675</v>
      </c>
      <c r="E2567" s="70"/>
      <c r="F2567" s="70"/>
      <c r="G2567" s="70">
        <v>37</v>
      </c>
      <c r="H2567" s="66">
        <v>2556</v>
      </c>
      <c r="I2567" s="66" t="s">
        <v>154</v>
      </c>
      <c r="J2567" s="71" t="s">
        <v>425</v>
      </c>
      <c r="K2567" s="66" t="s">
        <v>1182</v>
      </c>
    </row>
    <row r="2568" spans="1:11" ht="17.25">
      <c r="A2568" s="65">
        <v>3</v>
      </c>
      <c r="B2568" s="69">
        <v>20455</v>
      </c>
      <c r="C2568" s="66" t="s">
        <v>423</v>
      </c>
      <c r="D2568" s="66" t="s">
        <v>2675</v>
      </c>
      <c r="E2568" s="70"/>
      <c r="F2568" s="70"/>
      <c r="G2568" s="70">
        <v>137</v>
      </c>
      <c r="H2568" s="66">
        <v>2556</v>
      </c>
      <c r="I2568" s="66" t="s">
        <v>154</v>
      </c>
      <c r="J2568" s="71" t="s">
        <v>425</v>
      </c>
      <c r="K2568" s="66" t="s">
        <v>1182</v>
      </c>
    </row>
    <row r="2569" spans="1:11" ht="17.25">
      <c r="A2569" s="65">
        <v>8</v>
      </c>
      <c r="B2569" s="69">
        <v>20455</v>
      </c>
      <c r="C2569" s="66" t="s">
        <v>423</v>
      </c>
      <c r="D2569" s="66" t="s">
        <v>2676</v>
      </c>
      <c r="E2569" s="70"/>
      <c r="F2569" s="70"/>
      <c r="G2569" s="70">
        <v>500</v>
      </c>
      <c r="H2569" s="66">
        <v>2556</v>
      </c>
      <c r="I2569" s="66" t="s">
        <v>154</v>
      </c>
      <c r="J2569" s="71" t="s">
        <v>425</v>
      </c>
      <c r="K2569" s="66" t="s">
        <v>1182</v>
      </c>
    </row>
    <row r="2570" spans="1:11" ht="17.25">
      <c r="A2570" s="65">
        <v>29</v>
      </c>
      <c r="B2570" s="69">
        <v>20455</v>
      </c>
      <c r="C2570" s="66" t="s">
        <v>429</v>
      </c>
      <c r="D2570" s="66" t="s">
        <v>2677</v>
      </c>
      <c r="E2570" s="70"/>
      <c r="F2570" s="70"/>
      <c r="G2570" s="70">
        <v>4290</v>
      </c>
      <c r="H2570" s="66">
        <v>2556</v>
      </c>
      <c r="I2570" s="66" t="s">
        <v>154</v>
      </c>
      <c r="J2570" s="71" t="s">
        <v>425</v>
      </c>
      <c r="K2570" s="66" t="s">
        <v>1182</v>
      </c>
    </row>
    <row r="2571" spans="1:11" ht="17.25">
      <c r="A2571" s="65">
        <v>29</v>
      </c>
      <c r="B2571" s="69">
        <v>20455</v>
      </c>
      <c r="C2571" s="66" t="s">
        <v>423</v>
      </c>
      <c r="D2571" s="66" t="s">
        <v>468</v>
      </c>
      <c r="E2571" s="70"/>
      <c r="F2571" s="70"/>
      <c r="G2571" s="70">
        <v>16</v>
      </c>
      <c r="H2571" s="66">
        <v>2556</v>
      </c>
      <c r="I2571" s="66" t="s">
        <v>154</v>
      </c>
      <c r="J2571" s="71" t="s">
        <v>425</v>
      </c>
      <c r="K2571" s="66" t="s">
        <v>1182</v>
      </c>
    </row>
    <row r="2572" spans="1:11" ht="17.25">
      <c r="A2572" s="65">
        <v>30</v>
      </c>
      <c r="B2572" s="69">
        <v>20455</v>
      </c>
      <c r="C2572" s="66" t="s">
        <v>429</v>
      </c>
      <c r="D2572" s="66" t="s">
        <v>2678</v>
      </c>
      <c r="E2572" s="70"/>
      <c r="F2572" s="70"/>
      <c r="G2572" s="70">
        <v>7408.28</v>
      </c>
      <c r="H2572" s="66">
        <v>2556</v>
      </c>
      <c r="I2572" s="66" t="s">
        <v>154</v>
      </c>
      <c r="J2572" s="71" t="s">
        <v>425</v>
      </c>
      <c r="K2572" s="66" t="s">
        <v>1182</v>
      </c>
    </row>
    <row r="2573" spans="1:11" ht="17.25">
      <c r="A2573" s="65">
        <v>31</v>
      </c>
      <c r="B2573" s="69">
        <v>20455</v>
      </c>
      <c r="C2573" s="66" t="s">
        <v>423</v>
      </c>
      <c r="D2573" s="66" t="s">
        <v>468</v>
      </c>
      <c r="E2573" s="70"/>
      <c r="F2573" s="70"/>
      <c r="G2573" s="70">
        <v>16</v>
      </c>
      <c r="H2573" s="66">
        <v>2556</v>
      </c>
      <c r="I2573" s="66" t="s">
        <v>154</v>
      </c>
      <c r="J2573" s="71" t="s">
        <v>425</v>
      </c>
      <c r="K2573" s="66" t="s">
        <v>1182</v>
      </c>
    </row>
    <row r="2574" spans="1:11" ht="17.25">
      <c r="A2574" s="65">
        <v>31</v>
      </c>
      <c r="B2574" s="69">
        <v>20455</v>
      </c>
      <c r="C2574" s="66" t="s">
        <v>423</v>
      </c>
      <c r="D2574" s="66" t="s">
        <v>468</v>
      </c>
      <c r="E2574" s="70"/>
      <c r="F2574" s="70"/>
      <c r="G2574" s="70">
        <v>16</v>
      </c>
      <c r="H2574" s="66">
        <v>2556</v>
      </c>
      <c r="I2574" s="66" t="s">
        <v>154</v>
      </c>
      <c r="J2574" s="71" t="s">
        <v>425</v>
      </c>
      <c r="K2574" s="66" t="s">
        <v>1182</v>
      </c>
    </row>
    <row r="2575" spans="1:11" ht="17.25">
      <c r="A2575" s="65">
        <v>5</v>
      </c>
      <c r="B2575" s="69">
        <v>20486</v>
      </c>
      <c r="C2575" s="66" t="s">
        <v>423</v>
      </c>
      <c r="D2575" s="66" t="s">
        <v>468</v>
      </c>
      <c r="E2575" s="70"/>
      <c r="F2575" s="70"/>
      <c r="G2575" s="70">
        <v>38</v>
      </c>
      <c r="H2575" s="66">
        <v>2556</v>
      </c>
      <c r="I2575" s="66" t="s">
        <v>154</v>
      </c>
      <c r="J2575" s="71" t="s">
        <v>425</v>
      </c>
      <c r="K2575" s="66" t="s">
        <v>1182</v>
      </c>
    </row>
    <row r="2576" spans="1:11" ht="17.25">
      <c r="A2576" s="65">
        <v>5</v>
      </c>
      <c r="B2576" s="69">
        <v>20486</v>
      </c>
      <c r="C2576" s="66" t="s">
        <v>423</v>
      </c>
      <c r="D2576" s="66" t="s">
        <v>468</v>
      </c>
      <c r="E2576" s="70"/>
      <c r="F2576" s="70"/>
      <c r="G2576" s="70">
        <v>126</v>
      </c>
      <c r="H2576" s="66">
        <v>2556</v>
      </c>
      <c r="I2576" s="66" t="s">
        <v>154</v>
      </c>
      <c r="J2576" s="71" t="s">
        <v>425</v>
      </c>
      <c r="K2576" s="66" t="s">
        <v>1182</v>
      </c>
    </row>
    <row r="2577" spans="1:11" ht="17.25">
      <c r="A2577" s="65">
        <v>11</v>
      </c>
      <c r="B2577" s="69">
        <v>20486</v>
      </c>
      <c r="C2577" s="72" t="s">
        <v>432</v>
      </c>
      <c r="D2577" s="66" t="s">
        <v>2679</v>
      </c>
      <c r="E2577" s="70"/>
      <c r="F2577" s="70"/>
      <c r="G2577" s="70">
        <v>30</v>
      </c>
      <c r="H2577" s="66">
        <v>2556</v>
      </c>
      <c r="I2577" s="66" t="s">
        <v>154</v>
      </c>
      <c r="J2577" s="71" t="s">
        <v>425</v>
      </c>
      <c r="K2577" s="66" t="s">
        <v>1182</v>
      </c>
    </row>
    <row r="2578" spans="1:11" ht="17.25">
      <c r="A2578" s="65">
        <v>12</v>
      </c>
      <c r="B2578" s="69">
        <v>20486</v>
      </c>
      <c r="C2578" s="66" t="s">
        <v>423</v>
      </c>
      <c r="D2578" s="66" t="s">
        <v>2680</v>
      </c>
      <c r="E2578" s="70"/>
      <c r="F2578" s="70"/>
      <c r="G2578" s="70">
        <v>2500</v>
      </c>
      <c r="H2578" s="66">
        <v>2556</v>
      </c>
      <c r="I2578" s="66" t="s">
        <v>154</v>
      </c>
      <c r="J2578" s="71" t="s">
        <v>425</v>
      </c>
      <c r="K2578" s="66" t="s">
        <v>1182</v>
      </c>
    </row>
    <row r="2579" spans="1:11" ht="17.25">
      <c r="A2579" s="65">
        <v>12</v>
      </c>
      <c r="B2579" s="69">
        <v>20486</v>
      </c>
      <c r="C2579" s="66" t="s">
        <v>429</v>
      </c>
      <c r="D2579" s="66" t="s">
        <v>2681</v>
      </c>
      <c r="E2579" s="70"/>
      <c r="F2579" s="70"/>
      <c r="G2579" s="70">
        <v>2332.8200000000002</v>
      </c>
      <c r="H2579" s="66">
        <v>2556</v>
      </c>
      <c r="I2579" s="66" t="s">
        <v>154</v>
      </c>
      <c r="J2579" s="71" t="s">
        <v>425</v>
      </c>
      <c r="K2579" s="66" t="s">
        <v>1182</v>
      </c>
    </row>
    <row r="2580" spans="1:11" ht="17.25">
      <c r="A2580" s="65">
        <v>12</v>
      </c>
      <c r="B2580" s="69">
        <v>20486</v>
      </c>
      <c r="C2580" s="66" t="s">
        <v>429</v>
      </c>
      <c r="D2580" s="66" t="s">
        <v>2682</v>
      </c>
      <c r="E2580" s="70"/>
      <c r="F2580" s="70"/>
      <c r="G2580" s="70">
        <v>2291.89</v>
      </c>
      <c r="H2580" s="66">
        <v>2556</v>
      </c>
      <c r="I2580" s="66" t="s">
        <v>154</v>
      </c>
      <c r="J2580" s="71" t="s">
        <v>425</v>
      </c>
      <c r="K2580" s="66" t="s">
        <v>1182</v>
      </c>
    </row>
    <row r="2581" spans="1:11" ht="17.25">
      <c r="A2581" s="65">
        <v>15</v>
      </c>
      <c r="B2581" s="69">
        <v>20486</v>
      </c>
      <c r="C2581" s="66" t="s">
        <v>427</v>
      </c>
      <c r="D2581" s="66" t="s">
        <v>2683</v>
      </c>
      <c r="E2581" s="70"/>
      <c r="F2581" s="70"/>
      <c r="G2581" s="70">
        <v>745.15</v>
      </c>
      <c r="H2581" s="66">
        <v>2556</v>
      </c>
      <c r="I2581" s="66" t="s">
        <v>154</v>
      </c>
      <c r="J2581" s="71" t="s">
        <v>425</v>
      </c>
      <c r="K2581" s="66" t="s">
        <v>1182</v>
      </c>
    </row>
    <row r="2582" spans="1:11" ht="17.25">
      <c r="A2582" s="65">
        <v>15</v>
      </c>
      <c r="B2582" s="69">
        <v>20486</v>
      </c>
      <c r="C2582" s="66" t="s">
        <v>427</v>
      </c>
      <c r="D2582" s="66" t="s">
        <v>2684</v>
      </c>
      <c r="E2582" s="70"/>
      <c r="F2582" s="70"/>
      <c r="G2582" s="70">
        <v>4290</v>
      </c>
      <c r="H2582" s="66">
        <v>2556</v>
      </c>
      <c r="I2582" s="66" t="s">
        <v>154</v>
      </c>
      <c r="J2582" s="71" t="s">
        <v>425</v>
      </c>
      <c r="K2582" s="66" t="s">
        <v>1182</v>
      </c>
    </row>
    <row r="2583" spans="1:11" ht="17.25">
      <c r="A2583" s="65">
        <v>21</v>
      </c>
      <c r="B2583" s="69">
        <v>20486</v>
      </c>
      <c r="C2583" s="66" t="s">
        <v>429</v>
      </c>
      <c r="D2583" s="66" t="s">
        <v>2685</v>
      </c>
      <c r="E2583" s="70"/>
      <c r="F2583" s="70"/>
      <c r="G2583" s="70">
        <v>7048.63</v>
      </c>
      <c r="H2583" s="66">
        <v>2556</v>
      </c>
      <c r="I2583" s="66" t="s">
        <v>154</v>
      </c>
      <c r="J2583" s="71" t="s">
        <v>425</v>
      </c>
      <c r="K2583" s="66" t="s">
        <v>1182</v>
      </c>
    </row>
    <row r="2584" spans="1:11" ht="17.25">
      <c r="A2584" s="65">
        <v>14</v>
      </c>
      <c r="B2584" s="69">
        <v>20515</v>
      </c>
      <c r="C2584" s="66" t="s">
        <v>423</v>
      </c>
      <c r="D2584" s="66" t="s">
        <v>468</v>
      </c>
      <c r="E2584" s="70"/>
      <c r="F2584" s="70"/>
      <c r="G2584" s="70">
        <v>660</v>
      </c>
      <c r="H2584" s="66">
        <v>2556</v>
      </c>
      <c r="I2584" s="66" t="s">
        <v>154</v>
      </c>
      <c r="J2584" s="71" t="s">
        <v>425</v>
      </c>
      <c r="K2584" s="66" t="s">
        <v>1182</v>
      </c>
    </row>
    <row r="2585" spans="1:11" ht="17.25">
      <c r="A2585" s="65">
        <v>15</v>
      </c>
      <c r="B2585" s="69">
        <v>20515</v>
      </c>
      <c r="C2585" s="66" t="s">
        <v>423</v>
      </c>
      <c r="D2585" s="66" t="s">
        <v>2686</v>
      </c>
      <c r="E2585" s="70"/>
      <c r="F2585" s="70"/>
      <c r="G2585" s="70">
        <v>416</v>
      </c>
      <c r="H2585" s="66">
        <v>2556</v>
      </c>
      <c r="I2585" s="66" t="s">
        <v>154</v>
      </c>
      <c r="J2585" s="71" t="s">
        <v>425</v>
      </c>
      <c r="K2585" s="66" t="s">
        <v>1182</v>
      </c>
    </row>
    <row r="2586" spans="1:11" ht="17.25">
      <c r="A2586" s="65">
        <v>19</v>
      </c>
      <c r="B2586" s="69">
        <v>20515</v>
      </c>
      <c r="C2586" s="66" t="s">
        <v>429</v>
      </c>
      <c r="D2586" s="66" t="s">
        <v>2687</v>
      </c>
      <c r="E2586" s="70"/>
      <c r="F2586" s="70"/>
      <c r="G2586" s="70">
        <v>2320.14</v>
      </c>
      <c r="H2586" s="66">
        <v>2556</v>
      </c>
      <c r="I2586" s="66" t="s">
        <v>154</v>
      </c>
      <c r="J2586" s="71" t="s">
        <v>425</v>
      </c>
      <c r="K2586" s="66" t="s">
        <v>1182</v>
      </c>
    </row>
    <row r="2587" spans="1:11" ht="17.25">
      <c r="A2587" s="65">
        <v>19</v>
      </c>
      <c r="B2587" s="69">
        <v>20515</v>
      </c>
      <c r="C2587" s="66" t="s">
        <v>429</v>
      </c>
      <c r="D2587" s="66" t="s">
        <v>2688</v>
      </c>
      <c r="E2587" s="70"/>
      <c r="F2587" s="70"/>
      <c r="G2587" s="70">
        <v>6975.33</v>
      </c>
      <c r="H2587" s="66">
        <v>2556</v>
      </c>
      <c r="I2587" s="66" t="s">
        <v>154</v>
      </c>
      <c r="J2587" s="71" t="s">
        <v>425</v>
      </c>
      <c r="K2587" s="66" t="s">
        <v>1182</v>
      </c>
    </row>
    <row r="2588" spans="1:11" ht="17.25">
      <c r="A2588" s="65">
        <v>19</v>
      </c>
      <c r="B2588" s="69">
        <v>20515</v>
      </c>
      <c r="C2588" s="66" t="s">
        <v>427</v>
      </c>
      <c r="D2588" s="66" t="s">
        <v>2689</v>
      </c>
      <c r="E2588" s="70"/>
      <c r="F2588" s="70"/>
      <c r="G2588" s="70">
        <v>4825</v>
      </c>
      <c r="H2588" s="66">
        <v>2556</v>
      </c>
      <c r="I2588" s="66" t="s">
        <v>154</v>
      </c>
      <c r="J2588" s="71" t="s">
        <v>425</v>
      </c>
      <c r="K2588" s="66" t="s">
        <v>1182</v>
      </c>
    </row>
    <row r="2589" spans="1:11" ht="17.25">
      <c r="A2589" s="65">
        <v>22</v>
      </c>
      <c r="B2589" s="69">
        <v>20515</v>
      </c>
      <c r="C2589" s="66" t="s">
        <v>427</v>
      </c>
      <c r="D2589" s="66" t="s">
        <v>2690</v>
      </c>
      <c r="E2589" s="70"/>
      <c r="F2589" s="70"/>
      <c r="G2589" s="70">
        <v>1490.3</v>
      </c>
      <c r="H2589" s="66">
        <v>2556</v>
      </c>
      <c r="I2589" s="66" t="s">
        <v>154</v>
      </c>
      <c r="J2589" s="71" t="s">
        <v>425</v>
      </c>
      <c r="K2589" s="66" t="s">
        <v>1182</v>
      </c>
    </row>
    <row r="2590" spans="1:11" ht="17.25">
      <c r="A2590" s="65">
        <v>22</v>
      </c>
      <c r="B2590" s="69">
        <v>20546</v>
      </c>
      <c r="C2590" s="66" t="s">
        <v>427</v>
      </c>
      <c r="D2590" s="66" t="s">
        <v>2691</v>
      </c>
      <c r="E2590" s="70"/>
      <c r="F2590" s="70"/>
      <c r="G2590" s="70">
        <v>4290</v>
      </c>
      <c r="H2590" s="66">
        <v>2556</v>
      </c>
      <c r="I2590" s="66" t="s">
        <v>154</v>
      </c>
      <c r="J2590" s="71" t="s">
        <v>425</v>
      </c>
      <c r="K2590" s="66" t="s">
        <v>1182</v>
      </c>
    </row>
    <row r="2591" spans="1:11" ht="17.25">
      <c r="A2591" s="65">
        <v>22</v>
      </c>
      <c r="B2591" s="69">
        <v>20546</v>
      </c>
      <c r="C2591" s="66" t="s">
        <v>423</v>
      </c>
      <c r="D2591" s="66" t="s">
        <v>2692</v>
      </c>
      <c r="E2591" s="70"/>
      <c r="F2591" s="70"/>
      <c r="G2591" s="70">
        <v>600</v>
      </c>
      <c r="H2591" s="66">
        <v>2556</v>
      </c>
      <c r="I2591" s="66" t="s">
        <v>154</v>
      </c>
      <c r="J2591" s="71" t="s">
        <v>425</v>
      </c>
      <c r="K2591" s="66" t="s">
        <v>1182</v>
      </c>
    </row>
    <row r="2592" spans="1:11" ht="17.25">
      <c r="A2592" s="65">
        <v>23</v>
      </c>
      <c r="B2592" s="69">
        <v>20546</v>
      </c>
      <c r="C2592" s="66" t="s">
        <v>429</v>
      </c>
      <c r="D2592" s="66" t="s">
        <v>2693</v>
      </c>
      <c r="E2592" s="70"/>
      <c r="F2592" s="70"/>
      <c r="G2592" s="70">
        <v>7489.64</v>
      </c>
      <c r="H2592" s="66">
        <v>2556</v>
      </c>
      <c r="I2592" s="66" t="s">
        <v>154</v>
      </c>
      <c r="J2592" s="71" t="s">
        <v>425</v>
      </c>
      <c r="K2592" s="66" t="s">
        <v>1182</v>
      </c>
    </row>
    <row r="2593" spans="1:11" ht="17.25">
      <c r="A2593" s="65">
        <v>8</v>
      </c>
      <c r="B2593" s="69">
        <v>20576</v>
      </c>
      <c r="C2593" s="66" t="s">
        <v>423</v>
      </c>
      <c r="D2593" s="66" t="s">
        <v>2675</v>
      </c>
      <c r="E2593" s="70"/>
      <c r="F2593" s="70"/>
      <c r="G2593" s="70">
        <v>32</v>
      </c>
      <c r="H2593" s="66">
        <v>2556</v>
      </c>
      <c r="I2593" s="66" t="s">
        <v>154</v>
      </c>
      <c r="J2593" s="71" t="s">
        <v>425</v>
      </c>
      <c r="K2593" s="66" t="s">
        <v>1182</v>
      </c>
    </row>
    <row r="2594" spans="1:11" ht="17.25">
      <c r="A2594" s="65">
        <v>10</v>
      </c>
      <c r="B2594" s="69">
        <v>20576</v>
      </c>
      <c r="C2594" s="66" t="s">
        <v>423</v>
      </c>
      <c r="D2594" s="66" t="s">
        <v>2675</v>
      </c>
      <c r="E2594" s="70"/>
      <c r="F2594" s="70"/>
      <c r="G2594" s="70">
        <v>440</v>
      </c>
      <c r="H2594" s="66">
        <v>2556</v>
      </c>
      <c r="I2594" s="66" t="s">
        <v>154</v>
      </c>
      <c r="J2594" s="71" t="s">
        <v>425</v>
      </c>
      <c r="K2594" s="66" t="s">
        <v>1182</v>
      </c>
    </row>
    <row r="2595" spans="1:11" ht="17.25">
      <c r="A2595" s="65">
        <v>10</v>
      </c>
      <c r="B2595" s="69">
        <v>20576</v>
      </c>
      <c r="C2595" s="66" t="s">
        <v>423</v>
      </c>
      <c r="D2595" s="66" t="s">
        <v>2675</v>
      </c>
      <c r="E2595" s="70"/>
      <c r="F2595" s="70"/>
      <c r="G2595" s="70">
        <v>27</v>
      </c>
      <c r="H2595" s="66">
        <v>2556</v>
      </c>
      <c r="I2595" s="66" t="s">
        <v>154</v>
      </c>
      <c r="J2595" s="71" t="s">
        <v>425</v>
      </c>
      <c r="K2595" s="66" t="s">
        <v>1182</v>
      </c>
    </row>
    <row r="2596" spans="1:11" ht="17.25">
      <c r="A2596" s="65">
        <v>10</v>
      </c>
      <c r="B2596" s="69">
        <v>20576</v>
      </c>
      <c r="C2596" s="66" t="s">
        <v>429</v>
      </c>
      <c r="D2596" s="66" t="s">
        <v>2694</v>
      </c>
      <c r="E2596" s="70"/>
      <c r="F2596" s="70"/>
      <c r="G2596" s="70">
        <v>2623.65</v>
      </c>
      <c r="H2596" s="66">
        <v>2556</v>
      </c>
      <c r="I2596" s="66" t="s">
        <v>154</v>
      </c>
      <c r="J2596" s="71" t="s">
        <v>425</v>
      </c>
      <c r="K2596" s="66" t="s">
        <v>1182</v>
      </c>
    </row>
    <row r="2597" spans="1:11" ht="17.25">
      <c r="A2597" s="65">
        <v>10</v>
      </c>
      <c r="B2597" s="69">
        <v>20576</v>
      </c>
      <c r="C2597" s="66" t="s">
        <v>429</v>
      </c>
      <c r="D2597" s="66" t="s">
        <v>2695</v>
      </c>
      <c r="E2597" s="70"/>
      <c r="F2597" s="70"/>
      <c r="G2597" s="70">
        <v>2322.16</v>
      </c>
      <c r="H2597" s="66">
        <v>2556</v>
      </c>
      <c r="I2597" s="66" t="s">
        <v>154</v>
      </c>
      <c r="J2597" s="71" t="s">
        <v>425</v>
      </c>
      <c r="K2597" s="66" t="s">
        <v>1182</v>
      </c>
    </row>
    <row r="2598" spans="1:11" ht="17.25">
      <c r="A2598" s="65">
        <v>10</v>
      </c>
      <c r="B2598" s="69">
        <v>20576</v>
      </c>
      <c r="C2598" s="66" t="s">
        <v>427</v>
      </c>
      <c r="D2598" s="66" t="s">
        <v>2696</v>
      </c>
      <c r="E2598" s="70"/>
      <c r="F2598" s="70"/>
      <c r="G2598" s="70">
        <v>4290</v>
      </c>
      <c r="H2598" s="66">
        <v>2556</v>
      </c>
      <c r="I2598" s="66" t="s">
        <v>154</v>
      </c>
      <c r="J2598" s="71" t="s">
        <v>425</v>
      </c>
      <c r="K2598" s="66" t="s">
        <v>1182</v>
      </c>
    </row>
    <row r="2599" spans="1:11" ht="17.25">
      <c r="A2599" s="65">
        <v>20</v>
      </c>
      <c r="B2599" s="69">
        <v>20576</v>
      </c>
      <c r="C2599" s="66" t="s">
        <v>427</v>
      </c>
      <c r="D2599" s="66" t="s">
        <v>2697</v>
      </c>
      <c r="E2599" s="70"/>
      <c r="F2599" s="70"/>
      <c r="G2599" s="70">
        <v>745.15</v>
      </c>
      <c r="H2599" s="66">
        <v>2556</v>
      </c>
      <c r="I2599" s="66" t="s">
        <v>154</v>
      </c>
      <c r="J2599" s="71" t="s">
        <v>425</v>
      </c>
      <c r="K2599" s="66" t="s">
        <v>1182</v>
      </c>
    </row>
    <row r="2600" spans="1:11" ht="17.25">
      <c r="A2600" s="65">
        <v>21</v>
      </c>
      <c r="B2600" s="69">
        <v>20576</v>
      </c>
      <c r="C2600" s="66" t="s">
        <v>429</v>
      </c>
      <c r="D2600" s="66" t="s">
        <v>2698</v>
      </c>
      <c r="E2600" s="70"/>
      <c r="F2600" s="70"/>
      <c r="G2600" s="70">
        <v>6445.68</v>
      </c>
      <c r="H2600" s="66">
        <v>2556</v>
      </c>
      <c r="I2600" s="66" t="s">
        <v>154</v>
      </c>
      <c r="J2600" s="71" t="s">
        <v>425</v>
      </c>
      <c r="K2600" s="66" t="s">
        <v>1182</v>
      </c>
    </row>
    <row r="2601" spans="1:11" ht="17.25">
      <c r="A2601" s="65">
        <v>30</v>
      </c>
      <c r="B2601" s="69">
        <v>20576</v>
      </c>
      <c r="C2601" s="66" t="s">
        <v>423</v>
      </c>
      <c r="D2601" s="66" t="s">
        <v>2699</v>
      </c>
      <c r="E2601" s="70"/>
      <c r="F2601" s="70"/>
      <c r="G2601" s="70">
        <v>282</v>
      </c>
      <c r="H2601" s="66">
        <v>2556</v>
      </c>
      <c r="I2601" s="66" t="s">
        <v>154</v>
      </c>
      <c r="J2601" s="71" t="s">
        <v>425</v>
      </c>
      <c r="K2601" s="66" t="s">
        <v>1182</v>
      </c>
    </row>
    <row r="2602" spans="1:11" ht="17.25">
      <c r="A2602" s="65">
        <v>31</v>
      </c>
      <c r="B2602" s="69">
        <v>20576</v>
      </c>
      <c r="C2602" s="66" t="s">
        <v>423</v>
      </c>
      <c r="D2602" s="66" t="s">
        <v>461</v>
      </c>
      <c r="E2602" s="70"/>
      <c r="F2602" s="70"/>
      <c r="G2602" s="70">
        <v>37</v>
      </c>
      <c r="H2602" s="66">
        <v>2556</v>
      </c>
      <c r="I2602" s="66" t="s">
        <v>154</v>
      </c>
      <c r="J2602" s="71" t="s">
        <v>425</v>
      </c>
      <c r="K2602" s="66" t="s">
        <v>1182</v>
      </c>
    </row>
    <row r="2603" spans="1:11" ht="17.25">
      <c r="A2603" s="65">
        <v>11</v>
      </c>
      <c r="B2603" s="69">
        <v>20607</v>
      </c>
      <c r="C2603" s="66" t="s">
        <v>427</v>
      </c>
      <c r="D2603" s="66" t="s">
        <v>2700</v>
      </c>
      <c r="E2603" s="70"/>
      <c r="F2603" s="70"/>
      <c r="G2603" s="70">
        <v>4290</v>
      </c>
      <c r="H2603" s="66">
        <v>2556</v>
      </c>
      <c r="I2603" s="66" t="s">
        <v>154</v>
      </c>
      <c r="J2603" s="71" t="s">
        <v>425</v>
      </c>
      <c r="K2603" s="66" t="s">
        <v>1182</v>
      </c>
    </row>
    <row r="2604" spans="1:11" ht="17.25">
      <c r="A2604" s="65">
        <v>18</v>
      </c>
      <c r="B2604" s="69">
        <v>20607</v>
      </c>
      <c r="C2604" s="66" t="s">
        <v>429</v>
      </c>
      <c r="D2604" s="66" t="s">
        <v>2701</v>
      </c>
      <c r="E2604" s="70"/>
      <c r="F2604" s="70"/>
      <c r="G2604" s="70">
        <v>2549.65</v>
      </c>
      <c r="H2604" s="66">
        <v>2556</v>
      </c>
      <c r="I2604" s="66" t="s">
        <v>154</v>
      </c>
      <c r="J2604" s="71" t="s">
        <v>425</v>
      </c>
      <c r="K2604" s="66" t="s">
        <v>1182</v>
      </c>
    </row>
    <row r="2605" spans="1:11" ht="17.25">
      <c r="A2605" s="65">
        <v>19</v>
      </c>
      <c r="B2605" s="69">
        <v>20607</v>
      </c>
      <c r="C2605" s="66" t="s">
        <v>423</v>
      </c>
      <c r="D2605" s="66" t="s">
        <v>2702</v>
      </c>
      <c r="E2605" s="70"/>
      <c r="F2605" s="70"/>
      <c r="G2605" s="70">
        <v>523</v>
      </c>
      <c r="H2605" s="66">
        <v>2556</v>
      </c>
      <c r="I2605" s="66" t="s">
        <v>154</v>
      </c>
      <c r="J2605" s="71" t="s">
        <v>425</v>
      </c>
      <c r="K2605" s="66" t="s">
        <v>1182</v>
      </c>
    </row>
    <row r="2606" spans="1:11" ht="17.25">
      <c r="A2606" s="65">
        <v>20</v>
      </c>
      <c r="B2606" s="69">
        <v>20607</v>
      </c>
      <c r="C2606" s="66" t="s">
        <v>429</v>
      </c>
      <c r="D2606" s="66" t="s">
        <v>2703</v>
      </c>
      <c r="E2606" s="70"/>
      <c r="F2606" s="70"/>
      <c r="G2606" s="70">
        <v>8574.25</v>
      </c>
      <c r="H2606" s="66">
        <v>2556</v>
      </c>
      <c r="I2606" s="66" t="s">
        <v>154</v>
      </c>
      <c r="J2606" s="71" t="s">
        <v>425</v>
      </c>
      <c r="K2606" s="66" t="s">
        <v>1182</v>
      </c>
    </row>
    <row r="2607" spans="1:11" ht="17.25">
      <c r="A2607" s="65">
        <v>21</v>
      </c>
      <c r="B2607" s="69">
        <v>20607</v>
      </c>
      <c r="C2607" s="66" t="s">
        <v>427</v>
      </c>
      <c r="D2607" s="66" t="s">
        <v>2704</v>
      </c>
      <c r="E2607" s="70"/>
      <c r="F2607" s="70"/>
      <c r="G2607" s="70">
        <v>1490.3</v>
      </c>
      <c r="H2607" s="66">
        <v>2556</v>
      </c>
      <c r="I2607" s="66" t="s">
        <v>154</v>
      </c>
      <c r="J2607" s="71" t="s">
        <v>425</v>
      </c>
      <c r="K2607" s="66" t="s">
        <v>1182</v>
      </c>
    </row>
    <row r="2608" spans="1:11" ht="17.25">
      <c r="A2608" s="65">
        <v>3</v>
      </c>
      <c r="B2608" s="69">
        <v>20637</v>
      </c>
      <c r="C2608" s="66" t="s">
        <v>423</v>
      </c>
      <c r="D2608" s="66" t="s">
        <v>2705</v>
      </c>
      <c r="E2608" s="70"/>
      <c r="F2608" s="70"/>
      <c r="G2608" s="70">
        <v>2500</v>
      </c>
      <c r="H2608" s="66">
        <v>2556</v>
      </c>
      <c r="I2608" s="66" t="s">
        <v>154</v>
      </c>
      <c r="J2608" s="71" t="s">
        <v>425</v>
      </c>
      <c r="K2608" s="66" t="s">
        <v>1182</v>
      </c>
    </row>
    <row r="2609" spans="1:11" ht="17.25">
      <c r="A2609" s="65">
        <v>4</v>
      </c>
      <c r="B2609" s="69">
        <v>20637</v>
      </c>
      <c r="C2609" s="66" t="s">
        <v>423</v>
      </c>
      <c r="D2609" s="66" t="s">
        <v>423</v>
      </c>
      <c r="E2609" s="70"/>
      <c r="F2609" s="70"/>
      <c r="G2609" s="70">
        <v>556</v>
      </c>
      <c r="H2609" s="66">
        <v>2556</v>
      </c>
      <c r="I2609" s="66" t="s">
        <v>154</v>
      </c>
      <c r="J2609" s="71" t="s">
        <v>425</v>
      </c>
      <c r="K2609" s="66" t="s">
        <v>1182</v>
      </c>
    </row>
    <row r="2610" spans="1:11" ht="17.25">
      <c r="A2610" s="65">
        <v>11</v>
      </c>
      <c r="B2610" s="69">
        <v>20637</v>
      </c>
      <c r="C2610" s="66" t="s">
        <v>429</v>
      </c>
      <c r="D2610" s="66" t="s">
        <v>2706</v>
      </c>
      <c r="E2610" s="70"/>
      <c r="F2610" s="70"/>
      <c r="G2610" s="70">
        <v>2686.24</v>
      </c>
      <c r="H2610" s="66">
        <v>2556</v>
      </c>
      <c r="I2610" s="66" t="s">
        <v>154</v>
      </c>
      <c r="J2610" s="71" t="s">
        <v>425</v>
      </c>
      <c r="K2610" s="66" t="s">
        <v>1182</v>
      </c>
    </row>
    <row r="2611" spans="1:11" ht="17.25">
      <c r="A2611" s="65">
        <v>11</v>
      </c>
      <c r="B2611" s="69">
        <v>20637</v>
      </c>
      <c r="C2611" s="66" t="s">
        <v>427</v>
      </c>
      <c r="D2611" s="66" t="s">
        <v>2707</v>
      </c>
      <c r="E2611" s="70"/>
      <c r="F2611" s="70"/>
      <c r="G2611" s="70">
        <v>4290</v>
      </c>
      <c r="H2611" s="66">
        <v>2556</v>
      </c>
      <c r="I2611" s="66" t="s">
        <v>154</v>
      </c>
      <c r="J2611" s="71" t="s">
        <v>425</v>
      </c>
      <c r="K2611" s="66" t="s">
        <v>1182</v>
      </c>
    </row>
    <row r="2612" spans="1:11" ht="17.25">
      <c r="A2612" s="65">
        <v>11</v>
      </c>
      <c r="B2612" s="69">
        <v>20637</v>
      </c>
      <c r="C2612" s="66" t="s">
        <v>427</v>
      </c>
      <c r="D2612" s="66" t="s">
        <v>2708</v>
      </c>
      <c r="E2612" s="70"/>
      <c r="F2612" s="70"/>
      <c r="G2612" s="70">
        <v>745</v>
      </c>
      <c r="H2612" s="66">
        <v>2556</v>
      </c>
      <c r="I2612" s="66" t="s">
        <v>154</v>
      </c>
      <c r="J2612" s="71" t="s">
        <v>425</v>
      </c>
      <c r="K2612" s="66" t="s">
        <v>1182</v>
      </c>
    </row>
    <row r="2613" spans="1:11" ht="17.25">
      <c r="A2613" s="65">
        <v>24</v>
      </c>
      <c r="B2613" s="69">
        <v>20637</v>
      </c>
      <c r="C2613" s="66" t="s">
        <v>423</v>
      </c>
      <c r="D2613" s="66" t="s">
        <v>2709</v>
      </c>
      <c r="E2613" s="70"/>
      <c r="F2613" s="70"/>
      <c r="G2613" s="70">
        <v>547</v>
      </c>
      <c r="H2613" s="66">
        <v>2556</v>
      </c>
      <c r="I2613" s="66" t="s">
        <v>154</v>
      </c>
      <c r="J2613" s="71" t="s">
        <v>425</v>
      </c>
      <c r="K2613" s="66" t="s">
        <v>1182</v>
      </c>
    </row>
    <row r="2614" spans="1:11" ht="17.25">
      <c r="A2614" s="65">
        <v>29</v>
      </c>
      <c r="B2614" s="69">
        <v>20637</v>
      </c>
      <c r="C2614" s="66" t="s">
        <v>423</v>
      </c>
      <c r="D2614" s="66" t="s">
        <v>468</v>
      </c>
      <c r="E2614" s="70"/>
      <c r="F2614" s="70"/>
      <c r="G2614" s="70">
        <v>589</v>
      </c>
      <c r="H2614" s="66">
        <v>2556</v>
      </c>
      <c r="I2614" s="66" t="s">
        <v>154</v>
      </c>
      <c r="J2614" s="71" t="s">
        <v>425</v>
      </c>
      <c r="K2614" s="66" t="s">
        <v>1182</v>
      </c>
    </row>
    <row r="2615" spans="1:11" ht="17.25">
      <c r="A2615" s="65">
        <v>1</v>
      </c>
      <c r="B2615" s="69">
        <v>20668</v>
      </c>
      <c r="C2615" s="66" t="s">
        <v>429</v>
      </c>
      <c r="D2615" s="66" t="s">
        <v>2710</v>
      </c>
      <c r="E2615" s="70"/>
      <c r="F2615" s="70"/>
      <c r="G2615" s="70">
        <v>7057.19</v>
      </c>
      <c r="H2615" s="66">
        <v>2556</v>
      </c>
      <c r="I2615" s="66" t="s">
        <v>154</v>
      </c>
      <c r="J2615" s="71" t="s">
        <v>425</v>
      </c>
      <c r="K2615" s="66" t="s">
        <v>1182</v>
      </c>
    </row>
    <row r="2616" spans="1:11" ht="17.25">
      <c r="A2616" s="65">
        <v>8</v>
      </c>
      <c r="B2616" s="69">
        <v>20668</v>
      </c>
      <c r="C2616" s="66" t="s">
        <v>423</v>
      </c>
      <c r="D2616" s="66" t="s">
        <v>2711</v>
      </c>
      <c r="E2616" s="70"/>
      <c r="F2616" s="70"/>
      <c r="G2616" s="70">
        <v>500</v>
      </c>
      <c r="H2616" s="66">
        <v>2556</v>
      </c>
      <c r="I2616" s="66" t="s">
        <v>154</v>
      </c>
      <c r="J2616" s="71" t="s">
        <v>425</v>
      </c>
      <c r="K2616" s="66" t="s">
        <v>1182</v>
      </c>
    </row>
    <row r="2617" spans="1:11" ht="17.25">
      <c r="A2617" s="65">
        <v>15</v>
      </c>
      <c r="B2617" s="69">
        <v>20668</v>
      </c>
      <c r="C2617" s="72" t="s">
        <v>432</v>
      </c>
      <c r="D2617" s="66" t="s">
        <v>2712</v>
      </c>
      <c r="E2617" s="70"/>
      <c r="F2617" s="70"/>
      <c r="G2617" s="70">
        <v>89</v>
      </c>
      <c r="H2617" s="66">
        <v>2556</v>
      </c>
      <c r="I2617" s="66" t="s">
        <v>154</v>
      </c>
      <c r="J2617" s="71" t="s">
        <v>425</v>
      </c>
      <c r="K2617" s="66" t="s">
        <v>1182</v>
      </c>
    </row>
    <row r="2618" spans="1:11" ht="17.25">
      <c r="A2618" s="65">
        <v>15</v>
      </c>
      <c r="B2618" s="69">
        <v>20668</v>
      </c>
      <c r="C2618" s="66" t="s">
        <v>429</v>
      </c>
      <c r="D2618" s="66" t="s">
        <v>2713</v>
      </c>
      <c r="E2618" s="70"/>
      <c r="F2618" s="70"/>
      <c r="G2618" s="70">
        <v>2792.01</v>
      </c>
      <c r="H2618" s="66">
        <v>2556</v>
      </c>
      <c r="I2618" s="66" t="s">
        <v>154</v>
      </c>
      <c r="J2618" s="71" t="s">
        <v>425</v>
      </c>
      <c r="K2618" s="66" t="s">
        <v>1182</v>
      </c>
    </row>
    <row r="2619" spans="1:11" ht="17.25">
      <c r="A2619" s="65">
        <v>15</v>
      </c>
      <c r="B2619" s="69">
        <v>20668</v>
      </c>
      <c r="C2619" s="66" t="s">
        <v>427</v>
      </c>
      <c r="D2619" s="66" t="s">
        <v>2714</v>
      </c>
      <c r="E2619" s="70"/>
      <c r="F2619" s="70"/>
      <c r="G2619" s="70">
        <v>4290</v>
      </c>
      <c r="H2619" s="66">
        <v>2556</v>
      </c>
      <c r="I2619" s="66" t="s">
        <v>154</v>
      </c>
      <c r="J2619" s="71" t="s">
        <v>425</v>
      </c>
      <c r="K2619" s="66" t="s">
        <v>1182</v>
      </c>
    </row>
    <row r="2620" spans="1:11" ht="17.25">
      <c r="A2620" s="65">
        <v>15</v>
      </c>
      <c r="B2620" s="69">
        <v>20668</v>
      </c>
      <c r="C2620" s="66" t="s">
        <v>427</v>
      </c>
      <c r="D2620" s="66" t="s">
        <v>2715</v>
      </c>
      <c r="E2620" s="70"/>
      <c r="F2620" s="70"/>
      <c r="G2620" s="70">
        <v>745.15</v>
      </c>
      <c r="H2620" s="66">
        <v>2556</v>
      </c>
      <c r="I2620" s="66" t="s">
        <v>154</v>
      </c>
      <c r="J2620" s="71" t="s">
        <v>425</v>
      </c>
      <c r="K2620" s="66" t="s">
        <v>1182</v>
      </c>
    </row>
    <row r="2621" spans="1:11" ht="17.25">
      <c r="A2621" s="65">
        <v>22</v>
      </c>
      <c r="B2621" s="69">
        <v>20668</v>
      </c>
      <c r="C2621" s="66" t="s">
        <v>423</v>
      </c>
      <c r="D2621" s="66" t="s">
        <v>468</v>
      </c>
      <c r="E2621" s="70"/>
      <c r="F2621" s="70"/>
      <c r="G2621" s="70">
        <v>310</v>
      </c>
      <c r="H2621" s="66">
        <v>2556</v>
      </c>
      <c r="I2621" s="66" t="s">
        <v>154</v>
      </c>
      <c r="J2621" s="71" t="s">
        <v>425</v>
      </c>
      <c r="K2621" s="66" t="s">
        <v>1182</v>
      </c>
    </row>
    <row r="2622" spans="1:11" ht="17.25">
      <c r="A2622" s="65">
        <v>22</v>
      </c>
      <c r="B2622" s="69">
        <v>20668</v>
      </c>
      <c r="C2622" s="66" t="s">
        <v>423</v>
      </c>
      <c r="D2622" s="66" t="s">
        <v>468</v>
      </c>
      <c r="E2622" s="70"/>
      <c r="F2622" s="70"/>
      <c r="G2622" s="70">
        <v>1728</v>
      </c>
      <c r="H2622" s="66">
        <v>2556</v>
      </c>
      <c r="I2622" s="66" t="s">
        <v>154</v>
      </c>
      <c r="J2622" s="71" t="s">
        <v>425</v>
      </c>
      <c r="K2622" s="66" t="s">
        <v>1182</v>
      </c>
    </row>
    <row r="2623" spans="1:11" ht="17.25">
      <c r="A2623" s="65">
        <v>2</v>
      </c>
      <c r="B2623" s="69">
        <v>20699</v>
      </c>
      <c r="C2623" s="66" t="s">
        <v>423</v>
      </c>
      <c r="D2623" s="66" t="s">
        <v>468</v>
      </c>
      <c r="E2623" s="70"/>
      <c r="F2623" s="70"/>
      <c r="G2623" s="70">
        <v>537</v>
      </c>
      <c r="H2623" s="66">
        <v>2556</v>
      </c>
      <c r="I2623" s="66" t="s">
        <v>154</v>
      </c>
      <c r="J2623" s="71" t="s">
        <v>425</v>
      </c>
      <c r="K2623" s="66" t="s">
        <v>1182</v>
      </c>
    </row>
    <row r="2624" spans="1:11" ht="17.25">
      <c r="A2624" s="65">
        <v>2</v>
      </c>
      <c r="B2624" s="69">
        <v>20699</v>
      </c>
      <c r="C2624" s="72" t="s">
        <v>432</v>
      </c>
      <c r="D2624" s="66" t="s">
        <v>2712</v>
      </c>
      <c r="E2624" s="70"/>
      <c r="F2624" s="70"/>
      <c r="G2624" s="70">
        <v>30</v>
      </c>
      <c r="H2624" s="66">
        <v>2556</v>
      </c>
      <c r="I2624" s="66" t="s">
        <v>154</v>
      </c>
      <c r="J2624" s="71" t="s">
        <v>425</v>
      </c>
      <c r="K2624" s="66" t="s">
        <v>1182</v>
      </c>
    </row>
    <row r="2625" spans="1:11" ht="17.25">
      <c r="A2625" s="65">
        <v>12</v>
      </c>
      <c r="B2625" s="69">
        <v>20699</v>
      </c>
      <c r="C2625" s="66" t="s">
        <v>427</v>
      </c>
      <c r="D2625" s="66" t="s">
        <v>2716</v>
      </c>
      <c r="E2625" s="70"/>
      <c r="F2625" s="70"/>
      <c r="G2625" s="70">
        <v>4290</v>
      </c>
      <c r="H2625" s="66">
        <v>2556</v>
      </c>
      <c r="I2625" s="66" t="s">
        <v>154</v>
      </c>
      <c r="J2625" s="71" t="s">
        <v>425</v>
      </c>
      <c r="K2625" s="66" t="s">
        <v>1182</v>
      </c>
    </row>
    <row r="2626" spans="1:11" ht="17.25">
      <c r="A2626" s="65">
        <v>16</v>
      </c>
      <c r="B2626" s="69">
        <v>20699</v>
      </c>
      <c r="C2626" s="66" t="s">
        <v>429</v>
      </c>
      <c r="D2626" s="66" t="s">
        <v>2717</v>
      </c>
      <c r="E2626" s="70"/>
      <c r="F2626" s="70"/>
      <c r="G2626" s="70">
        <v>2976.59</v>
      </c>
      <c r="H2626" s="66">
        <v>2556</v>
      </c>
      <c r="I2626" s="66" t="s">
        <v>154</v>
      </c>
      <c r="J2626" s="71" t="s">
        <v>425</v>
      </c>
      <c r="K2626" s="66" t="s">
        <v>1182</v>
      </c>
    </row>
    <row r="2627" spans="1:11" ht="17.25">
      <c r="A2627" s="65">
        <v>17</v>
      </c>
      <c r="B2627" s="69">
        <v>20699</v>
      </c>
      <c r="C2627" s="66" t="s">
        <v>427</v>
      </c>
      <c r="D2627" s="66" t="s">
        <v>2718</v>
      </c>
      <c r="E2627" s="70"/>
      <c r="F2627" s="70"/>
      <c r="G2627" s="70">
        <v>745</v>
      </c>
      <c r="H2627" s="66">
        <v>2556</v>
      </c>
      <c r="I2627" s="66" t="s">
        <v>154</v>
      </c>
      <c r="J2627" s="71" t="s">
        <v>425</v>
      </c>
      <c r="K2627" s="66" t="s">
        <v>1182</v>
      </c>
    </row>
    <row r="2628" spans="1:11" ht="17.25">
      <c r="A2628" s="65">
        <v>17</v>
      </c>
      <c r="B2628" s="69">
        <v>20699</v>
      </c>
      <c r="C2628" s="66" t="s">
        <v>429</v>
      </c>
      <c r="D2628" s="66" t="s">
        <v>2719</v>
      </c>
      <c r="E2628" s="70"/>
      <c r="F2628" s="70"/>
      <c r="G2628" s="70">
        <v>7588.44</v>
      </c>
      <c r="H2628" s="66">
        <v>2556</v>
      </c>
      <c r="I2628" s="66" t="s">
        <v>154</v>
      </c>
      <c r="J2628" s="71" t="s">
        <v>425</v>
      </c>
      <c r="K2628" s="66" t="s">
        <v>1182</v>
      </c>
    </row>
    <row r="2629" spans="1:11" ht="17.25">
      <c r="A2629" s="65">
        <v>17</v>
      </c>
      <c r="B2629" s="69">
        <v>20699</v>
      </c>
      <c r="C2629" s="66" t="s">
        <v>429</v>
      </c>
      <c r="D2629" s="66" t="s">
        <v>2720</v>
      </c>
      <c r="E2629" s="70"/>
      <c r="F2629" s="70"/>
      <c r="G2629" s="70">
        <v>3993.24</v>
      </c>
      <c r="H2629" s="66">
        <v>2556</v>
      </c>
      <c r="I2629" s="66" t="s">
        <v>154</v>
      </c>
      <c r="J2629" s="71" t="s">
        <v>425</v>
      </c>
      <c r="K2629" s="66" t="s">
        <v>1182</v>
      </c>
    </row>
    <row r="2630" spans="1:11" ht="17.25">
      <c r="A2630" s="65">
        <v>17</v>
      </c>
      <c r="B2630" s="69">
        <v>20699</v>
      </c>
      <c r="C2630" s="66" t="s">
        <v>429</v>
      </c>
      <c r="D2630" s="66" t="s">
        <v>2721</v>
      </c>
      <c r="E2630" s="70"/>
      <c r="F2630" s="70"/>
      <c r="G2630" s="70">
        <v>3012.16</v>
      </c>
      <c r="H2630" s="66">
        <v>2556</v>
      </c>
      <c r="I2630" s="66" t="s">
        <v>154</v>
      </c>
      <c r="J2630" s="71" t="s">
        <v>425</v>
      </c>
      <c r="K2630" s="66" t="s">
        <v>1182</v>
      </c>
    </row>
    <row r="2631" spans="1:11" ht="17.25">
      <c r="A2631" s="65">
        <v>26</v>
      </c>
      <c r="B2631" s="69">
        <v>20699</v>
      </c>
      <c r="C2631" s="66" t="s">
        <v>429</v>
      </c>
      <c r="D2631" s="66" t="s">
        <v>2722</v>
      </c>
      <c r="E2631" s="70"/>
      <c r="F2631" s="70"/>
      <c r="G2631" s="70">
        <v>2846.1</v>
      </c>
      <c r="H2631" s="66">
        <v>2556</v>
      </c>
      <c r="I2631" s="66" t="s">
        <v>154</v>
      </c>
      <c r="J2631" s="71" t="s">
        <v>425</v>
      </c>
      <c r="K2631" s="66" t="s">
        <v>1182</v>
      </c>
    </row>
    <row r="2632" spans="1:11" ht="17.25">
      <c r="A2632" s="65">
        <v>30</v>
      </c>
      <c r="B2632" s="69">
        <v>20699</v>
      </c>
      <c r="C2632" s="66" t="s">
        <v>423</v>
      </c>
      <c r="D2632" s="66" t="s">
        <v>2723</v>
      </c>
      <c r="E2632" s="70"/>
      <c r="F2632" s="70"/>
      <c r="G2632" s="70">
        <v>48</v>
      </c>
      <c r="H2632" s="66">
        <v>2556</v>
      </c>
      <c r="I2632" s="66" t="s">
        <v>154</v>
      </c>
      <c r="J2632" s="71" t="s">
        <v>425</v>
      </c>
      <c r="K2632" s="66" t="s">
        <v>1182</v>
      </c>
    </row>
    <row r="2633" spans="1:11" ht="17.25">
      <c r="A2633" s="65">
        <v>30</v>
      </c>
      <c r="B2633" s="69">
        <v>20699</v>
      </c>
      <c r="C2633" s="66" t="s">
        <v>423</v>
      </c>
      <c r="D2633" s="66" t="s">
        <v>2723</v>
      </c>
      <c r="E2633" s="70"/>
      <c r="F2633" s="70"/>
      <c r="G2633" s="70">
        <v>32</v>
      </c>
      <c r="H2633" s="66">
        <v>2556</v>
      </c>
      <c r="I2633" s="66" t="s">
        <v>154</v>
      </c>
      <c r="J2633" s="71" t="s">
        <v>425</v>
      </c>
      <c r="K2633" s="66" t="s">
        <v>1182</v>
      </c>
    </row>
    <row r="2634" spans="1:11" ht="17.25">
      <c r="A2634" s="65">
        <v>30</v>
      </c>
      <c r="B2634" s="69">
        <v>20699</v>
      </c>
      <c r="C2634" s="66" t="s">
        <v>429</v>
      </c>
      <c r="D2634" s="66" t="s">
        <v>2724</v>
      </c>
      <c r="E2634" s="70"/>
      <c r="F2634" s="70"/>
      <c r="G2634" s="70">
        <v>75.06</v>
      </c>
      <c r="H2634" s="66">
        <v>2556</v>
      </c>
      <c r="I2634" s="66" t="s">
        <v>154</v>
      </c>
      <c r="J2634" s="71" t="s">
        <v>425</v>
      </c>
      <c r="K2634" s="66" t="s">
        <v>1182</v>
      </c>
    </row>
    <row r="2635" spans="1:11" ht="17.25">
      <c r="A2635" s="65">
        <v>6</v>
      </c>
      <c r="B2635" s="69">
        <v>20394</v>
      </c>
      <c r="C2635" s="71" t="s">
        <v>500</v>
      </c>
      <c r="D2635" s="66" t="s">
        <v>2725</v>
      </c>
      <c r="E2635" s="70"/>
      <c r="F2635" s="70"/>
      <c r="G2635" s="70">
        <v>61400</v>
      </c>
      <c r="H2635" s="66">
        <v>2556</v>
      </c>
      <c r="I2635" s="66" t="s">
        <v>478</v>
      </c>
      <c r="J2635" s="66" t="s">
        <v>1429</v>
      </c>
      <c r="K2635" s="66" t="s">
        <v>1182</v>
      </c>
    </row>
    <row r="2636" spans="1:11" ht="17.25">
      <c r="A2636" s="65">
        <v>18</v>
      </c>
      <c r="B2636" s="69">
        <v>20424</v>
      </c>
      <c r="C2636" s="66" t="s">
        <v>536</v>
      </c>
      <c r="D2636" s="66" t="s">
        <v>2726</v>
      </c>
      <c r="E2636" s="70"/>
      <c r="F2636" s="70"/>
      <c r="G2636" s="70">
        <v>51360</v>
      </c>
      <c r="H2636" s="66">
        <v>2556</v>
      </c>
      <c r="I2636" s="66" t="s">
        <v>534</v>
      </c>
      <c r="J2636" s="71" t="s">
        <v>538</v>
      </c>
      <c r="K2636" s="66" t="s">
        <v>1182</v>
      </c>
    </row>
    <row r="2637" spans="1:11" ht="17.25">
      <c r="A2637" s="65">
        <v>10</v>
      </c>
      <c r="B2637" s="69">
        <v>20455</v>
      </c>
      <c r="C2637" s="66" t="s">
        <v>536</v>
      </c>
      <c r="D2637" s="66" t="s">
        <v>2727</v>
      </c>
      <c r="E2637" s="70"/>
      <c r="F2637" s="70"/>
      <c r="G2637" s="70">
        <v>19500</v>
      </c>
      <c r="H2637" s="66">
        <v>2556</v>
      </c>
      <c r="I2637" s="66" t="s">
        <v>534</v>
      </c>
      <c r="J2637" s="71" t="s">
        <v>538</v>
      </c>
      <c r="K2637" s="66" t="s">
        <v>1182</v>
      </c>
    </row>
    <row r="2638" spans="1:11" ht="17.25">
      <c r="A2638" s="65">
        <v>30</v>
      </c>
      <c r="B2638" s="69">
        <v>20455</v>
      </c>
      <c r="C2638" s="66" t="s">
        <v>536</v>
      </c>
      <c r="D2638" s="66" t="s">
        <v>2728</v>
      </c>
      <c r="E2638" s="70"/>
      <c r="F2638" s="70"/>
      <c r="G2638" s="70">
        <v>33600</v>
      </c>
      <c r="H2638" s="66">
        <v>2556</v>
      </c>
      <c r="I2638" s="66" t="s">
        <v>534</v>
      </c>
      <c r="J2638" s="71" t="s">
        <v>538</v>
      </c>
      <c r="K2638" s="66" t="s">
        <v>1182</v>
      </c>
    </row>
    <row r="2639" spans="1:11" ht="17.25">
      <c r="A2639" s="65">
        <v>30</v>
      </c>
      <c r="B2639" s="69">
        <v>20455</v>
      </c>
      <c r="C2639" s="66" t="s">
        <v>536</v>
      </c>
      <c r="D2639" s="66" t="s">
        <v>2729</v>
      </c>
      <c r="E2639" s="70"/>
      <c r="F2639" s="70"/>
      <c r="G2639" s="70">
        <v>24550</v>
      </c>
      <c r="H2639" s="66">
        <v>2556</v>
      </c>
      <c r="I2639" s="66" t="s">
        <v>534</v>
      </c>
      <c r="J2639" s="71" t="s">
        <v>538</v>
      </c>
      <c r="K2639" s="66" t="s">
        <v>1182</v>
      </c>
    </row>
    <row r="2640" spans="1:11" ht="17.25">
      <c r="A2640" s="65">
        <v>11</v>
      </c>
      <c r="B2640" s="69">
        <v>20486</v>
      </c>
      <c r="C2640" s="66" t="s">
        <v>536</v>
      </c>
      <c r="D2640" s="66" t="s">
        <v>2730</v>
      </c>
      <c r="E2640" s="70"/>
      <c r="F2640" s="70"/>
      <c r="G2640" s="70">
        <v>63000</v>
      </c>
      <c r="H2640" s="66">
        <v>2556</v>
      </c>
      <c r="I2640" s="66" t="s">
        <v>534</v>
      </c>
      <c r="J2640" s="71" t="s">
        <v>538</v>
      </c>
      <c r="K2640" s="66" t="s">
        <v>1182</v>
      </c>
    </row>
    <row r="2641" spans="1:11" ht="17.25">
      <c r="A2641" s="65">
        <v>12</v>
      </c>
      <c r="B2641" s="69">
        <v>20486</v>
      </c>
      <c r="C2641" s="66" t="s">
        <v>536</v>
      </c>
      <c r="D2641" s="66" t="s">
        <v>2731</v>
      </c>
      <c r="E2641" s="70"/>
      <c r="F2641" s="70"/>
      <c r="G2641" s="70">
        <v>186800</v>
      </c>
      <c r="H2641" s="66">
        <v>2556</v>
      </c>
      <c r="I2641" s="66" t="s">
        <v>534</v>
      </c>
      <c r="J2641" s="71" t="s">
        <v>538</v>
      </c>
      <c r="K2641" s="66" t="s">
        <v>1182</v>
      </c>
    </row>
    <row r="2642" spans="1:11" ht="17.25">
      <c r="A2642" s="65">
        <v>7</v>
      </c>
      <c r="B2642" s="69">
        <v>20515</v>
      </c>
      <c r="C2642" s="66" t="s">
        <v>536</v>
      </c>
      <c r="D2642" s="66" t="s">
        <v>2732</v>
      </c>
      <c r="E2642" s="70"/>
      <c r="F2642" s="70"/>
      <c r="G2642" s="70">
        <v>74400</v>
      </c>
      <c r="H2642" s="66">
        <v>2556</v>
      </c>
      <c r="I2642" s="66" t="s">
        <v>534</v>
      </c>
      <c r="J2642" s="71" t="s">
        <v>538</v>
      </c>
      <c r="K2642" s="66" t="s">
        <v>1182</v>
      </c>
    </row>
    <row r="2643" spans="1:11" ht="17.25">
      <c r="A2643" s="65">
        <v>20</v>
      </c>
      <c r="B2643" s="69">
        <v>20515</v>
      </c>
      <c r="C2643" s="66" t="s">
        <v>536</v>
      </c>
      <c r="D2643" s="66" t="s">
        <v>2733</v>
      </c>
      <c r="E2643" s="70"/>
      <c r="F2643" s="70"/>
      <c r="G2643" s="70">
        <v>28900</v>
      </c>
      <c r="H2643" s="66">
        <v>2556</v>
      </c>
      <c r="I2643" s="66" t="s">
        <v>534</v>
      </c>
      <c r="J2643" s="71" t="s">
        <v>538</v>
      </c>
      <c r="K2643" s="66" t="s">
        <v>1182</v>
      </c>
    </row>
    <row r="2644" spans="1:11" ht="17.25">
      <c r="A2644" s="65">
        <v>22</v>
      </c>
      <c r="B2644" s="69">
        <v>20515</v>
      </c>
      <c r="C2644" s="66" t="s">
        <v>536</v>
      </c>
      <c r="D2644" s="66" t="s">
        <v>2734</v>
      </c>
      <c r="E2644" s="70"/>
      <c r="F2644" s="70"/>
      <c r="G2644" s="70">
        <v>22900</v>
      </c>
      <c r="H2644" s="66">
        <v>2556</v>
      </c>
      <c r="I2644" s="66" t="s">
        <v>534</v>
      </c>
      <c r="J2644" s="71" t="s">
        <v>538</v>
      </c>
      <c r="K2644" s="66" t="s">
        <v>1182</v>
      </c>
    </row>
    <row r="2645" spans="1:11" ht="17.25">
      <c r="A2645" s="65">
        <v>3</v>
      </c>
      <c r="B2645" s="69">
        <v>20546</v>
      </c>
      <c r="C2645" s="66" t="s">
        <v>536</v>
      </c>
      <c r="D2645" s="66" t="s">
        <v>2735</v>
      </c>
      <c r="E2645" s="70"/>
      <c r="F2645" s="70"/>
      <c r="G2645" s="70">
        <v>43700</v>
      </c>
      <c r="H2645" s="66">
        <v>2556</v>
      </c>
      <c r="I2645" s="66" t="s">
        <v>534</v>
      </c>
      <c r="J2645" s="71" t="s">
        <v>538</v>
      </c>
      <c r="K2645" s="66" t="s">
        <v>1182</v>
      </c>
    </row>
    <row r="2646" spans="1:11" ht="17.25">
      <c r="A2646" s="65">
        <v>24</v>
      </c>
      <c r="B2646" s="69">
        <v>20546</v>
      </c>
      <c r="C2646" s="66" t="s">
        <v>536</v>
      </c>
      <c r="D2646" s="66" t="s">
        <v>2736</v>
      </c>
      <c r="E2646" s="70"/>
      <c r="F2646" s="70"/>
      <c r="G2646" s="70">
        <v>47900</v>
      </c>
      <c r="H2646" s="66">
        <v>2556</v>
      </c>
      <c r="I2646" s="66" t="s">
        <v>534</v>
      </c>
      <c r="J2646" s="71" t="s">
        <v>538</v>
      </c>
      <c r="K2646" s="66" t="s">
        <v>1182</v>
      </c>
    </row>
    <row r="2647" spans="1:11" ht="17.25">
      <c r="A2647" s="65">
        <v>21</v>
      </c>
      <c r="B2647" s="69">
        <v>20576</v>
      </c>
      <c r="C2647" s="66" t="s">
        <v>536</v>
      </c>
      <c r="D2647" s="66" t="s">
        <v>2737</v>
      </c>
      <c r="E2647" s="70"/>
      <c r="F2647" s="70"/>
      <c r="G2647" s="70">
        <v>24950</v>
      </c>
      <c r="H2647" s="66">
        <v>2556</v>
      </c>
      <c r="I2647" s="66" t="s">
        <v>534</v>
      </c>
      <c r="J2647" s="71" t="s">
        <v>538</v>
      </c>
      <c r="K2647" s="66" t="s">
        <v>1182</v>
      </c>
    </row>
    <row r="2648" spans="1:11" ht="17.25">
      <c r="A2648" s="65">
        <v>31</v>
      </c>
      <c r="B2648" s="69">
        <v>20576</v>
      </c>
      <c r="C2648" s="66" t="s">
        <v>536</v>
      </c>
      <c r="D2648" s="66" t="s">
        <v>2738</v>
      </c>
      <c r="E2648" s="70"/>
      <c r="F2648" s="70"/>
      <c r="G2648" s="70">
        <v>34000</v>
      </c>
      <c r="H2648" s="66">
        <v>2556</v>
      </c>
      <c r="I2648" s="66" t="s">
        <v>534</v>
      </c>
      <c r="J2648" s="71" t="s">
        <v>538</v>
      </c>
      <c r="K2648" s="66" t="s">
        <v>1182</v>
      </c>
    </row>
    <row r="2649" spans="1:11" ht="17.25">
      <c r="A2649" s="65">
        <v>20</v>
      </c>
      <c r="B2649" s="69">
        <v>20607</v>
      </c>
      <c r="C2649" s="66" t="s">
        <v>536</v>
      </c>
      <c r="D2649" s="66" t="s">
        <v>2739</v>
      </c>
      <c r="E2649" s="70"/>
      <c r="F2649" s="70"/>
      <c r="G2649" s="70">
        <v>18950</v>
      </c>
      <c r="H2649" s="66">
        <v>2556</v>
      </c>
      <c r="I2649" s="66" t="s">
        <v>534</v>
      </c>
      <c r="J2649" s="71" t="s">
        <v>538</v>
      </c>
      <c r="K2649" s="66" t="s">
        <v>1182</v>
      </c>
    </row>
    <row r="2650" spans="1:11" ht="17.25">
      <c r="A2650" s="65">
        <v>20</v>
      </c>
      <c r="B2650" s="69">
        <v>20607</v>
      </c>
      <c r="C2650" s="66" t="s">
        <v>536</v>
      </c>
      <c r="D2650" s="66" t="s">
        <v>2740</v>
      </c>
      <c r="E2650" s="70"/>
      <c r="F2650" s="70"/>
      <c r="G2650" s="70">
        <v>9523</v>
      </c>
      <c r="H2650" s="66">
        <v>2556</v>
      </c>
      <c r="I2650" s="66" t="s">
        <v>534</v>
      </c>
      <c r="J2650" s="71" t="s">
        <v>538</v>
      </c>
      <c r="K2650" s="66" t="s">
        <v>1182</v>
      </c>
    </row>
    <row r="2651" spans="1:11" ht="17.25">
      <c r="A2651" s="65">
        <v>1</v>
      </c>
      <c r="B2651" s="69">
        <v>20637</v>
      </c>
      <c r="C2651" s="66" t="s">
        <v>536</v>
      </c>
      <c r="D2651" s="66" t="s">
        <v>2741</v>
      </c>
      <c r="E2651" s="70"/>
      <c r="F2651" s="70"/>
      <c r="G2651" s="70">
        <v>21400</v>
      </c>
      <c r="H2651" s="66">
        <v>2556</v>
      </c>
      <c r="I2651" s="66" t="s">
        <v>534</v>
      </c>
      <c r="J2651" s="71" t="s">
        <v>538</v>
      </c>
      <c r="K2651" s="66" t="s">
        <v>1182</v>
      </c>
    </row>
    <row r="2652" spans="1:11" ht="17.25">
      <c r="A2652" s="65">
        <v>1</v>
      </c>
      <c r="B2652" s="69">
        <v>20668</v>
      </c>
      <c r="C2652" s="66" t="s">
        <v>536</v>
      </c>
      <c r="D2652" s="66" t="s">
        <v>2742</v>
      </c>
      <c r="E2652" s="70"/>
      <c r="F2652" s="70"/>
      <c r="G2652" s="70">
        <v>70000</v>
      </c>
      <c r="H2652" s="66">
        <v>2556</v>
      </c>
      <c r="I2652" s="66" t="s">
        <v>534</v>
      </c>
      <c r="J2652" s="71" t="s">
        <v>538</v>
      </c>
      <c r="K2652" s="66" t="s">
        <v>1182</v>
      </c>
    </row>
    <row r="2653" spans="1:11" ht="17.25">
      <c r="A2653" s="65">
        <v>8</v>
      </c>
      <c r="B2653" s="69">
        <v>20668</v>
      </c>
      <c r="C2653" s="66" t="s">
        <v>536</v>
      </c>
      <c r="D2653" s="66" t="s">
        <v>2743</v>
      </c>
      <c r="E2653" s="70"/>
      <c r="F2653" s="70"/>
      <c r="G2653" s="70">
        <v>36250</v>
      </c>
      <c r="H2653" s="66">
        <v>2556</v>
      </c>
      <c r="I2653" s="66" t="s">
        <v>534</v>
      </c>
      <c r="J2653" s="71" t="s">
        <v>538</v>
      </c>
      <c r="K2653" s="66" t="s">
        <v>1182</v>
      </c>
    </row>
    <row r="2654" spans="1:11" ht="17.25">
      <c r="A2654" s="65">
        <v>15</v>
      </c>
      <c r="B2654" s="69">
        <v>20668</v>
      </c>
      <c r="C2654" s="66" t="s">
        <v>536</v>
      </c>
      <c r="D2654" s="66" t="s">
        <v>2744</v>
      </c>
      <c r="E2654" s="70"/>
      <c r="F2654" s="70"/>
      <c r="G2654" s="70">
        <v>28000</v>
      </c>
      <c r="H2654" s="66">
        <v>2556</v>
      </c>
      <c r="I2654" s="66" t="s">
        <v>534</v>
      </c>
      <c r="J2654" s="71" t="s">
        <v>538</v>
      </c>
      <c r="K2654" s="66" t="s">
        <v>1182</v>
      </c>
    </row>
    <row r="2655" spans="1:11" ht="17.25">
      <c r="A2655" s="65">
        <v>20</v>
      </c>
      <c r="B2655" s="69">
        <v>20668</v>
      </c>
      <c r="C2655" s="66" t="s">
        <v>536</v>
      </c>
      <c r="D2655" s="66" t="s">
        <v>2745</v>
      </c>
      <c r="E2655" s="70"/>
      <c r="F2655" s="70"/>
      <c r="G2655" s="70">
        <v>24950</v>
      </c>
      <c r="H2655" s="66">
        <v>2556</v>
      </c>
      <c r="I2655" s="66" t="s">
        <v>534</v>
      </c>
      <c r="J2655" s="71" t="s">
        <v>538</v>
      </c>
      <c r="K2655" s="66" t="s">
        <v>1182</v>
      </c>
    </row>
    <row r="2656" spans="1:11" ht="17.25">
      <c r="A2656" s="65">
        <v>22</v>
      </c>
      <c r="B2656" s="69">
        <v>20668</v>
      </c>
      <c r="C2656" s="66" t="s">
        <v>536</v>
      </c>
      <c r="D2656" s="66" t="s">
        <v>2746</v>
      </c>
      <c r="E2656" s="70"/>
      <c r="F2656" s="70"/>
      <c r="G2656" s="70">
        <v>19900</v>
      </c>
      <c r="H2656" s="66">
        <v>2556</v>
      </c>
      <c r="I2656" s="66" t="s">
        <v>534</v>
      </c>
      <c r="J2656" s="71" t="s">
        <v>538</v>
      </c>
      <c r="K2656" s="66" t="s">
        <v>1182</v>
      </c>
    </row>
    <row r="2657" spans="1:11" ht="17.25">
      <c r="A2657" s="65">
        <v>26</v>
      </c>
      <c r="B2657" s="69">
        <v>20668</v>
      </c>
      <c r="C2657" s="66" t="s">
        <v>536</v>
      </c>
      <c r="D2657" s="66" t="s">
        <v>2747</v>
      </c>
      <c r="E2657" s="70"/>
      <c r="F2657" s="70"/>
      <c r="G2657" s="70">
        <v>13500</v>
      </c>
      <c r="H2657" s="66">
        <v>2556</v>
      </c>
      <c r="I2657" s="66" t="s">
        <v>534</v>
      </c>
      <c r="J2657" s="71" t="s">
        <v>538</v>
      </c>
      <c r="K2657" s="66" t="s">
        <v>1182</v>
      </c>
    </row>
    <row r="2658" spans="1:11" ht="17.25">
      <c r="A2658" s="65">
        <v>15</v>
      </c>
      <c r="B2658" s="69">
        <v>20363</v>
      </c>
      <c r="C2658" s="71" t="s">
        <v>560</v>
      </c>
      <c r="D2658" s="66" t="s">
        <v>2748</v>
      </c>
      <c r="E2658" s="70"/>
      <c r="F2658" s="70"/>
      <c r="G2658" s="70">
        <v>25000</v>
      </c>
      <c r="H2658" s="66">
        <v>2556</v>
      </c>
      <c r="I2658" s="66" t="s">
        <v>478</v>
      </c>
      <c r="J2658" s="66" t="s">
        <v>565</v>
      </c>
      <c r="K2658" s="66" t="s">
        <v>1182</v>
      </c>
    </row>
    <row r="2659" spans="1:11" ht="17.25">
      <c r="A2659" s="65">
        <v>15</v>
      </c>
      <c r="B2659" s="69">
        <v>20363</v>
      </c>
      <c r="C2659" s="71" t="s">
        <v>560</v>
      </c>
      <c r="D2659" s="66" t="s">
        <v>2749</v>
      </c>
      <c r="E2659" s="70"/>
      <c r="F2659" s="70"/>
      <c r="G2659" s="70">
        <v>5000</v>
      </c>
      <c r="H2659" s="66">
        <v>2556</v>
      </c>
      <c r="I2659" s="66" t="s">
        <v>478</v>
      </c>
      <c r="J2659" s="66" t="s">
        <v>565</v>
      </c>
      <c r="K2659" s="66" t="s">
        <v>1182</v>
      </c>
    </row>
    <row r="2660" spans="1:11" ht="17.25">
      <c r="A2660" s="65">
        <v>5</v>
      </c>
      <c r="B2660" s="69">
        <v>20394</v>
      </c>
      <c r="C2660" s="71" t="s">
        <v>560</v>
      </c>
      <c r="D2660" s="66" t="s">
        <v>2750</v>
      </c>
      <c r="E2660" s="70"/>
      <c r="F2660" s="70"/>
      <c r="G2660" s="70">
        <v>5000</v>
      </c>
      <c r="H2660" s="66">
        <v>2556</v>
      </c>
      <c r="I2660" s="66" t="s">
        <v>478</v>
      </c>
      <c r="J2660" s="66" t="s">
        <v>565</v>
      </c>
      <c r="K2660" s="66" t="s">
        <v>1182</v>
      </c>
    </row>
    <row r="2661" spans="1:11" ht="17.25">
      <c r="A2661" s="65">
        <v>5</v>
      </c>
      <c r="B2661" s="69">
        <v>20394</v>
      </c>
      <c r="C2661" s="71" t="s">
        <v>560</v>
      </c>
      <c r="D2661" s="66" t="s">
        <v>2751</v>
      </c>
      <c r="E2661" s="70"/>
      <c r="F2661" s="70"/>
      <c r="G2661" s="70">
        <v>4000</v>
      </c>
      <c r="H2661" s="66">
        <v>2556</v>
      </c>
      <c r="I2661" s="66" t="s">
        <v>478</v>
      </c>
      <c r="J2661" s="66" t="s">
        <v>565</v>
      </c>
      <c r="K2661" s="66" t="s">
        <v>1182</v>
      </c>
    </row>
    <row r="2662" spans="1:11" ht="17.25">
      <c r="A2662" s="65">
        <v>6</v>
      </c>
      <c r="B2662" s="69">
        <v>20394</v>
      </c>
      <c r="C2662" s="71" t="s">
        <v>560</v>
      </c>
      <c r="D2662" s="66" t="s">
        <v>2752</v>
      </c>
      <c r="E2662" s="70"/>
      <c r="F2662" s="70"/>
      <c r="G2662" s="70">
        <v>1612</v>
      </c>
      <c r="H2662" s="66">
        <v>2556</v>
      </c>
      <c r="I2662" s="66" t="s">
        <v>478</v>
      </c>
      <c r="J2662" s="66" t="s">
        <v>565</v>
      </c>
      <c r="K2662" s="66" t="s">
        <v>1182</v>
      </c>
    </row>
    <row r="2663" spans="1:11" ht="17.25">
      <c r="A2663" s="65">
        <v>7</v>
      </c>
      <c r="B2663" s="69">
        <v>20394</v>
      </c>
      <c r="C2663" s="71" t="s">
        <v>560</v>
      </c>
      <c r="D2663" s="66" t="s">
        <v>2753</v>
      </c>
      <c r="E2663" s="70"/>
      <c r="F2663" s="70"/>
      <c r="G2663" s="70">
        <v>25000</v>
      </c>
      <c r="H2663" s="66">
        <v>2556</v>
      </c>
      <c r="I2663" s="66" t="s">
        <v>478</v>
      </c>
      <c r="J2663" s="66" t="s">
        <v>565</v>
      </c>
      <c r="K2663" s="66" t="s">
        <v>1182</v>
      </c>
    </row>
    <row r="2664" spans="1:11" ht="17.25">
      <c r="A2664" s="65">
        <v>7</v>
      </c>
      <c r="B2664" s="69">
        <v>20394</v>
      </c>
      <c r="C2664" s="71" t="s">
        <v>560</v>
      </c>
      <c r="D2664" s="66" t="s">
        <v>2754</v>
      </c>
      <c r="E2664" s="70"/>
      <c r="F2664" s="70"/>
      <c r="G2664" s="70">
        <v>20000</v>
      </c>
      <c r="H2664" s="66">
        <v>2556</v>
      </c>
      <c r="I2664" s="66" t="s">
        <v>478</v>
      </c>
      <c r="J2664" s="66" t="s">
        <v>565</v>
      </c>
      <c r="K2664" s="66" t="s">
        <v>1182</v>
      </c>
    </row>
    <row r="2665" spans="1:11" ht="17.25">
      <c r="A2665" s="65">
        <v>13</v>
      </c>
      <c r="B2665" s="69">
        <v>20424</v>
      </c>
      <c r="C2665" s="71" t="s">
        <v>560</v>
      </c>
      <c r="D2665" s="66" t="s">
        <v>2755</v>
      </c>
      <c r="E2665" s="70"/>
      <c r="F2665" s="70"/>
      <c r="G2665" s="70">
        <v>25000</v>
      </c>
      <c r="H2665" s="66">
        <v>2556</v>
      </c>
      <c r="I2665" s="66" t="s">
        <v>478</v>
      </c>
      <c r="J2665" s="66" t="s">
        <v>565</v>
      </c>
      <c r="K2665" s="66" t="s">
        <v>1182</v>
      </c>
    </row>
    <row r="2666" spans="1:11" ht="17.25">
      <c r="A2666" s="65">
        <v>13</v>
      </c>
      <c r="B2666" s="69">
        <v>20424</v>
      </c>
      <c r="C2666" s="71" t="s">
        <v>560</v>
      </c>
      <c r="D2666" s="66" t="s">
        <v>2756</v>
      </c>
      <c r="E2666" s="70"/>
      <c r="F2666" s="70"/>
      <c r="G2666" s="70">
        <v>5000</v>
      </c>
      <c r="H2666" s="66">
        <v>2556</v>
      </c>
      <c r="I2666" s="66" t="s">
        <v>478</v>
      </c>
      <c r="J2666" s="66" t="s">
        <v>565</v>
      </c>
      <c r="K2666" s="66" t="s">
        <v>1182</v>
      </c>
    </row>
    <row r="2667" spans="1:11" ht="17.25">
      <c r="A2667" s="65">
        <v>13</v>
      </c>
      <c r="B2667" s="69">
        <v>20424</v>
      </c>
      <c r="C2667" s="71" t="s">
        <v>560</v>
      </c>
      <c r="D2667" s="66" t="s">
        <v>2757</v>
      </c>
      <c r="E2667" s="70"/>
      <c r="F2667" s="70"/>
      <c r="G2667" s="70">
        <v>1590</v>
      </c>
      <c r="H2667" s="66">
        <v>2556</v>
      </c>
      <c r="I2667" s="66" t="s">
        <v>478</v>
      </c>
      <c r="J2667" s="66" t="s">
        <v>565</v>
      </c>
      <c r="K2667" s="66" t="s">
        <v>1182</v>
      </c>
    </row>
    <row r="2668" spans="1:11" ht="17.25">
      <c r="A2668" s="65">
        <v>3</v>
      </c>
      <c r="B2668" s="69">
        <v>20455</v>
      </c>
      <c r="C2668" s="71" t="s">
        <v>560</v>
      </c>
      <c r="D2668" s="66" t="s">
        <v>2758</v>
      </c>
      <c r="E2668" s="70"/>
      <c r="F2668" s="70"/>
      <c r="G2668" s="70">
        <v>25000</v>
      </c>
      <c r="H2668" s="66">
        <v>2556</v>
      </c>
      <c r="I2668" s="66" t="s">
        <v>478</v>
      </c>
      <c r="J2668" s="66" t="s">
        <v>565</v>
      </c>
      <c r="K2668" s="66" t="s">
        <v>1182</v>
      </c>
    </row>
    <row r="2669" spans="1:11" ht="17.25">
      <c r="A2669" s="65">
        <v>3</v>
      </c>
      <c r="B2669" s="69">
        <v>20455</v>
      </c>
      <c r="C2669" s="71" t="s">
        <v>560</v>
      </c>
      <c r="D2669" s="66" t="s">
        <v>2759</v>
      </c>
      <c r="E2669" s="70"/>
      <c r="F2669" s="70"/>
      <c r="G2669" s="70">
        <v>5000</v>
      </c>
      <c r="H2669" s="66">
        <v>2556</v>
      </c>
      <c r="I2669" s="66" t="s">
        <v>478</v>
      </c>
      <c r="J2669" s="66" t="s">
        <v>565</v>
      </c>
      <c r="K2669" s="66" t="s">
        <v>1182</v>
      </c>
    </row>
    <row r="2670" spans="1:11" ht="17.25">
      <c r="A2670" s="65">
        <v>8</v>
      </c>
      <c r="B2670" s="69">
        <v>20455</v>
      </c>
      <c r="C2670" s="71" t="s">
        <v>560</v>
      </c>
      <c r="D2670" s="66" t="s">
        <v>2760</v>
      </c>
      <c r="E2670" s="70"/>
      <c r="F2670" s="70"/>
      <c r="G2670" s="70">
        <v>1652</v>
      </c>
      <c r="H2670" s="66">
        <v>2556</v>
      </c>
      <c r="I2670" s="66" t="s">
        <v>478</v>
      </c>
      <c r="J2670" s="66" t="s">
        <v>565</v>
      </c>
      <c r="K2670" s="66" t="s">
        <v>1182</v>
      </c>
    </row>
    <row r="2671" spans="1:11" ht="17.25">
      <c r="A2671" s="65">
        <v>6</v>
      </c>
      <c r="B2671" s="69">
        <v>20486</v>
      </c>
      <c r="C2671" s="71" t="s">
        <v>560</v>
      </c>
      <c r="D2671" s="66" t="s">
        <v>2761</v>
      </c>
      <c r="E2671" s="70"/>
      <c r="F2671" s="70"/>
      <c r="G2671" s="70">
        <v>5000</v>
      </c>
      <c r="H2671" s="66">
        <v>2556</v>
      </c>
      <c r="I2671" s="66" t="s">
        <v>478</v>
      </c>
      <c r="J2671" s="66" t="s">
        <v>565</v>
      </c>
      <c r="K2671" s="66" t="s">
        <v>1182</v>
      </c>
    </row>
    <row r="2672" spans="1:11" ht="17.25">
      <c r="A2672" s="65">
        <v>6</v>
      </c>
      <c r="B2672" s="69">
        <v>20486</v>
      </c>
      <c r="C2672" s="71" t="s">
        <v>560</v>
      </c>
      <c r="D2672" s="66" t="s">
        <v>2762</v>
      </c>
      <c r="E2672" s="70"/>
      <c r="F2672" s="70"/>
      <c r="G2672" s="70">
        <v>25000</v>
      </c>
      <c r="H2672" s="66">
        <v>2556</v>
      </c>
      <c r="I2672" s="66" t="s">
        <v>478</v>
      </c>
      <c r="J2672" s="66" t="s">
        <v>565</v>
      </c>
      <c r="K2672" s="66" t="s">
        <v>1182</v>
      </c>
    </row>
    <row r="2673" spans="1:11" ht="17.25">
      <c r="A2673" s="65">
        <v>7</v>
      </c>
      <c r="B2673" s="69">
        <v>20486</v>
      </c>
      <c r="C2673" s="71" t="s">
        <v>560</v>
      </c>
      <c r="D2673" s="66" t="s">
        <v>2763</v>
      </c>
      <c r="E2673" s="70"/>
      <c r="F2673" s="70"/>
      <c r="G2673" s="70">
        <v>1643</v>
      </c>
      <c r="H2673" s="66">
        <v>2556</v>
      </c>
      <c r="I2673" s="66" t="s">
        <v>478</v>
      </c>
      <c r="J2673" s="66" t="s">
        <v>565</v>
      </c>
      <c r="K2673" s="66" t="s">
        <v>1182</v>
      </c>
    </row>
    <row r="2674" spans="1:11" ht="17.25">
      <c r="A2674" s="65">
        <v>7</v>
      </c>
      <c r="B2674" s="69">
        <v>20515</v>
      </c>
      <c r="C2674" s="71" t="s">
        <v>560</v>
      </c>
      <c r="D2674" s="66" t="s">
        <v>2764</v>
      </c>
      <c r="E2674" s="70"/>
      <c r="F2674" s="70"/>
      <c r="G2674" s="70">
        <v>25000</v>
      </c>
      <c r="H2674" s="66">
        <v>2556</v>
      </c>
      <c r="I2674" s="66" t="s">
        <v>478</v>
      </c>
      <c r="J2674" s="66" t="s">
        <v>565</v>
      </c>
      <c r="K2674" s="66" t="s">
        <v>1182</v>
      </c>
    </row>
    <row r="2675" spans="1:11" ht="17.25">
      <c r="A2675" s="65">
        <v>7</v>
      </c>
      <c r="B2675" s="69">
        <v>20515</v>
      </c>
      <c r="C2675" s="71" t="s">
        <v>560</v>
      </c>
      <c r="D2675" s="66" t="s">
        <v>2765</v>
      </c>
      <c r="E2675" s="70"/>
      <c r="F2675" s="70"/>
      <c r="G2675" s="70">
        <v>5000</v>
      </c>
      <c r="H2675" s="66">
        <v>2556</v>
      </c>
      <c r="I2675" s="66" t="s">
        <v>478</v>
      </c>
      <c r="J2675" s="66" t="s">
        <v>565</v>
      </c>
      <c r="K2675" s="66" t="s">
        <v>1182</v>
      </c>
    </row>
    <row r="2676" spans="1:11" ht="17.25">
      <c r="A2676" s="65">
        <v>7</v>
      </c>
      <c r="B2676" s="69">
        <v>20515</v>
      </c>
      <c r="C2676" s="71" t="s">
        <v>560</v>
      </c>
      <c r="D2676" s="66" t="s">
        <v>2766</v>
      </c>
      <c r="E2676" s="70"/>
      <c r="F2676" s="70"/>
      <c r="G2676" s="70">
        <v>1500</v>
      </c>
      <c r="H2676" s="66">
        <v>2556</v>
      </c>
      <c r="I2676" s="66" t="s">
        <v>478</v>
      </c>
      <c r="J2676" s="66" t="s">
        <v>565</v>
      </c>
      <c r="K2676" s="66" t="s">
        <v>1182</v>
      </c>
    </row>
    <row r="2677" spans="1:11" ht="17.25">
      <c r="A2677" s="65">
        <v>15</v>
      </c>
      <c r="B2677" s="69">
        <v>20515</v>
      </c>
      <c r="C2677" s="71" t="s">
        <v>560</v>
      </c>
      <c r="D2677" s="66" t="s">
        <v>2767</v>
      </c>
      <c r="E2677" s="70"/>
      <c r="F2677" s="70"/>
      <c r="G2677" s="70">
        <v>10608</v>
      </c>
      <c r="H2677" s="66">
        <v>2556</v>
      </c>
      <c r="I2677" s="66" t="s">
        <v>478</v>
      </c>
      <c r="J2677" s="66" t="s">
        <v>565</v>
      </c>
      <c r="K2677" s="66" t="s">
        <v>1182</v>
      </c>
    </row>
    <row r="2678" spans="1:11" ht="17.25">
      <c r="A2678" s="65">
        <v>3</v>
      </c>
      <c r="B2678" s="69">
        <v>20546</v>
      </c>
      <c r="C2678" s="71" t="s">
        <v>560</v>
      </c>
      <c r="D2678" s="66" t="s">
        <v>2768</v>
      </c>
      <c r="E2678" s="70"/>
      <c r="F2678" s="70"/>
      <c r="G2678" s="70">
        <v>5000</v>
      </c>
      <c r="H2678" s="66">
        <v>2556</v>
      </c>
      <c r="I2678" s="66" t="s">
        <v>478</v>
      </c>
      <c r="J2678" s="66" t="s">
        <v>565</v>
      </c>
      <c r="K2678" s="66" t="s">
        <v>1182</v>
      </c>
    </row>
    <row r="2679" spans="1:11" ht="17.25">
      <c r="A2679" s="65">
        <v>3</v>
      </c>
      <c r="B2679" s="69">
        <v>20546</v>
      </c>
      <c r="C2679" s="71" t="s">
        <v>560</v>
      </c>
      <c r="D2679" s="66" t="s">
        <v>2769</v>
      </c>
      <c r="E2679" s="70"/>
      <c r="F2679" s="70"/>
      <c r="G2679" s="70">
        <v>1900</v>
      </c>
      <c r="H2679" s="66">
        <v>2556</v>
      </c>
      <c r="I2679" s="66" t="s">
        <v>478</v>
      </c>
      <c r="J2679" s="66" t="s">
        <v>565</v>
      </c>
      <c r="K2679" s="66" t="s">
        <v>1182</v>
      </c>
    </row>
    <row r="2680" spans="1:11" ht="17.25">
      <c r="A2680" s="65">
        <v>4</v>
      </c>
      <c r="B2680" s="69">
        <v>20546</v>
      </c>
      <c r="C2680" s="71" t="s">
        <v>560</v>
      </c>
      <c r="D2680" s="66" t="s">
        <v>2770</v>
      </c>
      <c r="E2680" s="70"/>
      <c r="F2680" s="70"/>
      <c r="G2680" s="70">
        <v>1499</v>
      </c>
      <c r="H2680" s="66">
        <v>2556</v>
      </c>
      <c r="I2680" s="66" t="s">
        <v>478</v>
      </c>
      <c r="J2680" s="66" t="s">
        <v>565</v>
      </c>
      <c r="K2680" s="66" t="s">
        <v>1182</v>
      </c>
    </row>
    <row r="2681" spans="1:11" ht="17.25">
      <c r="A2681" s="65">
        <v>22</v>
      </c>
      <c r="B2681" s="69">
        <v>20546</v>
      </c>
      <c r="C2681" s="71" t="s">
        <v>560</v>
      </c>
      <c r="D2681" s="66" t="s">
        <v>2771</v>
      </c>
      <c r="E2681" s="70"/>
      <c r="F2681" s="70"/>
      <c r="G2681" s="70">
        <v>25000</v>
      </c>
      <c r="H2681" s="66">
        <v>2556</v>
      </c>
      <c r="I2681" s="66" t="s">
        <v>478</v>
      </c>
      <c r="J2681" s="66" t="s">
        <v>565</v>
      </c>
      <c r="K2681" s="66" t="s">
        <v>1182</v>
      </c>
    </row>
    <row r="2682" spans="1:11" ht="17.25">
      <c r="A2682" s="65">
        <v>8</v>
      </c>
      <c r="B2682" s="69">
        <v>20576</v>
      </c>
      <c r="C2682" s="71" t="s">
        <v>560</v>
      </c>
      <c r="D2682" s="66" t="s">
        <v>2772</v>
      </c>
      <c r="E2682" s="70"/>
      <c r="F2682" s="70"/>
      <c r="G2682" s="70">
        <v>5000</v>
      </c>
      <c r="H2682" s="66">
        <v>2556</v>
      </c>
      <c r="I2682" s="66" t="s">
        <v>478</v>
      </c>
      <c r="J2682" s="66" t="s">
        <v>565</v>
      </c>
      <c r="K2682" s="66" t="s">
        <v>1182</v>
      </c>
    </row>
    <row r="2683" spans="1:11" ht="17.25">
      <c r="A2683" s="65">
        <v>8</v>
      </c>
      <c r="B2683" s="69">
        <v>20576</v>
      </c>
      <c r="C2683" s="71" t="s">
        <v>560</v>
      </c>
      <c r="D2683" s="66" t="s">
        <v>2773</v>
      </c>
      <c r="E2683" s="70"/>
      <c r="F2683" s="70"/>
      <c r="G2683" s="70">
        <v>20000</v>
      </c>
      <c r="H2683" s="66">
        <v>2556</v>
      </c>
      <c r="I2683" s="66" t="s">
        <v>478</v>
      </c>
      <c r="J2683" s="66" t="s">
        <v>565</v>
      </c>
      <c r="K2683" s="66" t="s">
        <v>1182</v>
      </c>
    </row>
    <row r="2684" spans="1:11" ht="17.25">
      <c r="A2684" s="65">
        <v>10</v>
      </c>
      <c r="B2684" s="69">
        <v>20576</v>
      </c>
      <c r="C2684" s="71" t="s">
        <v>560</v>
      </c>
      <c r="D2684" s="66" t="s">
        <v>2774</v>
      </c>
      <c r="E2684" s="70"/>
      <c r="F2684" s="70"/>
      <c r="G2684" s="70">
        <v>5000</v>
      </c>
      <c r="H2684" s="66">
        <v>2556</v>
      </c>
      <c r="I2684" s="66" t="s">
        <v>478</v>
      </c>
      <c r="J2684" s="66" t="s">
        <v>565</v>
      </c>
      <c r="K2684" s="66" t="s">
        <v>1182</v>
      </c>
    </row>
    <row r="2685" spans="1:11" ht="17.25">
      <c r="A2685" s="65">
        <v>10</v>
      </c>
      <c r="B2685" s="69">
        <v>20576</v>
      </c>
      <c r="C2685" s="71" t="s">
        <v>560</v>
      </c>
      <c r="D2685" s="66" t="s">
        <v>2775</v>
      </c>
      <c r="E2685" s="70"/>
      <c r="F2685" s="70"/>
      <c r="G2685" s="70">
        <v>2400</v>
      </c>
      <c r="H2685" s="66">
        <v>2556</v>
      </c>
      <c r="I2685" s="66" t="s">
        <v>478</v>
      </c>
      <c r="J2685" s="66" t="s">
        <v>565</v>
      </c>
      <c r="K2685" s="66" t="s">
        <v>1182</v>
      </c>
    </row>
    <row r="2686" spans="1:11" ht="17.25">
      <c r="A2686" s="65">
        <v>21</v>
      </c>
      <c r="B2686" s="69">
        <v>20576</v>
      </c>
      <c r="C2686" s="71" t="s">
        <v>560</v>
      </c>
      <c r="D2686" s="66" t="s">
        <v>2776</v>
      </c>
      <c r="E2686" s="70"/>
      <c r="F2686" s="70"/>
      <c r="G2686" s="70">
        <v>12166</v>
      </c>
      <c r="H2686" s="66">
        <v>2556</v>
      </c>
      <c r="I2686" s="66" t="s">
        <v>478</v>
      </c>
      <c r="J2686" s="66" t="s">
        <v>565</v>
      </c>
      <c r="K2686" s="66" t="s">
        <v>1182</v>
      </c>
    </row>
    <row r="2687" spans="1:11" ht="17.25">
      <c r="A2687" s="65">
        <v>21</v>
      </c>
      <c r="B2687" s="69">
        <v>20576</v>
      </c>
      <c r="C2687" s="71" t="s">
        <v>560</v>
      </c>
      <c r="D2687" s="66" t="s">
        <v>2777</v>
      </c>
      <c r="E2687" s="70"/>
      <c r="F2687" s="70"/>
      <c r="G2687" s="70">
        <v>7935</v>
      </c>
      <c r="H2687" s="66">
        <v>2556</v>
      </c>
      <c r="I2687" s="66" t="s">
        <v>478</v>
      </c>
      <c r="J2687" s="66" t="s">
        <v>565</v>
      </c>
      <c r="K2687" s="66" t="s">
        <v>1182</v>
      </c>
    </row>
    <row r="2688" spans="1:11" ht="17.25">
      <c r="A2688" s="65">
        <v>5</v>
      </c>
      <c r="B2688" s="69">
        <v>20607</v>
      </c>
      <c r="C2688" s="71" t="s">
        <v>560</v>
      </c>
      <c r="D2688" s="66" t="s">
        <v>2778</v>
      </c>
      <c r="E2688" s="70"/>
      <c r="F2688" s="70"/>
      <c r="G2688" s="70">
        <v>680</v>
      </c>
      <c r="H2688" s="66">
        <v>2556</v>
      </c>
      <c r="I2688" s="66" t="s">
        <v>478</v>
      </c>
      <c r="J2688" s="66" t="s">
        <v>565</v>
      </c>
      <c r="K2688" s="66" t="s">
        <v>1182</v>
      </c>
    </row>
    <row r="2689" spans="1:11" ht="17.25">
      <c r="A2689" s="65">
        <v>5</v>
      </c>
      <c r="B2689" s="69">
        <v>20607</v>
      </c>
      <c r="C2689" s="71" t="s">
        <v>560</v>
      </c>
      <c r="D2689" s="66" t="s">
        <v>2779</v>
      </c>
      <c r="E2689" s="70"/>
      <c r="F2689" s="70"/>
      <c r="G2689" s="70">
        <v>3000</v>
      </c>
      <c r="H2689" s="66">
        <v>2556</v>
      </c>
      <c r="I2689" s="66" t="s">
        <v>478</v>
      </c>
      <c r="J2689" s="66" t="s">
        <v>565</v>
      </c>
      <c r="K2689" s="66" t="s">
        <v>1182</v>
      </c>
    </row>
    <row r="2690" spans="1:11" ht="17.25">
      <c r="A2690" s="65">
        <v>5</v>
      </c>
      <c r="B2690" s="69">
        <v>20607</v>
      </c>
      <c r="C2690" s="71" t="s">
        <v>560</v>
      </c>
      <c r="D2690" s="66" t="s">
        <v>2780</v>
      </c>
      <c r="E2690" s="70"/>
      <c r="F2690" s="70"/>
      <c r="G2690" s="70">
        <v>10000</v>
      </c>
      <c r="H2690" s="66">
        <v>2556</v>
      </c>
      <c r="I2690" s="66" t="s">
        <v>478</v>
      </c>
      <c r="J2690" s="66" t="s">
        <v>565</v>
      </c>
      <c r="K2690" s="66" t="s">
        <v>1182</v>
      </c>
    </row>
    <row r="2691" spans="1:11" ht="17.25">
      <c r="A2691" s="65">
        <v>6</v>
      </c>
      <c r="B2691" s="69">
        <v>20607</v>
      </c>
      <c r="C2691" s="71" t="s">
        <v>560</v>
      </c>
      <c r="D2691" s="66" t="s">
        <v>2781</v>
      </c>
      <c r="E2691" s="70"/>
      <c r="F2691" s="70"/>
      <c r="G2691" s="70">
        <v>1900</v>
      </c>
      <c r="H2691" s="66">
        <v>2556</v>
      </c>
      <c r="I2691" s="66" t="s">
        <v>478</v>
      </c>
      <c r="J2691" s="66" t="s">
        <v>565</v>
      </c>
      <c r="K2691" s="66" t="s">
        <v>1182</v>
      </c>
    </row>
    <row r="2692" spans="1:11" ht="17.25">
      <c r="A2692" s="65">
        <v>6</v>
      </c>
      <c r="B2692" s="69">
        <v>20607</v>
      </c>
      <c r="C2692" s="71" t="s">
        <v>560</v>
      </c>
      <c r="D2692" s="66" t="s">
        <v>2782</v>
      </c>
      <c r="E2692" s="70"/>
      <c r="F2692" s="70"/>
      <c r="G2692" s="70">
        <v>2793</v>
      </c>
      <c r="H2692" s="66">
        <v>2556</v>
      </c>
      <c r="I2692" s="66" t="s">
        <v>478</v>
      </c>
      <c r="J2692" s="66" t="s">
        <v>565</v>
      </c>
      <c r="K2692" s="66" t="s">
        <v>1182</v>
      </c>
    </row>
    <row r="2693" spans="1:11" ht="17.25">
      <c r="A2693" s="65">
        <v>18</v>
      </c>
      <c r="B2693" s="69">
        <v>20607</v>
      </c>
      <c r="C2693" s="71" t="s">
        <v>560</v>
      </c>
      <c r="D2693" s="66" t="s">
        <v>2783</v>
      </c>
      <c r="E2693" s="70"/>
      <c r="F2693" s="70"/>
      <c r="G2693" s="70">
        <v>4000</v>
      </c>
      <c r="H2693" s="66">
        <v>2556</v>
      </c>
      <c r="I2693" s="66" t="s">
        <v>478</v>
      </c>
      <c r="J2693" s="66" t="s">
        <v>565</v>
      </c>
      <c r="K2693" s="66" t="s">
        <v>1182</v>
      </c>
    </row>
    <row r="2694" spans="1:11" ht="17.25">
      <c r="A2694" s="65">
        <v>18</v>
      </c>
      <c r="B2694" s="69">
        <v>20607</v>
      </c>
      <c r="C2694" s="71" t="s">
        <v>560</v>
      </c>
      <c r="D2694" s="66" t="s">
        <v>2784</v>
      </c>
      <c r="E2694" s="70"/>
      <c r="F2694" s="70"/>
      <c r="G2694" s="70">
        <v>3799</v>
      </c>
      <c r="H2694" s="66">
        <v>2556</v>
      </c>
      <c r="I2694" s="66" t="s">
        <v>478</v>
      </c>
      <c r="J2694" s="66" t="s">
        <v>565</v>
      </c>
      <c r="K2694" s="66" t="s">
        <v>1182</v>
      </c>
    </row>
    <row r="2695" spans="1:11" ht="17.25">
      <c r="A2695" s="65">
        <v>18</v>
      </c>
      <c r="B2695" s="69">
        <v>20607</v>
      </c>
      <c r="C2695" s="71" t="s">
        <v>560</v>
      </c>
      <c r="D2695" s="66" t="s">
        <v>2785</v>
      </c>
      <c r="E2695" s="70"/>
      <c r="F2695" s="70"/>
      <c r="G2695" s="70">
        <v>2616</v>
      </c>
      <c r="H2695" s="66">
        <v>2556</v>
      </c>
      <c r="I2695" s="66" t="s">
        <v>478</v>
      </c>
      <c r="J2695" s="66" t="s">
        <v>565</v>
      </c>
      <c r="K2695" s="66" t="s">
        <v>1182</v>
      </c>
    </row>
    <row r="2696" spans="1:11" ht="17.25">
      <c r="A2696" s="65">
        <v>18</v>
      </c>
      <c r="B2696" s="69">
        <v>20607</v>
      </c>
      <c r="C2696" s="71" t="s">
        <v>560</v>
      </c>
      <c r="D2696" s="66" t="s">
        <v>2786</v>
      </c>
      <c r="E2696" s="70"/>
      <c r="F2696" s="70"/>
      <c r="G2696" s="70">
        <v>25000</v>
      </c>
      <c r="H2696" s="66">
        <v>2556</v>
      </c>
      <c r="I2696" s="66" t="s">
        <v>478</v>
      </c>
      <c r="J2696" s="66" t="s">
        <v>565</v>
      </c>
      <c r="K2696" s="66" t="s">
        <v>1182</v>
      </c>
    </row>
    <row r="2697" spans="1:11" ht="17.25">
      <c r="A2697" s="65">
        <v>18</v>
      </c>
      <c r="B2697" s="69">
        <v>20607</v>
      </c>
      <c r="C2697" s="71" t="s">
        <v>560</v>
      </c>
      <c r="D2697" s="66" t="s">
        <v>2787</v>
      </c>
      <c r="E2697" s="70"/>
      <c r="F2697" s="70"/>
      <c r="G2697" s="70">
        <v>3118</v>
      </c>
      <c r="H2697" s="66">
        <v>2556</v>
      </c>
      <c r="I2697" s="66" t="s">
        <v>478</v>
      </c>
      <c r="J2697" s="66" t="s">
        <v>565</v>
      </c>
      <c r="K2697" s="66" t="s">
        <v>1182</v>
      </c>
    </row>
    <row r="2698" spans="1:11" ht="17.25">
      <c r="A2698" s="65">
        <v>19</v>
      </c>
      <c r="B2698" s="69">
        <v>20607</v>
      </c>
      <c r="C2698" s="71" t="s">
        <v>560</v>
      </c>
      <c r="D2698" s="66" t="s">
        <v>2785</v>
      </c>
      <c r="E2698" s="70"/>
      <c r="F2698" s="70"/>
      <c r="G2698" s="70">
        <v>536</v>
      </c>
      <c r="H2698" s="66">
        <v>2556</v>
      </c>
      <c r="I2698" s="66" t="s">
        <v>478</v>
      </c>
      <c r="J2698" s="66" t="s">
        <v>565</v>
      </c>
      <c r="K2698" s="66" t="s">
        <v>1182</v>
      </c>
    </row>
    <row r="2699" spans="1:11" ht="17.25">
      <c r="A2699" s="65">
        <v>21</v>
      </c>
      <c r="B2699" s="69">
        <v>20607</v>
      </c>
      <c r="C2699" s="71" t="s">
        <v>560</v>
      </c>
      <c r="D2699" s="66" t="s">
        <v>2785</v>
      </c>
      <c r="E2699" s="70"/>
      <c r="F2699" s="70"/>
      <c r="G2699" s="70">
        <v>848</v>
      </c>
      <c r="H2699" s="66">
        <v>2556</v>
      </c>
      <c r="I2699" s="66" t="s">
        <v>478</v>
      </c>
      <c r="J2699" s="66" t="s">
        <v>565</v>
      </c>
      <c r="K2699" s="66" t="s">
        <v>1182</v>
      </c>
    </row>
    <row r="2700" spans="1:11" ht="17.25">
      <c r="A2700" s="65">
        <v>3</v>
      </c>
      <c r="B2700" s="69">
        <v>20637</v>
      </c>
      <c r="C2700" s="71" t="s">
        <v>560</v>
      </c>
      <c r="D2700" s="66" t="s">
        <v>2788</v>
      </c>
      <c r="E2700" s="70"/>
      <c r="F2700" s="70"/>
      <c r="G2700" s="70">
        <v>15000</v>
      </c>
      <c r="H2700" s="66">
        <v>2556</v>
      </c>
      <c r="I2700" s="66" t="s">
        <v>478</v>
      </c>
      <c r="J2700" s="66" t="s">
        <v>565</v>
      </c>
      <c r="K2700" s="66" t="s">
        <v>1182</v>
      </c>
    </row>
    <row r="2701" spans="1:11" ht="17.25">
      <c r="A2701" s="65">
        <v>4</v>
      </c>
      <c r="B2701" s="69">
        <v>20637</v>
      </c>
      <c r="C2701" s="71" t="s">
        <v>560</v>
      </c>
      <c r="D2701" s="66" t="s">
        <v>2789</v>
      </c>
      <c r="E2701" s="70"/>
      <c r="F2701" s="70"/>
      <c r="G2701" s="70">
        <v>10000</v>
      </c>
      <c r="H2701" s="66">
        <v>2556</v>
      </c>
      <c r="I2701" s="66" t="s">
        <v>478</v>
      </c>
      <c r="J2701" s="66" t="s">
        <v>565</v>
      </c>
      <c r="K2701" s="66" t="s">
        <v>1182</v>
      </c>
    </row>
    <row r="2702" spans="1:11" ht="17.25">
      <c r="A2702" s="65">
        <v>4</v>
      </c>
      <c r="B2702" s="69">
        <v>20637</v>
      </c>
      <c r="C2702" s="71" t="s">
        <v>560</v>
      </c>
      <c r="D2702" s="66" t="s">
        <v>2790</v>
      </c>
      <c r="E2702" s="70"/>
      <c r="F2702" s="70"/>
      <c r="G2702" s="70">
        <v>3000</v>
      </c>
      <c r="H2702" s="66">
        <v>2556</v>
      </c>
      <c r="I2702" s="66" t="s">
        <v>478</v>
      </c>
      <c r="J2702" s="66" t="s">
        <v>565</v>
      </c>
      <c r="K2702" s="66" t="s">
        <v>1182</v>
      </c>
    </row>
    <row r="2703" spans="1:11" ht="17.25">
      <c r="A2703" s="65">
        <v>4</v>
      </c>
      <c r="B2703" s="69">
        <v>20637</v>
      </c>
      <c r="C2703" s="71" t="s">
        <v>560</v>
      </c>
      <c r="D2703" s="66" t="s">
        <v>2791</v>
      </c>
      <c r="E2703" s="70"/>
      <c r="F2703" s="70"/>
      <c r="G2703" s="70">
        <v>2771</v>
      </c>
      <c r="H2703" s="66">
        <v>2556</v>
      </c>
      <c r="I2703" s="66" t="s">
        <v>478</v>
      </c>
      <c r="J2703" s="66" t="s">
        <v>565</v>
      </c>
      <c r="K2703" s="66" t="s">
        <v>1182</v>
      </c>
    </row>
    <row r="2704" spans="1:11" ht="17.25">
      <c r="A2704" s="65">
        <v>4</v>
      </c>
      <c r="B2704" s="69">
        <v>20637</v>
      </c>
      <c r="C2704" s="71" t="s">
        <v>560</v>
      </c>
      <c r="D2704" s="66" t="s">
        <v>2792</v>
      </c>
      <c r="E2704" s="70"/>
      <c r="F2704" s="70"/>
      <c r="G2704" s="70">
        <v>250</v>
      </c>
      <c r="H2704" s="66">
        <v>2556</v>
      </c>
      <c r="I2704" s="66" t="s">
        <v>478</v>
      </c>
      <c r="J2704" s="66" t="s">
        <v>565</v>
      </c>
      <c r="K2704" s="66" t="s">
        <v>1182</v>
      </c>
    </row>
    <row r="2705" spans="1:11" ht="17.25">
      <c r="A2705" s="65">
        <v>4</v>
      </c>
      <c r="B2705" s="69">
        <v>20637</v>
      </c>
      <c r="C2705" s="71" t="s">
        <v>560</v>
      </c>
      <c r="D2705" s="66" t="s">
        <v>2793</v>
      </c>
      <c r="E2705" s="70"/>
      <c r="F2705" s="70"/>
      <c r="G2705" s="70">
        <v>4000</v>
      </c>
      <c r="H2705" s="66">
        <v>2556</v>
      </c>
      <c r="I2705" s="66" t="s">
        <v>478</v>
      </c>
      <c r="J2705" s="66" t="s">
        <v>565</v>
      </c>
      <c r="K2705" s="66" t="s">
        <v>1182</v>
      </c>
    </row>
    <row r="2706" spans="1:11" ht="17.25">
      <c r="A2706" s="65">
        <v>10</v>
      </c>
      <c r="B2706" s="69">
        <v>20637</v>
      </c>
      <c r="C2706" s="71" t="s">
        <v>560</v>
      </c>
      <c r="D2706" s="66" t="s">
        <v>1479</v>
      </c>
      <c r="E2706" s="70"/>
      <c r="F2706" s="70"/>
      <c r="G2706" s="70">
        <v>5700</v>
      </c>
      <c r="H2706" s="66">
        <v>2556</v>
      </c>
      <c r="I2706" s="66" t="s">
        <v>478</v>
      </c>
      <c r="J2706" s="66" t="s">
        <v>565</v>
      </c>
      <c r="K2706" s="66" t="s">
        <v>1182</v>
      </c>
    </row>
    <row r="2707" spans="1:11" ht="17.25">
      <c r="A2707" s="65">
        <v>7</v>
      </c>
      <c r="B2707" s="69">
        <v>20668</v>
      </c>
      <c r="C2707" s="71" t="s">
        <v>560</v>
      </c>
      <c r="D2707" s="66" t="s">
        <v>2794</v>
      </c>
      <c r="E2707" s="70"/>
      <c r="F2707" s="70"/>
      <c r="G2707" s="70">
        <v>10000</v>
      </c>
      <c r="H2707" s="66">
        <v>2556</v>
      </c>
      <c r="I2707" s="66" t="s">
        <v>478</v>
      </c>
      <c r="J2707" s="66" t="s">
        <v>565</v>
      </c>
      <c r="K2707" s="66" t="s">
        <v>1182</v>
      </c>
    </row>
    <row r="2708" spans="1:11" ht="17.25">
      <c r="A2708" s="65">
        <v>7</v>
      </c>
      <c r="B2708" s="69">
        <v>20668</v>
      </c>
      <c r="C2708" s="71" t="s">
        <v>560</v>
      </c>
      <c r="D2708" s="66" t="s">
        <v>2795</v>
      </c>
      <c r="E2708" s="70"/>
      <c r="F2708" s="70"/>
      <c r="G2708" s="70">
        <v>2720</v>
      </c>
      <c r="H2708" s="66">
        <v>2556</v>
      </c>
      <c r="I2708" s="66" t="s">
        <v>478</v>
      </c>
      <c r="J2708" s="66" t="s">
        <v>565</v>
      </c>
      <c r="K2708" s="66" t="s">
        <v>1182</v>
      </c>
    </row>
    <row r="2709" spans="1:11" ht="17.25">
      <c r="A2709" s="65">
        <v>7</v>
      </c>
      <c r="B2709" s="69">
        <v>20668</v>
      </c>
      <c r="C2709" s="71" t="s">
        <v>560</v>
      </c>
      <c r="D2709" s="66" t="s">
        <v>2796</v>
      </c>
      <c r="E2709" s="70"/>
      <c r="F2709" s="70"/>
      <c r="G2709" s="70">
        <v>15000</v>
      </c>
      <c r="H2709" s="66">
        <v>2556</v>
      </c>
      <c r="I2709" s="66" t="s">
        <v>478</v>
      </c>
      <c r="J2709" s="66" t="s">
        <v>565</v>
      </c>
      <c r="K2709" s="66" t="s">
        <v>1182</v>
      </c>
    </row>
    <row r="2710" spans="1:11" ht="17.25">
      <c r="A2710" s="65">
        <v>7</v>
      </c>
      <c r="B2710" s="69">
        <v>20668</v>
      </c>
      <c r="C2710" s="71" t="s">
        <v>560</v>
      </c>
      <c r="D2710" s="66" t="s">
        <v>2797</v>
      </c>
      <c r="E2710" s="70"/>
      <c r="F2710" s="70"/>
      <c r="G2710" s="70">
        <v>3000</v>
      </c>
      <c r="H2710" s="66">
        <v>2556</v>
      </c>
      <c r="I2710" s="66" t="s">
        <v>478</v>
      </c>
      <c r="J2710" s="66" t="s">
        <v>565</v>
      </c>
      <c r="K2710" s="66" t="s">
        <v>1182</v>
      </c>
    </row>
    <row r="2711" spans="1:11" ht="17.25">
      <c r="A2711" s="65">
        <v>7</v>
      </c>
      <c r="B2711" s="69">
        <v>20668</v>
      </c>
      <c r="C2711" s="71" t="s">
        <v>560</v>
      </c>
      <c r="D2711" s="66" t="s">
        <v>2792</v>
      </c>
      <c r="E2711" s="70"/>
      <c r="F2711" s="70"/>
      <c r="G2711" s="70">
        <v>2421</v>
      </c>
      <c r="H2711" s="66">
        <v>2556</v>
      </c>
      <c r="I2711" s="66" t="s">
        <v>478</v>
      </c>
      <c r="J2711" s="66" t="s">
        <v>565</v>
      </c>
      <c r="K2711" s="66" t="s">
        <v>1182</v>
      </c>
    </row>
    <row r="2712" spans="1:11" ht="17.25">
      <c r="A2712" s="65">
        <v>4</v>
      </c>
      <c r="B2712" s="69">
        <v>20699</v>
      </c>
      <c r="C2712" s="71" t="s">
        <v>560</v>
      </c>
      <c r="D2712" s="66" t="s">
        <v>2798</v>
      </c>
      <c r="E2712" s="70"/>
      <c r="F2712" s="70"/>
      <c r="G2712" s="70">
        <v>10000</v>
      </c>
      <c r="H2712" s="66">
        <v>2556</v>
      </c>
      <c r="I2712" s="66" t="s">
        <v>478</v>
      </c>
      <c r="J2712" s="66" t="s">
        <v>565</v>
      </c>
      <c r="K2712" s="66" t="s">
        <v>1182</v>
      </c>
    </row>
    <row r="2713" spans="1:11" ht="17.25">
      <c r="A2713" s="65">
        <v>4</v>
      </c>
      <c r="B2713" s="69">
        <v>20699</v>
      </c>
      <c r="C2713" s="71" t="s">
        <v>560</v>
      </c>
      <c r="D2713" s="66" t="s">
        <v>2799</v>
      </c>
      <c r="E2713" s="70"/>
      <c r="F2713" s="70"/>
      <c r="G2713" s="70">
        <v>2696</v>
      </c>
      <c r="H2713" s="66">
        <v>2556</v>
      </c>
      <c r="I2713" s="66" t="s">
        <v>478</v>
      </c>
      <c r="J2713" s="66" t="s">
        <v>565</v>
      </c>
      <c r="K2713" s="66" t="s">
        <v>1182</v>
      </c>
    </row>
    <row r="2714" spans="1:11" ht="17.25">
      <c r="A2714" s="65">
        <v>5</v>
      </c>
      <c r="B2714" s="69">
        <v>20699</v>
      </c>
      <c r="C2714" s="71" t="s">
        <v>560</v>
      </c>
      <c r="D2714" s="66" t="s">
        <v>2800</v>
      </c>
      <c r="E2714" s="70"/>
      <c r="F2714" s="70"/>
      <c r="G2714" s="70">
        <v>15000</v>
      </c>
      <c r="H2714" s="66">
        <v>2556</v>
      </c>
      <c r="I2714" s="66" t="s">
        <v>478</v>
      </c>
      <c r="J2714" s="66" t="s">
        <v>565</v>
      </c>
      <c r="K2714" s="66" t="s">
        <v>1182</v>
      </c>
    </row>
    <row r="2715" spans="1:11" ht="17.25">
      <c r="A2715" s="65">
        <v>9</v>
      </c>
      <c r="B2715" s="69">
        <v>20699</v>
      </c>
      <c r="C2715" s="71" t="s">
        <v>560</v>
      </c>
      <c r="D2715" s="66" t="s">
        <v>2801</v>
      </c>
      <c r="E2715" s="70"/>
      <c r="F2715" s="70"/>
      <c r="G2715" s="70">
        <v>3000</v>
      </c>
      <c r="H2715" s="66">
        <v>2556</v>
      </c>
      <c r="I2715" s="66" t="s">
        <v>478</v>
      </c>
      <c r="J2715" s="66" t="s">
        <v>565</v>
      </c>
      <c r="K2715" s="66" t="s">
        <v>1182</v>
      </c>
    </row>
    <row r="2716" spans="1:11" ht="17.25">
      <c r="A2716" s="65">
        <v>9</v>
      </c>
      <c r="B2716" s="69">
        <v>20699</v>
      </c>
      <c r="C2716" s="71" t="s">
        <v>560</v>
      </c>
      <c r="D2716" s="66" t="s">
        <v>2802</v>
      </c>
      <c r="E2716" s="70"/>
      <c r="F2716" s="70"/>
      <c r="G2716" s="70">
        <v>318</v>
      </c>
      <c r="H2716" s="66">
        <v>2556</v>
      </c>
      <c r="I2716" s="66" t="s">
        <v>478</v>
      </c>
      <c r="J2716" s="66" t="s">
        <v>565</v>
      </c>
      <c r="K2716" s="66" t="s">
        <v>1182</v>
      </c>
    </row>
    <row r="2717" spans="1:11" ht="17.25">
      <c r="A2717" s="65">
        <v>29</v>
      </c>
      <c r="B2717" s="69">
        <v>20455</v>
      </c>
      <c r="C2717" s="71" t="s">
        <v>560</v>
      </c>
      <c r="D2717" s="66" t="s">
        <v>2803</v>
      </c>
      <c r="E2717" s="70"/>
      <c r="F2717" s="70"/>
      <c r="G2717" s="70">
        <v>9500</v>
      </c>
      <c r="H2717" s="66">
        <v>2556</v>
      </c>
      <c r="I2717" s="66" t="s">
        <v>478</v>
      </c>
      <c r="J2717" s="66" t="s">
        <v>2804</v>
      </c>
      <c r="K2717" s="66" t="s">
        <v>1182</v>
      </c>
    </row>
    <row r="2718" spans="1:11" ht="17.25">
      <c r="A2718" s="65">
        <v>5</v>
      </c>
      <c r="B2718" s="69">
        <v>20486</v>
      </c>
      <c r="C2718" s="71" t="s">
        <v>560</v>
      </c>
      <c r="D2718" s="66" t="s">
        <v>2805</v>
      </c>
      <c r="E2718" s="70"/>
      <c r="F2718" s="70"/>
      <c r="G2718" s="70">
        <v>5344</v>
      </c>
      <c r="H2718" s="66">
        <v>2556</v>
      </c>
      <c r="I2718" s="66" t="s">
        <v>478</v>
      </c>
      <c r="J2718" s="66" t="s">
        <v>2804</v>
      </c>
      <c r="K2718" s="66" t="s">
        <v>1182</v>
      </c>
    </row>
    <row r="2719" spans="1:11" ht="17.25">
      <c r="A2719" s="65">
        <v>7</v>
      </c>
      <c r="B2719" s="69">
        <v>20486</v>
      </c>
      <c r="C2719" s="71" t="s">
        <v>560</v>
      </c>
      <c r="D2719" s="66" t="s">
        <v>2806</v>
      </c>
      <c r="E2719" s="70"/>
      <c r="F2719" s="70"/>
      <c r="G2719" s="70">
        <v>4688</v>
      </c>
      <c r="H2719" s="66">
        <v>2556</v>
      </c>
      <c r="I2719" s="66" t="s">
        <v>478</v>
      </c>
      <c r="J2719" s="66" t="s">
        <v>2804</v>
      </c>
      <c r="K2719" s="66" t="s">
        <v>1182</v>
      </c>
    </row>
    <row r="2720" spans="1:11" ht="17.25">
      <c r="A2720" s="65">
        <v>11</v>
      </c>
      <c r="B2720" s="69">
        <v>20486</v>
      </c>
      <c r="C2720" s="71" t="s">
        <v>560</v>
      </c>
      <c r="D2720" s="66" t="s">
        <v>2807</v>
      </c>
      <c r="E2720" s="70"/>
      <c r="F2720" s="70"/>
      <c r="G2720" s="70">
        <v>2839</v>
      </c>
      <c r="H2720" s="66">
        <v>2556</v>
      </c>
      <c r="I2720" s="66" t="s">
        <v>478</v>
      </c>
      <c r="J2720" s="66" t="s">
        <v>2804</v>
      </c>
      <c r="K2720" s="66" t="s">
        <v>1182</v>
      </c>
    </row>
    <row r="2721" spans="1:11" ht="17.25">
      <c r="A2721" s="65">
        <v>18</v>
      </c>
      <c r="B2721" s="69">
        <v>20486</v>
      </c>
      <c r="C2721" s="71" t="s">
        <v>560</v>
      </c>
      <c r="D2721" s="66" t="s">
        <v>2808</v>
      </c>
      <c r="E2721" s="70"/>
      <c r="F2721" s="70"/>
      <c r="G2721" s="70">
        <v>1730</v>
      </c>
      <c r="H2721" s="66">
        <v>2556</v>
      </c>
      <c r="I2721" s="66" t="s">
        <v>478</v>
      </c>
      <c r="J2721" s="66" t="s">
        <v>2804</v>
      </c>
      <c r="K2721" s="66" t="s">
        <v>1182</v>
      </c>
    </row>
    <row r="2722" spans="1:11" ht="17.25">
      <c r="A2722" s="65">
        <v>15</v>
      </c>
      <c r="B2722" s="69">
        <v>20515</v>
      </c>
      <c r="C2722" s="71" t="s">
        <v>560</v>
      </c>
      <c r="D2722" s="66" t="s">
        <v>2767</v>
      </c>
      <c r="E2722" s="70"/>
      <c r="F2722" s="70"/>
      <c r="G2722" s="70">
        <v>10608</v>
      </c>
      <c r="H2722" s="66">
        <v>2556</v>
      </c>
      <c r="I2722" s="66" t="s">
        <v>478</v>
      </c>
      <c r="J2722" s="66" t="s">
        <v>2804</v>
      </c>
      <c r="K2722" s="66" t="s">
        <v>1182</v>
      </c>
    </row>
    <row r="2723" spans="1:11" ht="17.25">
      <c r="A2723" s="65">
        <v>18</v>
      </c>
      <c r="B2723" s="69">
        <v>20515</v>
      </c>
      <c r="C2723" s="71" t="s">
        <v>560</v>
      </c>
      <c r="D2723" s="66" t="s">
        <v>2808</v>
      </c>
      <c r="E2723" s="70"/>
      <c r="F2723" s="70"/>
      <c r="G2723" s="70">
        <v>2105</v>
      </c>
      <c r="H2723" s="66">
        <v>2556</v>
      </c>
      <c r="I2723" s="66" t="s">
        <v>478</v>
      </c>
      <c r="J2723" s="66" t="s">
        <v>2804</v>
      </c>
      <c r="K2723" s="66" t="s">
        <v>1182</v>
      </c>
    </row>
    <row r="2724" spans="1:11" ht="17.25">
      <c r="A2724" s="65">
        <v>22</v>
      </c>
      <c r="B2724" s="69">
        <v>20515</v>
      </c>
      <c r="C2724" s="71" t="s">
        <v>560</v>
      </c>
      <c r="D2724" s="66" t="s">
        <v>2809</v>
      </c>
      <c r="E2724" s="70"/>
      <c r="F2724" s="70"/>
      <c r="G2724" s="70">
        <v>3294</v>
      </c>
      <c r="H2724" s="66">
        <v>2556</v>
      </c>
      <c r="I2724" s="66" t="s">
        <v>478</v>
      </c>
      <c r="J2724" s="66" t="s">
        <v>2804</v>
      </c>
      <c r="K2724" s="66" t="s">
        <v>1182</v>
      </c>
    </row>
    <row r="2725" spans="1:11" ht="17.25">
      <c r="A2725" s="65">
        <v>11</v>
      </c>
      <c r="B2725" s="69">
        <v>20607</v>
      </c>
      <c r="C2725" s="71" t="s">
        <v>560</v>
      </c>
      <c r="D2725" s="66" t="s">
        <v>2810</v>
      </c>
      <c r="E2725" s="70"/>
      <c r="F2725" s="70"/>
      <c r="G2725" s="70">
        <v>460</v>
      </c>
      <c r="H2725" s="66">
        <v>2556</v>
      </c>
      <c r="I2725" s="66" t="s">
        <v>478</v>
      </c>
      <c r="J2725" s="66" t="s">
        <v>2804</v>
      </c>
      <c r="K2725" s="66" t="s">
        <v>1182</v>
      </c>
    </row>
    <row r="2726" spans="1:11" ht="17.25">
      <c r="A2726" s="65">
        <v>18</v>
      </c>
      <c r="B2726" s="69">
        <v>20607</v>
      </c>
      <c r="C2726" s="71" t="s">
        <v>560</v>
      </c>
      <c r="D2726" s="66" t="s">
        <v>2811</v>
      </c>
      <c r="E2726" s="70"/>
      <c r="F2726" s="70"/>
      <c r="G2726" s="70">
        <f>100+5750</f>
        <v>5850</v>
      </c>
      <c r="H2726" s="66">
        <v>2556</v>
      </c>
      <c r="I2726" s="66" t="s">
        <v>478</v>
      </c>
      <c r="J2726" s="66" t="s">
        <v>2804</v>
      </c>
      <c r="K2726" s="66" t="s">
        <v>1182</v>
      </c>
    </row>
    <row r="2727" spans="1:11" ht="17.25">
      <c r="A2727" s="65">
        <v>18</v>
      </c>
      <c r="B2727" s="69">
        <v>20607</v>
      </c>
      <c r="C2727" s="71" t="s">
        <v>560</v>
      </c>
      <c r="D2727" s="66" t="s">
        <v>2812</v>
      </c>
      <c r="E2727" s="70"/>
      <c r="F2727" s="70"/>
      <c r="G2727" s="70">
        <v>1197</v>
      </c>
      <c r="H2727" s="66">
        <v>2556</v>
      </c>
      <c r="I2727" s="66" t="s">
        <v>478</v>
      </c>
      <c r="J2727" s="66" t="s">
        <v>2804</v>
      </c>
      <c r="K2727" s="66" t="s">
        <v>1182</v>
      </c>
    </row>
    <row r="2728" spans="1:11" ht="17.25">
      <c r="A2728" s="65">
        <v>18</v>
      </c>
      <c r="B2728" s="69">
        <v>20607</v>
      </c>
      <c r="C2728" s="71" t="s">
        <v>560</v>
      </c>
      <c r="D2728" s="66" t="s">
        <v>2813</v>
      </c>
      <c r="E2728" s="70"/>
      <c r="F2728" s="70"/>
      <c r="G2728" s="70">
        <v>1147</v>
      </c>
      <c r="H2728" s="66">
        <v>2556</v>
      </c>
      <c r="I2728" s="66" t="s">
        <v>478</v>
      </c>
      <c r="J2728" s="66" t="s">
        <v>2804</v>
      </c>
      <c r="K2728" s="66" t="s">
        <v>1182</v>
      </c>
    </row>
    <row r="2729" spans="1:11" ht="17.25">
      <c r="A2729" s="65">
        <v>26</v>
      </c>
      <c r="B2729" s="69">
        <v>20607</v>
      </c>
      <c r="C2729" s="71" t="s">
        <v>560</v>
      </c>
      <c r="D2729" s="66" t="s">
        <v>2814</v>
      </c>
      <c r="E2729" s="70"/>
      <c r="F2729" s="70"/>
      <c r="G2729" s="70">
        <v>1010</v>
      </c>
      <c r="H2729" s="66">
        <v>2556</v>
      </c>
      <c r="I2729" s="66" t="s">
        <v>478</v>
      </c>
      <c r="J2729" s="66" t="s">
        <v>2804</v>
      </c>
      <c r="K2729" s="66" t="s">
        <v>1182</v>
      </c>
    </row>
    <row r="2730" spans="1:11" ht="17.25">
      <c r="A2730" s="65">
        <v>28</v>
      </c>
      <c r="B2730" s="69">
        <v>20607</v>
      </c>
      <c r="C2730" s="71" t="s">
        <v>560</v>
      </c>
      <c r="D2730" s="66" t="s">
        <v>2815</v>
      </c>
      <c r="E2730" s="70"/>
      <c r="F2730" s="70"/>
      <c r="G2730" s="70">
        <v>250</v>
      </c>
      <c r="H2730" s="66">
        <v>2556</v>
      </c>
      <c r="I2730" s="66" t="s">
        <v>478</v>
      </c>
      <c r="J2730" s="66" t="s">
        <v>2804</v>
      </c>
      <c r="K2730" s="66" t="s">
        <v>1182</v>
      </c>
    </row>
    <row r="2731" spans="1:11" ht="17.25">
      <c r="A2731" s="65">
        <v>31</v>
      </c>
      <c r="B2731" s="69">
        <v>20637</v>
      </c>
      <c r="C2731" s="71" t="s">
        <v>560</v>
      </c>
      <c r="D2731" s="66" t="s">
        <v>2816</v>
      </c>
      <c r="E2731" s="70"/>
      <c r="F2731" s="70"/>
      <c r="G2731" s="70">
        <v>2200</v>
      </c>
      <c r="H2731" s="66">
        <v>2556</v>
      </c>
      <c r="I2731" s="66" t="s">
        <v>478</v>
      </c>
      <c r="J2731" s="66" t="s">
        <v>2804</v>
      </c>
      <c r="K2731" s="66" t="s">
        <v>1182</v>
      </c>
    </row>
    <row r="2732" spans="1:11" ht="17.25">
      <c r="A2732" s="65">
        <v>7</v>
      </c>
      <c r="B2732" s="69">
        <v>20668</v>
      </c>
      <c r="C2732" s="71" t="s">
        <v>560</v>
      </c>
      <c r="D2732" s="66" t="s">
        <v>2817</v>
      </c>
      <c r="E2732" s="70"/>
      <c r="F2732" s="70"/>
      <c r="G2732" s="70">
        <v>1080</v>
      </c>
      <c r="H2732" s="66">
        <v>2556</v>
      </c>
      <c r="I2732" s="66" t="s">
        <v>478</v>
      </c>
      <c r="J2732" s="66" t="s">
        <v>2804</v>
      </c>
      <c r="K2732" s="66" t="s">
        <v>1182</v>
      </c>
    </row>
    <row r="2733" spans="1:11" ht="17.25">
      <c r="A2733" s="65">
        <v>7</v>
      </c>
      <c r="B2733" s="69">
        <v>20668</v>
      </c>
      <c r="C2733" s="71" t="s">
        <v>560</v>
      </c>
      <c r="D2733" s="66" t="s">
        <v>2818</v>
      </c>
      <c r="E2733" s="70"/>
      <c r="F2733" s="70"/>
      <c r="G2733" s="70">
        <v>1600</v>
      </c>
      <c r="H2733" s="66">
        <v>2556</v>
      </c>
      <c r="I2733" s="66" t="s">
        <v>478</v>
      </c>
      <c r="J2733" s="66" t="s">
        <v>2804</v>
      </c>
      <c r="K2733" s="66" t="s">
        <v>1182</v>
      </c>
    </row>
    <row r="2734" spans="1:11" ht="17.25">
      <c r="A2734" s="65">
        <v>9</v>
      </c>
      <c r="B2734" s="69">
        <v>20699</v>
      </c>
      <c r="C2734" s="71" t="s">
        <v>560</v>
      </c>
      <c r="D2734" s="66" t="s">
        <v>2819</v>
      </c>
      <c r="E2734" s="70"/>
      <c r="F2734" s="70"/>
      <c r="G2734" s="70">
        <v>3081</v>
      </c>
      <c r="H2734" s="66">
        <v>2556</v>
      </c>
      <c r="I2734" s="66" t="s">
        <v>478</v>
      </c>
      <c r="J2734" s="66" t="s">
        <v>2804</v>
      </c>
      <c r="K2734" s="66" t="s">
        <v>1182</v>
      </c>
    </row>
    <row r="2735" spans="1:11" ht="17.25">
      <c r="A2735" s="65">
        <v>16</v>
      </c>
      <c r="B2735" s="69">
        <v>20699</v>
      </c>
      <c r="C2735" s="71" t="s">
        <v>560</v>
      </c>
      <c r="D2735" s="66" t="s">
        <v>2820</v>
      </c>
      <c r="E2735" s="70"/>
      <c r="F2735" s="70"/>
      <c r="G2735" s="70">
        <v>781</v>
      </c>
      <c r="H2735" s="66">
        <v>2556</v>
      </c>
      <c r="I2735" s="66" t="s">
        <v>478</v>
      </c>
      <c r="J2735" s="66" t="s">
        <v>2804</v>
      </c>
      <c r="K2735" s="66" t="s">
        <v>1182</v>
      </c>
    </row>
    <row r="2736" spans="1:11" ht="17.25">
      <c r="A2736" s="65">
        <v>18</v>
      </c>
      <c r="B2736" s="69">
        <v>20699</v>
      </c>
      <c r="C2736" s="71" t="s">
        <v>560</v>
      </c>
      <c r="D2736" s="66" t="s">
        <v>2820</v>
      </c>
      <c r="E2736" s="70"/>
      <c r="F2736" s="70"/>
      <c r="G2736" s="70">
        <v>602</v>
      </c>
      <c r="H2736" s="66">
        <v>2556</v>
      </c>
      <c r="I2736" s="66" t="s">
        <v>478</v>
      </c>
      <c r="J2736" s="66" t="s">
        <v>2804</v>
      </c>
      <c r="K2736" s="66" t="s">
        <v>1182</v>
      </c>
    </row>
    <row r="2737" spans="1:11" ht="17.25">
      <c r="A2737" s="65">
        <v>18</v>
      </c>
      <c r="B2737" s="69">
        <v>20699</v>
      </c>
      <c r="C2737" s="71" t="s">
        <v>560</v>
      </c>
      <c r="D2737" s="66" t="s">
        <v>2821</v>
      </c>
      <c r="E2737" s="70"/>
      <c r="F2737" s="70"/>
      <c r="G2737" s="70">
        <v>1350</v>
      </c>
      <c r="H2737" s="66">
        <v>2556</v>
      </c>
      <c r="I2737" s="66" t="s">
        <v>478</v>
      </c>
      <c r="J2737" s="66" t="s">
        <v>2804</v>
      </c>
      <c r="K2737" s="66" t="s">
        <v>1182</v>
      </c>
    </row>
    <row r="2738" spans="1:11" ht="17.25">
      <c r="A2738" s="65">
        <v>18</v>
      </c>
      <c r="B2738" s="69">
        <v>20699</v>
      </c>
      <c r="C2738" s="71" t="s">
        <v>560</v>
      </c>
      <c r="D2738" s="66" t="s">
        <v>2817</v>
      </c>
      <c r="E2738" s="70"/>
      <c r="F2738" s="70"/>
      <c r="G2738" s="70">
        <v>1435</v>
      </c>
      <c r="H2738" s="66">
        <v>2556</v>
      </c>
      <c r="I2738" s="66" t="s">
        <v>478</v>
      </c>
      <c r="J2738" s="66" t="s">
        <v>2804</v>
      </c>
      <c r="K2738" s="66" t="s">
        <v>1182</v>
      </c>
    </row>
    <row r="2739" spans="1:11" ht="17.25">
      <c r="A2739" s="65">
        <v>18</v>
      </c>
      <c r="B2739" s="69">
        <v>20699</v>
      </c>
      <c r="C2739" s="71" t="s">
        <v>560</v>
      </c>
      <c r="D2739" s="66" t="s">
        <v>2822</v>
      </c>
      <c r="E2739" s="70"/>
      <c r="F2739" s="70"/>
      <c r="G2739" s="70">
        <v>1433</v>
      </c>
      <c r="H2739" s="66">
        <v>2556</v>
      </c>
      <c r="I2739" s="66" t="s">
        <v>478</v>
      </c>
      <c r="J2739" s="66" t="s">
        <v>2804</v>
      </c>
      <c r="K2739" s="66" t="s">
        <v>1182</v>
      </c>
    </row>
    <row r="2740" spans="1:11" ht="17.25">
      <c r="A2740" s="65">
        <v>18</v>
      </c>
      <c r="B2740" s="69">
        <v>20699</v>
      </c>
      <c r="C2740" s="71" t="s">
        <v>560</v>
      </c>
      <c r="D2740" s="66" t="s">
        <v>2823</v>
      </c>
      <c r="E2740" s="70"/>
      <c r="F2740" s="70"/>
      <c r="G2740" s="70">
        <v>620</v>
      </c>
      <c r="H2740" s="66">
        <v>2556</v>
      </c>
      <c r="I2740" s="66" t="s">
        <v>478</v>
      </c>
      <c r="J2740" s="66" t="s">
        <v>2804</v>
      </c>
      <c r="K2740" s="66" t="s">
        <v>1182</v>
      </c>
    </row>
    <row r="2741" spans="1:11" ht="17.25">
      <c r="A2741" s="65">
        <v>15</v>
      </c>
      <c r="B2741" s="69">
        <v>20363</v>
      </c>
      <c r="C2741" s="78" t="s">
        <v>584</v>
      </c>
      <c r="D2741" s="66" t="s">
        <v>2824</v>
      </c>
      <c r="E2741" s="70"/>
      <c r="F2741" s="70"/>
      <c r="G2741" s="70">
        <v>7000</v>
      </c>
      <c r="H2741" s="66">
        <v>2556</v>
      </c>
      <c r="I2741" s="66" t="s">
        <v>154</v>
      </c>
      <c r="J2741" s="66" t="s">
        <v>155</v>
      </c>
      <c r="K2741" s="66" t="s">
        <v>586</v>
      </c>
    </row>
    <row r="2742" spans="1:11" ht="17.25">
      <c r="A2742" s="65">
        <v>15</v>
      </c>
      <c r="B2742" s="69">
        <v>20363</v>
      </c>
      <c r="C2742" s="78" t="s">
        <v>584</v>
      </c>
      <c r="D2742" s="66" t="s">
        <v>2825</v>
      </c>
      <c r="E2742" s="70"/>
      <c r="F2742" s="70"/>
      <c r="G2742" s="70">
        <v>2800</v>
      </c>
      <c r="H2742" s="66">
        <v>2556</v>
      </c>
      <c r="I2742" s="66" t="s">
        <v>154</v>
      </c>
      <c r="J2742" s="66" t="s">
        <v>155</v>
      </c>
      <c r="K2742" s="66" t="s">
        <v>586</v>
      </c>
    </row>
    <row r="2743" spans="1:11" ht="17.25">
      <c r="A2743" s="65">
        <v>15</v>
      </c>
      <c r="B2743" s="69">
        <v>20363</v>
      </c>
      <c r="C2743" s="78" t="s">
        <v>584</v>
      </c>
      <c r="D2743" s="66" t="s">
        <v>2826</v>
      </c>
      <c r="E2743" s="70"/>
      <c r="F2743" s="70"/>
      <c r="G2743" s="70">
        <v>3100</v>
      </c>
      <c r="H2743" s="66">
        <v>2556</v>
      </c>
      <c r="I2743" s="66" t="s">
        <v>154</v>
      </c>
      <c r="J2743" s="66" t="s">
        <v>155</v>
      </c>
      <c r="K2743" s="66" t="s">
        <v>586</v>
      </c>
    </row>
    <row r="2744" spans="1:11" ht="17.25">
      <c r="A2744" s="65">
        <v>15</v>
      </c>
      <c r="B2744" s="69">
        <v>20363</v>
      </c>
      <c r="C2744" s="78" t="s">
        <v>584</v>
      </c>
      <c r="D2744" s="66" t="s">
        <v>2827</v>
      </c>
      <c r="E2744" s="70"/>
      <c r="F2744" s="70"/>
      <c r="G2744" s="70">
        <v>1000</v>
      </c>
      <c r="H2744" s="66">
        <v>2556</v>
      </c>
      <c r="I2744" s="66" t="s">
        <v>154</v>
      </c>
      <c r="J2744" s="66" t="s">
        <v>155</v>
      </c>
      <c r="K2744" s="66" t="s">
        <v>586</v>
      </c>
    </row>
    <row r="2745" spans="1:11" ht="17.25">
      <c r="A2745" s="65">
        <v>15</v>
      </c>
      <c r="B2745" s="69">
        <v>20363</v>
      </c>
      <c r="C2745" s="78" t="s">
        <v>584</v>
      </c>
      <c r="D2745" s="66" t="s">
        <v>2828</v>
      </c>
      <c r="E2745" s="70"/>
      <c r="F2745" s="70"/>
      <c r="G2745" s="70">
        <v>1080</v>
      </c>
      <c r="H2745" s="66">
        <v>2556</v>
      </c>
      <c r="I2745" s="66" t="s">
        <v>154</v>
      </c>
      <c r="J2745" s="66" t="s">
        <v>155</v>
      </c>
      <c r="K2745" s="66" t="s">
        <v>586</v>
      </c>
    </row>
    <row r="2746" spans="1:11" ht="17.25">
      <c r="A2746" s="65">
        <v>15</v>
      </c>
      <c r="B2746" s="69">
        <v>20363</v>
      </c>
      <c r="C2746" s="78" t="s">
        <v>584</v>
      </c>
      <c r="D2746" s="66" t="s">
        <v>2829</v>
      </c>
      <c r="E2746" s="70"/>
      <c r="F2746" s="70"/>
      <c r="G2746" s="70">
        <v>2600</v>
      </c>
      <c r="H2746" s="66">
        <v>2556</v>
      </c>
      <c r="I2746" s="66" t="s">
        <v>154</v>
      </c>
      <c r="J2746" s="66" t="s">
        <v>155</v>
      </c>
      <c r="K2746" s="66" t="s">
        <v>586</v>
      </c>
    </row>
    <row r="2747" spans="1:11" ht="17.25">
      <c r="A2747" s="65">
        <v>15</v>
      </c>
      <c r="B2747" s="69">
        <v>20363</v>
      </c>
      <c r="C2747" s="78" t="s">
        <v>584</v>
      </c>
      <c r="D2747" s="66" t="s">
        <v>2829</v>
      </c>
      <c r="E2747" s="70"/>
      <c r="F2747" s="70"/>
      <c r="G2747" s="70">
        <v>700</v>
      </c>
      <c r="H2747" s="66">
        <v>2556</v>
      </c>
      <c r="I2747" s="66" t="s">
        <v>154</v>
      </c>
      <c r="J2747" s="66" t="s">
        <v>155</v>
      </c>
      <c r="K2747" s="66" t="s">
        <v>586</v>
      </c>
    </row>
    <row r="2748" spans="1:11" ht="17.25">
      <c r="A2748" s="65">
        <v>15</v>
      </c>
      <c r="B2748" s="69">
        <v>20363</v>
      </c>
      <c r="C2748" s="78" t="s">
        <v>584</v>
      </c>
      <c r="D2748" s="66" t="s">
        <v>2830</v>
      </c>
      <c r="E2748" s="70"/>
      <c r="F2748" s="70"/>
      <c r="G2748" s="70">
        <v>900</v>
      </c>
      <c r="H2748" s="66">
        <v>2556</v>
      </c>
      <c r="I2748" s="66" t="s">
        <v>154</v>
      </c>
      <c r="J2748" s="66" t="s">
        <v>155</v>
      </c>
      <c r="K2748" s="66" t="s">
        <v>586</v>
      </c>
    </row>
    <row r="2749" spans="1:11" ht="17.25">
      <c r="A2749" s="65">
        <v>15</v>
      </c>
      <c r="B2749" s="69">
        <v>20363</v>
      </c>
      <c r="C2749" s="78" t="s">
        <v>584</v>
      </c>
      <c r="D2749" s="66" t="s">
        <v>2831</v>
      </c>
      <c r="E2749" s="70"/>
      <c r="F2749" s="70"/>
      <c r="G2749" s="70">
        <v>400</v>
      </c>
      <c r="H2749" s="66">
        <v>2556</v>
      </c>
      <c r="I2749" s="66" t="s">
        <v>154</v>
      </c>
      <c r="J2749" s="66" t="s">
        <v>155</v>
      </c>
      <c r="K2749" s="66" t="s">
        <v>586</v>
      </c>
    </row>
    <row r="2750" spans="1:11" ht="17.25">
      <c r="A2750" s="65">
        <v>15</v>
      </c>
      <c r="B2750" s="69">
        <v>20363</v>
      </c>
      <c r="C2750" s="78" t="s">
        <v>584</v>
      </c>
      <c r="D2750" s="66" t="s">
        <v>2832</v>
      </c>
      <c r="E2750" s="70"/>
      <c r="F2750" s="70"/>
      <c r="G2750" s="70">
        <v>400</v>
      </c>
      <c r="H2750" s="66">
        <v>2556</v>
      </c>
      <c r="I2750" s="66" t="s">
        <v>154</v>
      </c>
      <c r="J2750" s="66" t="s">
        <v>155</v>
      </c>
      <c r="K2750" s="66" t="s">
        <v>586</v>
      </c>
    </row>
    <row r="2751" spans="1:11" ht="17.25">
      <c r="A2751" s="65">
        <v>18</v>
      </c>
      <c r="B2751" s="69">
        <v>20363</v>
      </c>
      <c r="C2751" s="72" t="s">
        <v>171</v>
      </c>
      <c r="D2751" s="66" t="s">
        <v>2833</v>
      </c>
      <c r="E2751" s="70"/>
      <c r="F2751" s="70"/>
      <c r="G2751" s="70">
        <v>960</v>
      </c>
      <c r="H2751" s="66">
        <v>2556</v>
      </c>
      <c r="I2751" s="66" t="s">
        <v>154</v>
      </c>
      <c r="J2751" s="66" t="s">
        <v>155</v>
      </c>
      <c r="K2751" s="66" t="s">
        <v>586</v>
      </c>
    </row>
    <row r="2752" spans="1:11" ht="17.25">
      <c r="A2752" s="65">
        <v>18</v>
      </c>
      <c r="B2752" s="69">
        <v>20363</v>
      </c>
      <c r="C2752" s="70" t="s">
        <v>158</v>
      </c>
      <c r="D2752" s="66" t="s">
        <v>2834</v>
      </c>
      <c r="E2752" s="70"/>
      <c r="F2752" s="70"/>
      <c r="G2752" s="70">
        <v>100</v>
      </c>
      <c r="H2752" s="66">
        <v>2556</v>
      </c>
      <c r="I2752" s="66" t="s">
        <v>154</v>
      </c>
      <c r="J2752" s="66" t="s">
        <v>155</v>
      </c>
      <c r="K2752" s="66" t="s">
        <v>586</v>
      </c>
    </row>
    <row r="2753" spans="1:11" ht="17.25">
      <c r="A2753" s="65">
        <v>4</v>
      </c>
      <c r="B2753" s="69">
        <v>20363</v>
      </c>
      <c r="C2753" s="66" t="s">
        <v>220</v>
      </c>
      <c r="D2753" s="66" t="s">
        <v>2835</v>
      </c>
      <c r="E2753" s="70"/>
      <c r="F2753" s="70"/>
      <c r="G2753" s="70">
        <v>2280</v>
      </c>
      <c r="H2753" s="66">
        <v>2556</v>
      </c>
      <c r="I2753" s="66" t="s">
        <v>154</v>
      </c>
      <c r="J2753" s="66" t="s">
        <v>155</v>
      </c>
      <c r="K2753" s="66" t="s">
        <v>586</v>
      </c>
    </row>
    <row r="2754" spans="1:11" ht="17.25">
      <c r="A2754" s="65">
        <v>4</v>
      </c>
      <c r="B2754" s="69">
        <v>20363</v>
      </c>
      <c r="C2754" s="78" t="s">
        <v>246</v>
      </c>
      <c r="D2754" s="66" t="s">
        <v>2836</v>
      </c>
      <c r="E2754" s="70"/>
      <c r="F2754" s="70"/>
      <c r="G2754" s="70">
        <v>1200</v>
      </c>
      <c r="H2754" s="66">
        <v>2556</v>
      </c>
      <c r="I2754" s="66" t="s">
        <v>154</v>
      </c>
      <c r="J2754" s="66" t="s">
        <v>155</v>
      </c>
      <c r="K2754" s="66" t="s">
        <v>586</v>
      </c>
    </row>
    <row r="2755" spans="1:11" ht="17.25">
      <c r="A2755" s="65">
        <v>4</v>
      </c>
      <c r="B2755" s="69">
        <v>20363</v>
      </c>
      <c r="C2755" s="78" t="s">
        <v>246</v>
      </c>
      <c r="D2755" s="66" t="s">
        <v>2837</v>
      </c>
      <c r="E2755" s="70"/>
      <c r="F2755" s="70"/>
      <c r="G2755" s="70">
        <v>480</v>
      </c>
      <c r="H2755" s="66">
        <v>2556</v>
      </c>
      <c r="I2755" s="66" t="s">
        <v>154</v>
      </c>
      <c r="J2755" s="66" t="s">
        <v>155</v>
      </c>
      <c r="K2755" s="66" t="s">
        <v>586</v>
      </c>
    </row>
    <row r="2756" spans="1:11" ht="17.25">
      <c r="A2756" s="65">
        <v>4</v>
      </c>
      <c r="B2756" s="69">
        <v>20363</v>
      </c>
      <c r="C2756" s="78" t="s">
        <v>246</v>
      </c>
      <c r="D2756" s="66" t="s">
        <v>2838</v>
      </c>
      <c r="E2756" s="70"/>
      <c r="F2756" s="70"/>
      <c r="G2756" s="70">
        <v>240</v>
      </c>
      <c r="H2756" s="66">
        <v>2556</v>
      </c>
      <c r="I2756" s="66" t="s">
        <v>154</v>
      </c>
      <c r="J2756" s="66" t="s">
        <v>155</v>
      </c>
      <c r="K2756" s="66" t="s">
        <v>586</v>
      </c>
    </row>
    <row r="2757" spans="1:11" ht="17.25">
      <c r="A2757" s="65">
        <v>4</v>
      </c>
      <c r="B2757" s="69">
        <v>20363</v>
      </c>
      <c r="C2757" s="78" t="s">
        <v>246</v>
      </c>
      <c r="D2757" s="66" t="s">
        <v>2839</v>
      </c>
      <c r="E2757" s="70"/>
      <c r="F2757" s="70"/>
      <c r="G2757" s="70">
        <v>1600</v>
      </c>
      <c r="H2757" s="66">
        <v>2556</v>
      </c>
      <c r="I2757" s="66" t="s">
        <v>154</v>
      </c>
      <c r="J2757" s="66" t="s">
        <v>155</v>
      </c>
      <c r="K2757" s="66" t="s">
        <v>586</v>
      </c>
    </row>
    <row r="2758" spans="1:11" ht="17.25">
      <c r="A2758" s="65">
        <v>4</v>
      </c>
      <c r="B2758" s="69">
        <v>20363</v>
      </c>
      <c r="C2758" s="78" t="s">
        <v>584</v>
      </c>
      <c r="D2758" s="66" t="s">
        <v>2840</v>
      </c>
      <c r="E2758" s="70"/>
      <c r="F2758" s="70"/>
      <c r="G2758" s="70">
        <v>2800</v>
      </c>
      <c r="H2758" s="66">
        <v>2556</v>
      </c>
      <c r="I2758" s="66" t="s">
        <v>154</v>
      </c>
      <c r="J2758" s="66" t="s">
        <v>155</v>
      </c>
      <c r="K2758" s="66" t="s">
        <v>586</v>
      </c>
    </row>
    <row r="2759" spans="1:11" ht="17.25">
      <c r="A2759" s="65">
        <v>4</v>
      </c>
      <c r="B2759" s="69">
        <v>20363</v>
      </c>
      <c r="C2759" s="78" t="s">
        <v>584</v>
      </c>
      <c r="D2759" s="66" t="s">
        <v>2841</v>
      </c>
      <c r="E2759" s="70"/>
      <c r="F2759" s="70"/>
      <c r="G2759" s="70">
        <v>1200</v>
      </c>
      <c r="H2759" s="66">
        <v>2556</v>
      </c>
      <c r="I2759" s="66" t="s">
        <v>154</v>
      </c>
      <c r="J2759" s="66" t="s">
        <v>155</v>
      </c>
      <c r="K2759" s="66" t="s">
        <v>586</v>
      </c>
    </row>
    <row r="2760" spans="1:11" ht="17.25">
      <c r="A2760" s="65">
        <v>4</v>
      </c>
      <c r="B2760" s="69">
        <v>20363</v>
      </c>
      <c r="C2760" s="78" t="s">
        <v>584</v>
      </c>
      <c r="D2760" s="66" t="s">
        <v>2842</v>
      </c>
      <c r="E2760" s="70"/>
      <c r="F2760" s="70"/>
      <c r="G2760" s="70">
        <v>1700</v>
      </c>
      <c r="H2760" s="66">
        <v>2556</v>
      </c>
      <c r="I2760" s="66" t="s">
        <v>154</v>
      </c>
      <c r="J2760" s="66" t="s">
        <v>155</v>
      </c>
      <c r="K2760" s="66" t="s">
        <v>586</v>
      </c>
    </row>
    <row r="2761" spans="1:11" ht="17.25">
      <c r="A2761" s="65">
        <v>4</v>
      </c>
      <c r="B2761" s="69">
        <v>20363</v>
      </c>
      <c r="C2761" s="78" t="s">
        <v>584</v>
      </c>
      <c r="D2761" s="66" t="s">
        <v>2843</v>
      </c>
      <c r="E2761" s="70"/>
      <c r="F2761" s="70"/>
      <c r="G2761" s="70">
        <v>3100</v>
      </c>
      <c r="H2761" s="66">
        <v>2556</v>
      </c>
      <c r="I2761" s="66" t="s">
        <v>154</v>
      </c>
      <c r="J2761" s="66" t="s">
        <v>155</v>
      </c>
      <c r="K2761" s="66" t="s">
        <v>586</v>
      </c>
    </row>
    <row r="2762" spans="1:11" ht="17.25">
      <c r="A2762" s="65">
        <v>4</v>
      </c>
      <c r="B2762" s="69">
        <v>20363</v>
      </c>
      <c r="C2762" s="78" t="s">
        <v>584</v>
      </c>
      <c r="D2762" s="66" t="s">
        <v>2844</v>
      </c>
      <c r="E2762" s="70"/>
      <c r="F2762" s="70"/>
      <c r="G2762" s="70">
        <v>400</v>
      </c>
      <c r="H2762" s="66">
        <v>2556</v>
      </c>
      <c r="I2762" s="66" t="s">
        <v>154</v>
      </c>
      <c r="J2762" s="66" t="s">
        <v>155</v>
      </c>
      <c r="K2762" s="66" t="s">
        <v>586</v>
      </c>
    </row>
    <row r="2763" spans="1:11" ht="17.25">
      <c r="A2763" s="65">
        <v>4</v>
      </c>
      <c r="B2763" s="69">
        <v>20363</v>
      </c>
      <c r="C2763" s="78" t="s">
        <v>584</v>
      </c>
      <c r="D2763" s="66" t="s">
        <v>2845</v>
      </c>
      <c r="E2763" s="70"/>
      <c r="F2763" s="70"/>
      <c r="G2763" s="70">
        <v>1100</v>
      </c>
      <c r="H2763" s="66">
        <v>2556</v>
      </c>
      <c r="I2763" s="66" t="s">
        <v>154</v>
      </c>
      <c r="J2763" s="66" t="s">
        <v>155</v>
      </c>
      <c r="K2763" s="66" t="s">
        <v>586</v>
      </c>
    </row>
    <row r="2764" spans="1:11" ht="17.25">
      <c r="A2764" s="65">
        <v>4</v>
      </c>
      <c r="B2764" s="69">
        <v>20363</v>
      </c>
      <c r="C2764" s="78" t="s">
        <v>584</v>
      </c>
      <c r="D2764" s="66" t="s">
        <v>2846</v>
      </c>
      <c r="E2764" s="70"/>
      <c r="F2764" s="70"/>
      <c r="G2764" s="70">
        <v>400</v>
      </c>
      <c r="H2764" s="66">
        <v>2556</v>
      </c>
      <c r="I2764" s="66" t="s">
        <v>154</v>
      </c>
      <c r="J2764" s="66" t="s">
        <v>155</v>
      </c>
      <c r="K2764" s="66" t="s">
        <v>586</v>
      </c>
    </row>
    <row r="2765" spans="1:11" ht="17.25">
      <c r="A2765" s="65">
        <v>4</v>
      </c>
      <c r="B2765" s="69">
        <v>20363</v>
      </c>
      <c r="C2765" s="78" t="s">
        <v>584</v>
      </c>
      <c r="D2765" s="66" t="s">
        <v>2847</v>
      </c>
      <c r="E2765" s="70"/>
      <c r="F2765" s="70"/>
      <c r="G2765" s="70">
        <v>3600</v>
      </c>
      <c r="H2765" s="66">
        <v>2556</v>
      </c>
      <c r="I2765" s="66" t="s">
        <v>154</v>
      </c>
      <c r="J2765" s="66" t="s">
        <v>155</v>
      </c>
      <c r="K2765" s="66" t="s">
        <v>586</v>
      </c>
    </row>
    <row r="2766" spans="1:11" ht="17.25">
      <c r="A2766" s="65">
        <v>4</v>
      </c>
      <c r="B2766" s="69">
        <v>20363</v>
      </c>
      <c r="C2766" s="78" t="s">
        <v>584</v>
      </c>
      <c r="D2766" s="66" t="s">
        <v>2848</v>
      </c>
      <c r="E2766" s="70"/>
      <c r="F2766" s="70"/>
      <c r="G2766" s="70">
        <v>600</v>
      </c>
      <c r="H2766" s="66">
        <v>2556</v>
      </c>
      <c r="I2766" s="66" t="s">
        <v>154</v>
      </c>
      <c r="J2766" s="66" t="s">
        <v>155</v>
      </c>
      <c r="K2766" s="66" t="s">
        <v>586</v>
      </c>
    </row>
    <row r="2767" spans="1:11" ht="17.25">
      <c r="A2767" s="65">
        <v>4</v>
      </c>
      <c r="B2767" s="69">
        <v>20363</v>
      </c>
      <c r="C2767" s="78" t="s">
        <v>584</v>
      </c>
      <c r="D2767" s="66" t="s">
        <v>2849</v>
      </c>
      <c r="E2767" s="70"/>
      <c r="F2767" s="70"/>
      <c r="G2767" s="70">
        <v>600</v>
      </c>
      <c r="H2767" s="66">
        <v>2556</v>
      </c>
      <c r="I2767" s="66" t="s">
        <v>154</v>
      </c>
      <c r="J2767" s="66" t="s">
        <v>155</v>
      </c>
      <c r="K2767" s="66" t="s">
        <v>586</v>
      </c>
    </row>
    <row r="2768" spans="1:11" ht="17.25">
      <c r="A2768" s="65">
        <v>4</v>
      </c>
      <c r="B2768" s="69">
        <v>20363</v>
      </c>
      <c r="C2768" s="78" t="s">
        <v>584</v>
      </c>
      <c r="D2768" s="66" t="s">
        <v>2850</v>
      </c>
      <c r="E2768" s="70"/>
      <c r="F2768" s="70"/>
      <c r="G2768" s="70">
        <v>2400</v>
      </c>
      <c r="H2768" s="66">
        <v>2556</v>
      </c>
      <c r="I2768" s="66" t="s">
        <v>154</v>
      </c>
      <c r="J2768" s="66" t="s">
        <v>155</v>
      </c>
      <c r="K2768" s="66" t="s">
        <v>586</v>
      </c>
    </row>
    <row r="2769" spans="1:11" ht="17.25">
      <c r="A2769" s="65">
        <v>4</v>
      </c>
      <c r="B2769" s="69">
        <v>20363</v>
      </c>
      <c r="C2769" s="78" t="s">
        <v>584</v>
      </c>
      <c r="D2769" s="66" t="s">
        <v>2851</v>
      </c>
      <c r="E2769" s="70"/>
      <c r="F2769" s="70"/>
      <c r="G2769" s="70">
        <v>900</v>
      </c>
      <c r="H2769" s="66">
        <v>2556</v>
      </c>
      <c r="I2769" s="66" t="s">
        <v>154</v>
      </c>
      <c r="J2769" s="66" t="s">
        <v>155</v>
      </c>
      <c r="K2769" s="66" t="s">
        <v>586</v>
      </c>
    </row>
    <row r="2770" spans="1:11" ht="17.25">
      <c r="A2770" s="65">
        <v>4</v>
      </c>
      <c r="B2770" s="69">
        <v>20363</v>
      </c>
      <c r="C2770" s="78" t="s">
        <v>584</v>
      </c>
      <c r="D2770" s="66" t="s">
        <v>2852</v>
      </c>
      <c r="E2770" s="70"/>
      <c r="F2770" s="70"/>
      <c r="G2770" s="70">
        <v>600</v>
      </c>
      <c r="H2770" s="66">
        <v>2556</v>
      </c>
      <c r="I2770" s="66" t="s">
        <v>154</v>
      </c>
      <c r="J2770" s="66" t="s">
        <v>155</v>
      </c>
      <c r="K2770" s="66" t="s">
        <v>586</v>
      </c>
    </row>
    <row r="2771" spans="1:11" ht="17.25">
      <c r="A2771" s="65">
        <v>4</v>
      </c>
      <c r="B2771" s="69">
        <v>20363</v>
      </c>
      <c r="C2771" s="78" t="s">
        <v>584</v>
      </c>
      <c r="D2771" s="66" t="s">
        <v>2853</v>
      </c>
      <c r="E2771" s="70"/>
      <c r="F2771" s="70"/>
      <c r="G2771" s="70">
        <v>450</v>
      </c>
      <c r="H2771" s="66">
        <v>2556</v>
      </c>
      <c r="I2771" s="66" t="s">
        <v>154</v>
      </c>
      <c r="J2771" s="66" t="s">
        <v>155</v>
      </c>
      <c r="K2771" s="66" t="s">
        <v>586</v>
      </c>
    </row>
    <row r="2772" spans="1:11" ht="17.25">
      <c r="A2772" s="65">
        <v>4</v>
      </c>
      <c r="B2772" s="69">
        <v>20363</v>
      </c>
      <c r="C2772" s="78" t="s">
        <v>584</v>
      </c>
      <c r="D2772" s="66" t="s">
        <v>2854</v>
      </c>
      <c r="E2772" s="70"/>
      <c r="F2772" s="70"/>
      <c r="G2772" s="70">
        <v>450</v>
      </c>
      <c r="H2772" s="66">
        <v>2556</v>
      </c>
      <c r="I2772" s="66" t="s">
        <v>154</v>
      </c>
      <c r="J2772" s="66" t="s">
        <v>155</v>
      </c>
      <c r="K2772" s="66" t="s">
        <v>586</v>
      </c>
    </row>
    <row r="2773" spans="1:11" ht="17.25">
      <c r="A2773" s="65">
        <v>1</v>
      </c>
      <c r="B2773" s="69">
        <v>20394</v>
      </c>
      <c r="C2773" s="78" t="s">
        <v>584</v>
      </c>
      <c r="D2773" s="66" t="s">
        <v>2855</v>
      </c>
      <c r="E2773" s="70"/>
      <c r="F2773" s="70"/>
      <c r="G2773" s="70">
        <v>4200</v>
      </c>
      <c r="H2773" s="66">
        <v>2556</v>
      </c>
      <c r="I2773" s="66" t="s">
        <v>154</v>
      </c>
      <c r="J2773" s="66" t="s">
        <v>155</v>
      </c>
      <c r="K2773" s="66" t="s">
        <v>586</v>
      </c>
    </row>
    <row r="2774" spans="1:11" ht="17.25">
      <c r="A2774" s="65">
        <v>1</v>
      </c>
      <c r="B2774" s="69">
        <v>20394</v>
      </c>
      <c r="C2774" s="78" t="s">
        <v>584</v>
      </c>
      <c r="D2774" s="66" t="s">
        <v>2856</v>
      </c>
      <c r="E2774" s="70"/>
      <c r="F2774" s="70"/>
      <c r="G2774" s="70">
        <v>3000</v>
      </c>
      <c r="H2774" s="66">
        <v>2556</v>
      </c>
      <c r="I2774" s="66" t="s">
        <v>154</v>
      </c>
      <c r="J2774" s="66" t="s">
        <v>155</v>
      </c>
      <c r="K2774" s="66" t="s">
        <v>586</v>
      </c>
    </row>
    <row r="2775" spans="1:11" ht="17.25">
      <c r="A2775" s="65">
        <v>1</v>
      </c>
      <c r="B2775" s="69">
        <v>20394</v>
      </c>
      <c r="C2775" s="78" t="s">
        <v>584</v>
      </c>
      <c r="D2775" s="66" t="s">
        <v>2857</v>
      </c>
      <c r="E2775" s="70"/>
      <c r="F2775" s="70"/>
      <c r="G2775" s="70">
        <v>1200</v>
      </c>
      <c r="H2775" s="66">
        <v>2556</v>
      </c>
      <c r="I2775" s="66" t="s">
        <v>154</v>
      </c>
      <c r="J2775" s="66" t="s">
        <v>155</v>
      </c>
      <c r="K2775" s="66" t="s">
        <v>586</v>
      </c>
    </row>
    <row r="2776" spans="1:11" ht="17.25">
      <c r="A2776" s="65">
        <v>1</v>
      </c>
      <c r="B2776" s="69">
        <v>20394</v>
      </c>
      <c r="C2776" s="78" t="s">
        <v>584</v>
      </c>
      <c r="D2776" s="66" t="s">
        <v>2858</v>
      </c>
      <c r="E2776" s="70"/>
      <c r="F2776" s="70"/>
      <c r="G2776" s="70">
        <v>1200</v>
      </c>
      <c r="H2776" s="66">
        <v>2556</v>
      </c>
      <c r="I2776" s="66" t="s">
        <v>154</v>
      </c>
      <c r="J2776" s="66" t="s">
        <v>155</v>
      </c>
      <c r="K2776" s="66" t="s">
        <v>586</v>
      </c>
    </row>
    <row r="2777" spans="1:11" ht="17.25">
      <c r="A2777" s="65">
        <v>1</v>
      </c>
      <c r="B2777" s="69">
        <v>20394</v>
      </c>
      <c r="C2777" s="78" t="s">
        <v>584</v>
      </c>
      <c r="D2777" s="66" t="s">
        <v>2859</v>
      </c>
      <c r="E2777" s="70"/>
      <c r="F2777" s="70"/>
      <c r="G2777" s="70">
        <v>4200</v>
      </c>
      <c r="H2777" s="66">
        <v>2556</v>
      </c>
      <c r="I2777" s="66" t="s">
        <v>154</v>
      </c>
      <c r="J2777" s="66" t="s">
        <v>155</v>
      </c>
      <c r="K2777" s="66" t="s">
        <v>586</v>
      </c>
    </row>
    <row r="2778" spans="1:11" ht="17.25">
      <c r="A2778" s="65">
        <v>1</v>
      </c>
      <c r="B2778" s="69">
        <v>20394</v>
      </c>
      <c r="C2778" s="78" t="s">
        <v>584</v>
      </c>
      <c r="D2778" s="66" t="s">
        <v>2860</v>
      </c>
      <c r="E2778" s="70"/>
      <c r="F2778" s="70"/>
      <c r="G2778" s="70">
        <v>3000</v>
      </c>
      <c r="H2778" s="66">
        <v>2556</v>
      </c>
      <c r="I2778" s="66" t="s">
        <v>154</v>
      </c>
      <c r="J2778" s="66" t="s">
        <v>155</v>
      </c>
      <c r="K2778" s="66" t="s">
        <v>586</v>
      </c>
    </row>
    <row r="2779" spans="1:11" ht="17.25">
      <c r="A2779" s="65">
        <v>1</v>
      </c>
      <c r="B2779" s="69">
        <v>20394</v>
      </c>
      <c r="C2779" s="78" t="s">
        <v>584</v>
      </c>
      <c r="D2779" s="66" t="s">
        <v>2861</v>
      </c>
      <c r="E2779" s="70"/>
      <c r="F2779" s="70"/>
      <c r="G2779" s="70">
        <v>4800</v>
      </c>
      <c r="H2779" s="66">
        <v>2556</v>
      </c>
      <c r="I2779" s="66" t="s">
        <v>154</v>
      </c>
      <c r="J2779" s="66" t="s">
        <v>155</v>
      </c>
      <c r="K2779" s="66" t="s">
        <v>586</v>
      </c>
    </row>
    <row r="2780" spans="1:11" ht="17.25">
      <c r="A2780" s="65">
        <v>1</v>
      </c>
      <c r="B2780" s="69">
        <v>20394</v>
      </c>
      <c r="C2780" s="78" t="s">
        <v>584</v>
      </c>
      <c r="D2780" s="66" t="s">
        <v>2862</v>
      </c>
      <c r="E2780" s="70"/>
      <c r="F2780" s="70"/>
      <c r="G2780" s="70">
        <v>4800</v>
      </c>
      <c r="H2780" s="66">
        <v>2556</v>
      </c>
      <c r="I2780" s="66" t="s">
        <v>154</v>
      </c>
      <c r="J2780" s="66" t="s">
        <v>155</v>
      </c>
      <c r="K2780" s="66" t="s">
        <v>586</v>
      </c>
    </row>
    <row r="2781" spans="1:11" ht="17.25">
      <c r="A2781" s="65">
        <v>1</v>
      </c>
      <c r="B2781" s="69">
        <v>20394</v>
      </c>
      <c r="C2781" s="78" t="s">
        <v>584</v>
      </c>
      <c r="D2781" s="66" t="s">
        <v>2863</v>
      </c>
      <c r="E2781" s="70"/>
      <c r="F2781" s="70"/>
      <c r="G2781" s="70">
        <v>5400</v>
      </c>
      <c r="H2781" s="66">
        <v>2556</v>
      </c>
      <c r="I2781" s="66" t="s">
        <v>154</v>
      </c>
      <c r="J2781" s="66" t="s">
        <v>155</v>
      </c>
      <c r="K2781" s="66" t="s">
        <v>586</v>
      </c>
    </row>
    <row r="2782" spans="1:11" ht="17.25">
      <c r="A2782" s="65">
        <v>1</v>
      </c>
      <c r="B2782" s="69">
        <v>20394</v>
      </c>
      <c r="C2782" s="78" t="s">
        <v>584</v>
      </c>
      <c r="D2782" s="66" t="s">
        <v>2864</v>
      </c>
      <c r="E2782" s="70"/>
      <c r="F2782" s="70"/>
      <c r="G2782" s="70">
        <v>1200</v>
      </c>
      <c r="H2782" s="66">
        <v>2556</v>
      </c>
      <c r="I2782" s="66" t="s">
        <v>154</v>
      </c>
      <c r="J2782" s="66" t="s">
        <v>155</v>
      </c>
      <c r="K2782" s="66" t="s">
        <v>586</v>
      </c>
    </row>
    <row r="2783" spans="1:11" ht="17.25">
      <c r="A2783" s="65">
        <v>1</v>
      </c>
      <c r="B2783" s="69">
        <v>20394</v>
      </c>
      <c r="C2783" s="78" t="s">
        <v>584</v>
      </c>
      <c r="D2783" s="66" t="s">
        <v>2865</v>
      </c>
      <c r="E2783" s="70"/>
      <c r="F2783" s="70"/>
      <c r="G2783" s="70">
        <v>1200</v>
      </c>
      <c r="H2783" s="66">
        <v>2556</v>
      </c>
      <c r="I2783" s="66" t="s">
        <v>154</v>
      </c>
      <c r="J2783" s="66" t="s">
        <v>155</v>
      </c>
      <c r="K2783" s="66" t="s">
        <v>586</v>
      </c>
    </row>
    <row r="2784" spans="1:11" ht="17.25">
      <c r="A2784" s="65">
        <v>1</v>
      </c>
      <c r="B2784" s="69">
        <v>20394</v>
      </c>
      <c r="C2784" s="78" t="s">
        <v>584</v>
      </c>
      <c r="D2784" s="66" t="s">
        <v>2866</v>
      </c>
      <c r="E2784" s="70"/>
      <c r="F2784" s="70"/>
      <c r="G2784" s="70">
        <v>1800</v>
      </c>
      <c r="H2784" s="66">
        <v>2556</v>
      </c>
      <c r="I2784" s="66" t="s">
        <v>154</v>
      </c>
      <c r="J2784" s="66" t="s">
        <v>155</v>
      </c>
      <c r="K2784" s="66" t="s">
        <v>586</v>
      </c>
    </row>
    <row r="2785" spans="1:11" ht="17.25">
      <c r="A2785" s="65">
        <v>1</v>
      </c>
      <c r="B2785" s="69">
        <v>20394</v>
      </c>
      <c r="C2785" s="78" t="s">
        <v>584</v>
      </c>
      <c r="D2785" s="66" t="s">
        <v>2867</v>
      </c>
      <c r="E2785" s="70"/>
      <c r="F2785" s="70"/>
      <c r="G2785" s="70">
        <v>4200</v>
      </c>
      <c r="H2785" s="66">
        <v>2556</v>
      </c>
      <c r="I2785" s="66" t="s">
        <v>154</v>
      </c>
      <c r="J2785" s="66" t="s">
        <v>155</v>
      </c>
      <c r="K2785" s="66" t="s">
        <v>586</v>
      </c>
    </row>
    <row r="2786" spans="1:11" ht="17.25">
      <c r="A2786" s="65">
        <v>1</v>
      </c>
      <c r="B2786" s="69">
        <v>20394</v>
      </c>
      <c r="C2786" s="78" t="s">
        <v>584</v>
      </c>
      <c r="D2786" s="66" t="s">
        <v>2868</v>
      </c>
      <c r="E2786" s="70"/>
      <c r="F2786" s="70"/>
      <c r="G2786" s="70">
        <v>4800</v>
      </c>
      <c r="H2786" s="66">
        <v>2556</v>
      </c>
      <c r="I2786" s="66" t="s">
        <v>154</v>
      </c>
      <c r="J2786" s="66" t="s">
        <v>155</v>
      </c>
      <c r="K2786" s="66" t="s">
        <v>586</v>
      </c>
    </row>
    <row r="2787" spans="1:11" ht="17.25">
      <c r="A2787" s="65">
        <v>1</v>
      </c>
      <c r="B2787" s="69">
        <v>20394</v>
      </c>
      <c r="C2787" s="78" t="s">
        <v>584</v>
      </c>
      <c r="D2787" s="66" t="s">
        <v>2869</v>
      </c>
      <c r="E2787" s="70"/>
      <c r="F2787" s="70"/>
      <c r="G2787" s="70">
        <v>2800</v>
      </c>
      <c r="H2787" s="66">
        <v>2556</v>
      </c>
      <c r="I2787" s="66" t="s">
        <v>154</v>
      </c>
      <c r="J2787" s="66" t="s">
        <v>155</v>
      </c>
      <c r="K2787" s="66" t="s">
        <v>586</v>
      </c>
    </row>
    <row r="2788" spans="1:11" ht="17.25">
      <c r="A2788" s="65">
        <v>1</v>
      </c>
      <c r="B2788" s="69">
        <v>20394</v>
      </c>
      <c r="C2788" s="78" t="s">
        <v>584</v>
      </c>
      <c r="D2788" s="66" t="s">
        <v>2870</v>
      </c>
      <c r="E2788" s="70"/>
      <c r="F2788" s="70"/>
      <c r="G2788" s="70">
        <v>4800</v>
      </c>
      <c r="H2788" s="66">
        <v>2556</v>
      </c>
      <c r="I2788" s="66" t="s">
        <v>154</v>
      </c>
      <c r="J2788" s="66" t="s">
        <v>155</v>
      </c>
      <c r="K2788" s="66" t="s">
        <v>586</v>
      </c>
    </row>
    <row r="2789" spans="1:11" ht="17.25">
      <c r="A2789" s="65">
        <v>1</v>
      </c>
      <c r="B2789" s="69">
        <v>20394</v>
      </c>
      <c r="C2789" s="78" t="s">
        <v>584</v>
      </c>
      <c r="D2789" s="66" t="s">
        <v>2871</v>
      </c>
      <c r="E2789" s="70"/>
      <c r="F2789" s="70"/>
      <c r="G2789" s="70">
        <v>1600</v>
      </c>
      <c r="H2789" s="66">
        <v>2556</v>
      </c>
      <c r="I2789" s="66" t="s">
        <v>154</v>
      </c>
      <c r="J2789" s="66" t="s">
        <v>155</v>
      </c>
      <c r="K2789" s="66" t="s">
        <v>586</v>
      </c>
    </row>
    <row r="2790" spans="1:11" ht="17.25">
      <c r="A2790" s="65">
        <v>2</v>
      </c>
      <c r="B2790" s="69">
        <v>20394</v>
      </c>
      <c r="C2790" s="78" t="s">
        <v>584</v>
      </c>
      <c r="D2790" s="66" t="s">
        <v>2872</v>
      </c>
      <c r="E2790" s="70"/>
      <c r="F2790" s="70"/>
      <c r="G2790" s="70">
        <v>4800</v>
      </c>
      <c r="H2790" s="66">
        <v>2556</v>
      </c>
      <c r="I2790" s="66" t="s">
        <v>154</v>
      </c>
      <c r="J2790" s="66" t="s">
        <v>155</v>
      </c>
      <c r="K2790" s="66" t="s">
        <v>586</v>
      </c>
    </row>
    <row r="2791" spans="1:11" ht="17.25">
      <c r="A2791" s="65">
        <v>2</v>
      </c>
      <c r="B2791" s="69">
        <v>20394</v>
      </c>
      <c r="C2791" s="78" t="s">
        <v>584</v>
      </c>
      <c r="D2791" s="66" t="s">
        <v>2873</v>
      </c>
      <c r="E2791" s="70"/>
      <c r="F2791" s="70"/>
      <c r="G2791" s="70">
        <v>4200</v>
      </c>
      <c r="H2791" s="66">
        <v>2556</v>
      </c>
      <c r="I2791" s="66" t="s">
        <v>154</v>
      </c>
      <c r="J2791" s="66" t="s">
        <v>155</v>
      </c>
      <c r="K2791" s="66" t="s">
        <v>586</v>
      </c>
    </row>
    <row r="2792" spans="1:11" ht="17.25">
      <c r="A2792" s="65">
        <v>2</v>
      </c>
      <c r="B2792" s="69">
        <v>20394</v>
      </c>
      <c r="C2792" s="78" t="s">
        <v>584</v>
      </c>
      <c r="D2792" s="66" t="s">
        <v>2874</v>
      </c>
      <c r="E2792" s="70"/>
      <c r="F2792" s="70"/>
      <c r="G2792" s="70">
        <v>2400</v>
      </c>
      <c r="H2792" s="66">
        <v>2556</v>
      </c>
      <c r="I2792" s="66" t="s">
        <v>154</v>
      </c>
      <c r="J2792" s="66" t="s">
        <v>155</v>
      </c>
      <c r="K2792" s="66" t="s">
        <v>586</v>
      </c>
    </row>
    <row r="2793" spans="1:11" ht="17.25">
      <c r="A2793" s="65">
        <v>2</v>
      </c>
      <c r="B2793" s="69">
        <v>20394</v>
      </c>
      <c r="C2793" s="78" t="s">
        <v>584</v>
      </c>
      <c r="D2793" s="66" t="s">
        <v>2875</v>
      </c>
      <c r="E2793" s="70"/>
      <c r="F2793" s="70"/>
      <c r="G2793" s="70">
        <v>5400</v>
      </c>
      <c r="H2793" s="66">
        <v>2556</v>
      </c>
      <c r="I2793" s="66" t="s">
        <v>154</v>
      </c>
      <c r="J2793" s="66" t="s">
        <v>155</v>
      </c>
      <c r="K2793" s="66" t="s">
        <v>586</v>
      </c>
    </row>
    <row r="2794" spans="1:11" ht="17.25">
      <c r="A2794" s="65">
        <v>2</v>
      </c>
      <c r="B2794" s="69">
        <v>20394</v>
      </c>
      <c r="C2794" s="78" t="s">
        <v>584</v>
      </c>
      <c r="D2794" s="66" t="s">
        <v>2876</v>
      </c>
      <c r="E2794" s="70"/>
      <c r="F2794" s="70"/>
      <c r="G2794" s="70">
        <v>1200</v>
      </c>
      <c r="H2794" s="66">
        <v>2556</v>
      </c>
      <c r="I2794" s="66" t="s">
        <v>154</v>
      </c>
      <c r="J2794" s="66" t="s">
        <v>155</v>
      </c>
      <c r="K2794" s="66" t="s">
        <v>586</v>
      </c>
    </row>
    <row r="2795" spans="1:11" ht="17.25">
      <c r="A2795" s="65">
        <v>2</v>
      </c>
      <c r="B2795" s="69">
        <v>20394</v>
      </c>
      <c r="C2795" s="78" t="s">
        <v>584</v>
      </c>
      <c r="D2795" s="66" t="s">
        <v>2877</v>
      </c>
      <c r="E2795" s="70"/>
      <c r="F2795" s="70"/>
      <c r="G2795" s="70">
        <v>5400</v>
      </c>
      <c r="H2795" s="66">
        <v>2556</v>
      </c>
      <c r="I2795" s="66" t="s">
        <v>154</v>
      </c>
      <c r="J2795" s="66" t="s">
        <v>155</v>
      </c>
      <c r="K2795" s="66" t="s">
        <v>586</v>
      </c>
    </row>
    <row r="2796" spans="1:11" ht="17.25">
      <c r="A2796" s="65">
        <v>2</v>
      </c>
      <c r="B2796" s="69">
        <v>20394</v>
      </c>
      <c r="C2796" s="78" t="s">
        <v>584</v>
      </c>
      <c r="D2796" s="66" t="s">
        <v>2878</v>
      </c>
      <c r="E2796" s="70"/>
      <c r="F2796" s="70"/>
      <c r="G2796" s="70">
        <v>6000</v>
      </c>
      <c r="H2796" s="66">
        <v>2556</v>
      </c>
      <c r="I2796" s="66" t="s">
        <v>154</v>
      </c>
      <c r="J2796" s="66" t="s">
        <v>155</v>
      </c>
      <c r="K2796" s="66" t="s">
        <v>586</v>
      </c>
    </row>
    <row r="2797" spans="1:11" ht="17.25">
      <c r="A2797" s="65">
        <v>2</v>
      </c>
      <c r="B2797" s="69">
        <v>20394</v>
      </c>
      <c r="C2797" s="78" t="s">
        <v>584</v>
      </c>
      <c r="D2797" s="66" t="s">
        <v>2879</v>
      </c>
      <c r="E2797" s="70"/>
      <c r="F2797" s="70"/>
      <c r="G2797" s="70">
        <v>3000</v>
      </c>
      <c r="H2797" s="66">
        <v>2556</v>
      </c>
      <c r="I2797" s="66" t="s">
        <v>154</v>
      </c>
      <c r="J2797" s="66" t="s">
        <v>155</v>
      </c>
      <c r="K2797" s="66" t="s">
        <v>586</v>
      </c>
    </row>
    <row r="2798" spans="1:11" ht="17.25">
      <c r="A2798" s="65">
        <v>2</v>
      </c>
      <c r="B2798" s="69">
        <v>20394</v>
      </c>
      <c r="C2798" s="78" t="s">
        <v>584</v>
      </c>
      <c r="D2798" s="66" t="s">
        <v>2879</v>
      </c>
      <c r="E2798" s="70"/>
      <c r="F2798" s="70"/>
      <c r="G2798" s="70">
        <v>1600</v>
      </c>
      <c r="H2798" s="66">
        <v>2556</v>
      </c>
      <c r="I2798" s="66" t="s">
        <v>154</v>
      </c>
      <c r="J2798" s="66" t="s">
        <v>155</v>
      </c>
      <c r="K2798" s="66" t="s">
        <v>586</v>
      </c>
    </row>
    <row r="2799" spans="1:11" ht="17.25">
      <c r="A2799" s="65">
        <v>2</v>
      </c>
      <c r="B2799" s="69">
        <v>20394</v>
      </c>
      <c r="C2799" s="78" t="s">
        <v>584</v>
      </c>
      <c r="D2799" s="66" t="s">
        <v>2880</v>
      </c>
      <c r="E2799" s="70"/>
      <c r="F2799" s="70"/>
      <c r="G2799" s="70">
        <v>1600</v>
      </c>
      <c r="H2799" s="66">
        <v>2556</v>
      </c>
      <c r="I2799" s="66" t="s">
        <v>154</v>
      </c>
      <c r="J2799" s="66" t="s">
        <v>155</v>
      </c>
      <c r="K2799" s="66" t="s">
        <v>586</v>
      </c>
    </row>
    <row r="2800" spans="1:11" ht="17.25">
      <c r="A2800" s="65">
        <v>2</v>
      </c>
      <c r="B2800" s="69">
        <v>20394</v>
      </c>
      <c r="C2800" s="78" t="s">
        <v>584</v>
      </c>
      <c r="D2800" s="66" t="s">
        <v>2877</v>
      </c>
      <c r="E2800" s="70"/>
      <c r="F2800" s="70"/>
      <c r="G2800" s="70">
        <v>800</v>
      </c>
      <c r="H2800" s="66">
        <v>2556</v>
      </c>
      <c r="I2800" s="66" t="s">
        <v>154</v>
      </c>
      <c r="J2800" s="66" t="s">
        <v>155</v>
      </c>
      <c r="K2800" s="66" t="s">
        <v>586</v>
      </c>
    </row>
    <row r="2801" spans="1:11" ht="17.25">
      <c r="A2801" s="65">
        <v>2</v>
      </c>
      <c r="B2801" s="69">
        <v>20394</v>
      </c>
      <c r="C2801" s="78" t="s">
        <v>584</v>
      </c>
      <c r="D2801" s="66" t="s">
        <v>2881</v>
      </c>
      <c r="E2801" s="70"/>
      <c r="F2801" s="70"/>
      <c r="G2801" s="70">
        <v>800</v>
      </c>
      <c r="H2801" s="66">
        <v>2556</v>
      </c>
      <c r="I2801" s="66" t="s">
        <v>154</v>
      </c>
      <c r="J2801" s="66" t="s">
        <v>155</v>
      </c>
      <c r="K2801" s="66" t="s">
        <v>586</v>
      </c>
    </row>
    <row r="2802" spans="1:11" ht="17.25">
      <c r="A2802" s="65">
        <v>2</v>
      </c>
      <c r="B2802" s="69">
        <v>20394</v>
      </c>
      <c r="C2802" s="78" t="s">
        <v>584</v>
      </c>
      <c r="D2802" s="66" t="s">
        <v>2874</v>
      </c>
      <c r="E2802" s="70"/>
      <c r="F2802" s="70"/>
      <c r="G2802" s="70">
        <v>1600</v>
      </c>
      <c r="H2802" s="66">
        <v>2556</v>
      </c>
      <c r="I2802" s="66" t="s">
        <v>154</v>
      </c>
      <c r="J2802" s="66" t="s">
        <v>155</v>
      </c>
      <c r="K2802" s="66" t="s">
        <v>586</v>
      </c>
    </row>
    <row r="2803" spans="1:11" ht="17.25">
      <c r="A2803" s="65">
        <v>2</v>
      </c>
      <c r="B2803" s="69">
        <v>20394</v>
      </c>
      <c r="C2803" s="78" t="s">
        <v>584</v>
      </c>
      <c r="D2803" s="66" t="s">
        <v>2882</v>
      </c>
      <c r="E2803" s="70"/>
      <c r="F2803" s="70"/>
      <c r="G2803" s="70">
        <v>800</v>
      </c>
      <c r="H2803" s="66">
        <v>2556</v>
      </c>
      <c r="I2803" s="66" t="s">
        <v>154</v>
      </c>
      <c r="J2803" s="66" t="s">
        <v>155</v>
      </c>
      <c r="K2803" s="66" t="s">
        <v>586</v>
      </c>
    </row>
    <row r="2804" spans="1:11" ht="17.25">
      <c r="A2804" s="65">
        <v>2</v>
      </c>
      <c r="B2804" s="69">
        <v>20394</v>
      </c>
      <c r="C2804" s="78" t="s">
        <v>584</v>
      </c>
      <c r="D2804" s="66" t="s">
        <v>2883</v>
      </c>
      <c r="E2804" s="70"/>
      <c r="F2804" s="70"/>
      <c r="G2804" s="70">
        <v>7200</v>
      </c>
      <c r="H2804" s="66">
        <v>2556</v>
      </c>
      <c r="I2804" s="66" t="s">
        <v>154</v>
      </c>
      <c r="J2804" s="66" t="s">
        <v>155</v>
      </c>
      <c r="K2804" s="66" t="s">
        <v>586</v>
      </c>
    </row>
    <row r="2805" spans="1:11" ht="17.25">
      <c r="A2805" s="65">
        <v>2</v>
      </c>
      <c r="B2805" s="69">
        <v>20394</v>
      </c>
      <c r="C2805" s="78" t="s">
        <v>584</v>
      </c>
      <c r="D2805" s="66" t="s">
        <v>2883</v>
      </c>
      <c r="E2805" s="70"/>
      <c r="F2805" s="70"/>
      <c r="G2805" s="70">
        <v>1600</v>
      </c>
      <c r="H2805" s="66">
        <v>2556</v>
      </c>
      <c r="I2805" s="66" t="s">
        <v>154</v>
      </c>
      <c r="J2805" s="66" t="s">
        <v>155</v>
      </c>
      <c r="K2805" s="66" t="s">
        <v>586</v>
      </c>
    </row>
    <row r="2806" spans="1:11" ht="17.25">
      <c r="A2806" s="65">
        <v>2</v>
      </c>
      <c r="B2806" s="69">
        <v>20394</v>
      </c>
      <c r="C2806" s="78" t="s">
        <v>584</v>
      </c>
      <c r="D2806" s="66" t="s">
        <v>2872</v>
      </c>
      <c r="E2806" s="70"/>
      <c r="F2806" s="70"/>
      <c r="G2806" s="70">
        <v>1600</v>
      </c>
      <c r="H2806" s="66">
        <v>2556</v>
      </c>
      <c r="I2806" s="66" t="s">
        <v>154</v>
      </c>
      <c r="J2806" s="66" t="s">
        <v>155</v>
      </c>
      <c r="K2806" s="66" t="s">
        <v>586</v>
      </c>
    </row>
    <row r="2807" spans="1:11" ht="17.25">
      <c r="A2807" s="65">
        <v>2</v>
      </c>
      <c r="B2807" s="69">
        <v>20394</v>
      </c>
      <c r="C2807" s="78" t="s">
        <v>584</v>
      </c>
      <c r="D2807" s="66" t="s">
        <v>2884</v>
      </c>
      <c r="E2807" s="70"/>
      <c r="F2807" s="70"/>
      <c r="G2807" s="70">
        <v>4800</v>
      </c>
      <c r="H2807" s="66">
        <v>2556</v>
      </c>
      <c r="I2807" s="66" t="s">
        <v>154</v>
      </c>
      <c r="J2807" s="66" t="s">
        <v>155</v>
      </c>
      <c r="K2807" s="66" t="s">
        <v>586</v>
      </c>
    </row>
    <row r="2808" spans="1:11" ht="17.25">
      <c r="A2808" s="65">
        <v>2</v>
      </c>
      <c r="B2808" s="69">
        <v>20394</v>
      </c>
      <c r="C2808" s="78" t="s">
        <v>584</v>
      </c>
      <c r="D2808" s="66" t="s">
        <v>2885</v>
      </c>
      <c r="E2808" s="70"/>
      <c r="F2808" s="70"/>
      <c r="G2808" s="70">
        <v>5400</v>
      </c>
      <c r="H2808" s="66">
        <v>2556</v>
      </c>
      <c r="I2808" s="66" t="s">
        <v>154</v>
      </c>
      <c r="J2808" s="66" t="s">
        <v>155</v>
      </c>
      <c r="K2808" s="66" t="s">
        <v>586</v>
      </c>
    </row>
    <row r="2809" spans="1:11" ht="17.25">
      <c r="A2809" s="65">
        <v>2</v>
      </c>
      <c r="B2809" s="69">
        <v>20394</v>
      </c>
      <c r="C2809" s="78" t="s">
        <v>584</v>
      </c>
      <c r="D2809" s="66" t="s">
        <v>2885</v>
      </c>
      <c r="E2809" s="70"/>
      <c r="F2809" s="70"/>
      <c r="G2809" s="70">
        <v>2400</v>
      </c>
      <c r="H2809" s="66">
        <v>2556</v>
      </c>
      <c r="I2809" s="66" t="s">
        <v>154</v>
      </c>
      <c r="J2809" s="66" t="s">
        <v>155</v>
      </c>
      <c r="K2809" s="66" t="s">
        <v>586</v>
      </c>
    </row>
    <row r="2810" spans="1:11" ht="17.25">
      <c r="A2810" s="65">
        <v>2</v>
      </c>
      <c r="B2810" s="69">
        <v>20394</v>
      </c>
      <c r="C2810" s="78" t="s">
        <v>584</v>
      </c>
      <c r="D2810" s="66" t="s">
        <v>2875</v>
      </c>
      <c r="E2810" s="70"/>
      <c r="F2810" s="70"/>
      <c r="G2810" s="70">
        <v>1600</v>
      </c>
      <c r="H2810" s="66">
        <v>2556</v>
      </c>
      <c r="I2810" s="66" t="s">
        <v>154</v>
      </c>
      <c r="J2810" s="66" t="s">
        <v>155</v>
      </c>
      <c r="K2810" s="66" t="s">
        <v>586</v>
      </c>
    </row>
    <row r="2811" spans="1:11" ht="17.25">
      <c r="A2811" s="65">
        <v>2</v>
      </c>
      <c r="B2811" s="69">
        <v>20394</v>
      </c>
      <c r="C2811" s="78" t="s">
        <v>584</v>
      </c>
      <c r="D2811" s="66" t="s">
        <v>2878</v>
      </c>
      <c r="E2811" s="70"/>
      <c r="F2811" s="70"/>
      <c r="G2811" s="70">
        <v>800</v>
      </c>
      <c r="H2811" s="66">
        <v>2556</v>
      </c>
      <c r="I2811" s="66" t="s">
        <v>154</v>
      </c>
      <c r="J2811" s="66" t="s">
        <v>155</v>
      </c>
      <c r="K2811" s="66" t="s">
        <v>586</v>
      </c>
    </row>
    <row r="2812" spans="1:11" ht="17.25">
      <c r="A2812" s="65">
        <v>2</v>
      </c>
      <c r="B2812" s="69">
        <v>20394</v>
      </c>
      <c r="C2812" s="78" t="s">
        <v>584</v>
      </c>
      <c r="D2812" s="66" t="s">
        <v>2886</v>
      </c>
      <c r="E2812" s="70"/>
      <c r="F2812" s="70"/>
      <c r="G2812" s="70">
        <v>1600</v>
      </c>
      <c r="H2812" s="66">
        <v>2556</v>
      </c>
      <c r="I2812" s="66" t="s">
        <v>154</v>
      </c>
      <c r="J2812" s="66" t="s">
        <v>155</v>
      </c>
      <c r="K2812" s="66" t="s">
        <v>586</v>
      </c>
    </row>
    <row r="2813" spans="1:11" ht="17.25">
      <c r="A2813" s="65">
        <v>2</v>
      </c>
      <c r="B2813" s="69">
        <v>20394</v>
      </c>
      <c r="C2813" s="78" t="s">
        <v>584</v>
      </c>
      <c r="D2813" s="66" t="s">
        <v>2887</v>
      </c>
      <c r="E2813" s="70"/>
      <c r="F2813" s="70"/>
      <c r="G2813" s="70">
        <v>1600</v>
      </c>
      <c r="H2813" s="66">
        <v>2556</v>
      </c>
      <c r="I2813" s="66" t="s">
        <v>154</v>
      </c>
      <c r="J2813" s="66" t="s">
        <v>155</v>
      </c>
      <c r="K2813" s="66" t="s">
        <v>586</v>
      </c>
    </row>
    <row r="2814" spans="1:11" ht="17.25">
      <c r="A2814" s="65">
        <v>2</v>
      </c>
      <c r="B2814" s="69">
        <v>20394</v>
      </c>
      <c r="C2814" s="78" t="s">
        <v>584</v>
      </c>
      <c r="D2814" s="66" t="s">
        <v>2873</v>
      </c>
      <c r="E2814" s="70"/>
      <c r="F2814" s="70"/>
      <c r="G2814" s="70">
        <v>1600</v>
      </c>
      <c r="H2814" s="66">
        <v>2556</v>
      </c>
      <c r="I2814" s="66" t="s">
        <v>154</v>
      </c>
      <c r="J2814" s="66" t="s">
        <v>155</v>
      </c>
      <c r="K2814" s="66" t="s">
        <v>586</v>
      </c>
    </row>
    <row r="2815" spans="1:11" ht="17.25">
      <c r="A2815" s="65">
        <v>2</v>
      </c>
      <c r="B2815" s="69">
        <v>20394</v>
      </c>
      <c r="C2815" s="78" t="s">
        <v>584</v>
      </c>
      <c r="D2815" s="66" t="s">
        <v>2888</v>
      </c>
      <c r="E2815" s="70"/>
      <c r="F2815" s="70"/>
      <c r="G2815" s="70">
        <v>6600</v>
      </c>
      <c r="H2815" s="66">
        <v>2556</v>
      </c>
      <c r="I2815" s="66" t="s">
        <v>154</v>
      </c>
      <c r="J2815" s="66" t="s">
        <v>155</v>
      </c>
      <c r="K2815" s="66" t="s">
        <v>586</v>
      </c>
    </row>
    <row r="2816" spans="1:11" ht="17.25">
      <c r="A2816" s="65">
        <v>2</v>
      </c>
      <c r="B2816" s="69">
        <v>20394</v>
      </c>
      <c r="C2816" s="78" t="s">
        <v>584</v>
      </c>
      <c r="D2816" s="66" t="s">
        <v>2888</v>
      </c>
      <c r="E2816" s="70"/>
      <c r="F2816" s="70"/>
      <c r="G2816" s="70">
        <v>800</v>
      </c>
      <c r="H2816" s="66">
        <v>2556</v>
      </c>
      <c r="I2816" s="66" t="s">
        <v>154</v>
      </c>
      <c r="J2816" s="66" t="s">
        <v>155</v>
      </c>
      <c r="K2816" s="66" t="s">
        <v>586</v>
      </c>
    </row>
    <row r="2817" spans="1:11" ht="17.25">
      <c r="A2817" s="65">
        <v>2</v>
      </c>
      <c r="B2817" s="69">
        <v>20394</v>
      </c>
      <c r="C2817" s="78" t="s">
        <v>584</v>
      </c>
      <c r="D2817" s="66" t="s">
        <v>2889</v>
      </c>
      <c r="E2817" s="70"/>
      <c r="F2817" s="70"/>
      <c r="G2817" s="70">
        <v>1200</v>
      </c>
      <c r="H2817" s="66">
        <v>2556</v>
      </c>
      <c r="I2817" s="66" t="s">
        <v>154</v>
      </c>
      <c r="J2817" s="66" t="s">
        <v>155</v>
      </c>
      <c r="K2817" s="66" t="s">
        <v>586</v>
      </c>
    </row>
    <row r="2818" spans="1:11" ht="17.25">
      <c r="A2818" s="65">
        <v>2</v>
      </c>
      <c r="B2818" s="69">
        <v>20394</v>
      </c>
      <c r="C2818" s="78" t="s">
        <v>584</v>
      </c>
      <c r="D2818" s="66" t="s">
        <v>2889</v>
      </c>
      <c r="E2818" s="70"/>
      <c r="F2818" s="70"/>
      <c r="G2818" s="70">
        <v>1600</v>
      </c>
      <c r="H2818" s="66">
        <v>2556</v>
      </c>
      <c r="I2818" s="66" t="s">
        <v>154</v>
      </c>
      <c r="J2818" s="66" t="s">
        <v>155</v>
      </c>
      <c r="K2818" s="66" t="s">
        <v>586</v>
      </c>
    </row>
    <row r="2819" spans="1:11" ht="17.25">
      <c r="A2819" s="65">
        <v>2</v>
      </c>
      <c r="B2819" s="69">
        <v>20394</v>
      </c>
      <c r="C2819" s="78" t="s">
        <v>584</v>
      </c>
      <c r="D2819" s="66" t="s">
        <v>2890</v>
      </c>
      <c r="E2819" s="70"/>
      <c r="F2819" s="70"/>
      <c r="G2819" s="70">
        <v>4800</v>
      </c>
      <c r="H2819" s="66">
        <v>2556</v>
      </c>
      <c r="I2819" s="66" t="s">
        <v>154</v>
      </c>
      <c r="J2819" s="66" t="s">
        <v>155</v>
      </c>
      <c r="K2819" s="66" t="s">
        <v>586</v>
      </c>
    </row>
    <row r="2820" spans="1:11" ht="17.25">
      <c r="A2820" s="65">
        <v>2</v>
      </c>
      <c r="B2820" s="69">
        <v>20394</v>
      </c>
      <c r="C2820" s="78" t="s">
        <v>584</v>
      </c>
      <c r="D2820" s="66" t="s">
        <v>2890</v>
      </c>
      <c r="E2820" s="70"/>
      <c r="F2820" s="70"/>
      <c r="G2820" s="70">
        <v>1600</v>
      </c>
      <c r="H2820" s="66">
        <v>2556</v>
      </c>
      <c r="I2820" s="66" t="s">
        <v>154</v>
      </c>
      <c r="J2820" s="66" t="s">
        <v>155</v>
      </c>
      <c r="K2820" s="66" t="s">
        <v>586</v>
      </c>
    </row>
    <row r="2821" spans="1:11" ht="17.25">
      <c r="A2821" s="65">
        <v>5</v>
      </c>
      <c r="B2821" s="69">
        <v>20394</v>
      </c>
      <c r="C2821" s="72" t="s">
        <v>596</v>
      </c>
      <c r="D2821" s="66" t="s">
        <v>2891</v>
      </c>
      <c r="E2821" s="70"/>
      <c r="F2821" s="70"/>
      <c r="G2821" s="70">
        <v>9160</v>
      </c>
      <c r="H2821" s="66">
        <v>2556</v>
      </c>
      <c r="I2821" s="66" t="s">
        <v>154</v>
      </c>
      <c r="J2821" s="66" t="s">
        <v>155</v>
      </c>
      <c r="K2821" s="66" t="s">
        <v>586</v>
      </c>
    </row>
    <row r="2822" spans="1:11" ht="17.25">
      <c r="A2822" s="65">
        <v>6</v>
      </c>
      <c r="B2822" s="69">
        <v>20394</v>
      </c>
      <c r="C2822" s="78" t="s">
        <v>208</v>
      </c>
      <c r="D2822" s="78" t="s">
        <v>2892</v>
      </c>
      <c r="E2822" s="70"/>
      <c r="F2822" s="70"/>
      <c r="G2822" s="70">
        <v>148500</v>
      </c>
      <c r="H2822" s="66">
        <v>2556</v>
      </c>
      <c r="I2822" s="66" t="s">
        <v>154</v>
      </c>
      <c r="J2822" s="66" t="s">
        <v>155</v>
      </c>
      <c r="K2822" s="66" t="s">
        <v>586</v>
      </c>
    </row>
    <row r="2823" spans="1:11" ht="17.25">
      <c r="A2823" s="65">
        <v>7</v>
      </c>
      <c r="B2823" s="69">
        <v>20394</v>
      </c>
      <c r="C2823" s="78" t="s">
        <v>246</v>
      </c>
      <c r="D2823" s="66" t="s">
        <v>2893</v>
      </c>
      <c r="E2823" s="70"/>
      <c r="F2823" s="70"/>
      <c r="G2823" s="70">
        <v>4320</v>
      </c>
      <c r="H2823" s="66">
        <v>2556</v>
      </c>
      <c r="I2823" s="66" t="s">
        <v>154</v>
      </c>
      <c r="J2823" s="66" t="s">
        <v>155</v>
      </c>
      <c r="K2823" s="66" t="s">
        <v>586</v>
      </c>
    </row>
    <row r="2824" spans="1:11" ht="17.25">
      <c r="A2824" s="65">
        <v>7</v>
      </c>
      <c r="B2824" s="69">
        <v>20394</v>
      </c>
      <c r="C2824" s="72" t="s">
        <v>596</v>
      </c>
      <c r="D2824" s="66" t="s">
        <v>2894</v>
      </c>
      <c r="E2824" s="70"/>
      <c r="F2824" s="70"/>
      <c r="G2824" s="70">
        <v>1200</v>
      </c>
      <c r="H2824" s="66">
        <v>2556</v>
      </c>
      <c r="I2824" s="66" t="s">
        <v>154</v>
      </c>
      <c r="J2824" s="66" t="s">
        <v>155</v>
      </c>
      <c r="K2824" s="66" t="s">
        <v>586</v>
      </c>
    </row>
    <row r="2825" spans="1:11" ht="17.25">
      <c r="A2825" s="65">
        <v>7</v>
      </c>
      <c r="B2825" s="69">
        <v>20394</v>
      </c>
      <c r="C2825" s="66" t="s">
        <v>220</v>
      </c>
      <c r="D2825" s="66" t="s">
        <v>2895</v>
      </c>
      <c r="E2825" s="70"/>
      <c r="F2825" s="70"/>
      <c r="G2825" s="70">
        <v>1000</v>
      </c>
      <c r="H2825" s="66">
        <v>2556</v>
      </c>
      <c r="I2825" s="66" t="s">
        <v>154</v>
      </c>
      <c r="J2825" s="66" t="s">
        <v>155</v>
      </c>
      <c r="K2825" s="66" t="s">
        <v>586</v>
      </c>
    </row>
    <row r="2826" spans="1:11" ht="17.25">
      <c r="A2826" s="65">
        <v>7</v>
      </c>
      <c r="B2826" s="69">
        <v>20394</v>
      </c>
      <c r="C2826" s="78" t="s">
        <v>1558</v>
      </c>
      <c r="D2826" s="78" t="s">
        <v>2896</v>
      </c>
      <c r="E2826" s="70"/>
      <c r="F2826" s="70"/>
      <c r="G2826" s="70">
        <v>1650</v>
      </c>
      <c r="H2826" s="66">
        <v>2556</v>
      </c>
      <c r="I2826" s="66" t="s">
        <v>154</v>
      </c>
      <c r="J2826" s="66" t="s">
        <v>155</v>
      </c>
      <c r="K2826" s="66" t="s">
        <v>586</v>
      </c>
    </row>
    <row r="2827" spans="1:11" ht="17.25">
      <c r="A2827" s="65">
        <v>7</v>
      </c>
      <c r="B2827" s="69">
        <v>20394</v>
      </c>
      <c r="C2827" s="78" t="s">
        <v>1558</v>
      </c>
      <c r="D2827" s="78" t="s">
        <v>2897</v>
      </c>
      <c r="E2827" s="70"/>
      <c r="F2827" s="70"/>
      <c r="G2827" s="70">
        <v>1000</v>
      </c>
      <c r="H2827" s="66">
        <v>2556</v>
      </c>
      <c r="I2827" s="66" t="s">
        <v>154</v>
      </c>
      <c r="J2827" s="66" t="s">
        <v>155</v>
      </c>
      <c r="K2827" s="66" t="s">
        <v>586</v>
      </c>
    </row>
    <row r="2828" spans="1:11" ht="17.25">
      <c r="A2828" s="65">
        <v>7</v>
      </c>
      <c r="B2828" s="69">
        <v>20394</v>
      </c>
      <c r="C2828" s="78" t="s">
        <v>1558</v>
      </c>
      <c r="D2828" s="78" t="s">
        <v>2898</v>
      </c>
      <c r="E2828" s="70"/>
      <c r="F2828" s="70"/>
      <c r="G2828" s="70">
        <v>1500</v>
      </c>
      <c r="H2828" s="66">
        <v>2556</v>
      </c>
      <c r="I2828" s="66" t="s">
        <v>154</v>
      </c>
      <c r="J2828" s="66" t="s">
        <v>155</v>
      </c>
      <c r="K2828" s="66" t="s">
        <v>586</v>
      </c>
    </row>
    <row r="2829" spans="1:11" ht="17.25">
      <c r="A2829" s="65">
        <v>8</v>
      </c>
      <c r="B2829" s="69">
        <v>20394</v>
      </c>
      <c r="C2829" s="78" t="s">
        <v>584</v>
      </c>
      <c r="D2829" s="66" t="s">
        <v>2899</v>
      </c>
      <c r="E2829" s="70"/>
      <c r="F2829" s="70"/>
      <c r="G2829" s="70">
        <v>1800</v>
      </c>
      <c r="H2829" s="66">
        <v>2556</v>
      </c>
      <c r="I2829" s="66" t="s">
        <v>154</v>
      </c>
      <c r="J2829" s="66" t="s">
        <v>155</v>
      </c>
      <c r="K2829" s="66" t="s">
        <v>586</v>
      </c>
    </row>
    <row r="2830" spans="1:11" ht="17.25">
      <c r="A2830" s="65">
        <v>8</v>
      </c>
      <c r="B2830" s="69">
        <v>20394</v>
      </c>
      <c r="C2830" s="78" t="s">
        <v>584</v>
      </c>
      <c r="D2830" s="78" t="s">
        <v>2900</v>
      </c>
      <c r="E2830" s="70"/>
      <c r="F2830" s="70"/>
      <c r="G2830" s="70">
        <v>3000</v>
      </c>
      <c r="H2830" s="66">
        <v>2556</v>
      </c>
      <c r="I2830" s="66" t="s">
        <v>154</v>
      </c>
      <c r="J2830" s="66" t="s">
        <v>155</v>
      </c>
      <c r="K2830" s="66" t="s">
        <v>586</v>
      </c>
    </row>
    <row r="2831" spans="1:11" ht="17.25">
      <c r="A2831" s="65">
        <v>8</v>
      </c>
      <c r="B2831" s="69">
        <v>20394</v>
      </c>
      <c r="C2831" s="78" t="s">
        <v>584</v>
      </c>
      <c r="D2831" s="78" t="s">
        <v>2901</v>
      </c>
      <c r="E2831" s="70"/>
      <c r="F2831" s="70"/>
      <c r="G2831" s="70">
        <v>600</v>
      </c>
      <c r="H2831" s="66">
        <v>2556</v>
      </c>
      <c r="I2831" s="66" t="s">
        <v>154</v>
      </c>
      <c r="J2831" s="66" t="s">
        <v>155</v>
      </c>
      <c r="K2831" s="66" t="s">
        <v>586</v>
      </c>
    </row>
    <row r="2832" spans="1:11" ht="17.25">
      <c r="A2832" s="65">
        <v>8</v>
      </c>
      <c r="B2832" s="69">
        <v>20394</v>
      </c>
      <c r="C2832" s="78" t="s">
        <v>584</v>
      </c>
      <c r="D2832" s="78" t="s">
        <v>2902</v>
      </c>
      <c r="E2832" s="70"/>
      <c r="F2832" s="70"/>
      <c r="G2832" s="70">
        <v>1200</v>
      </c>
      <c r="H2832" s="66">
        <v>2556</v>
      </c>
      <c r="I2832" s="66" t="s">
        <v>154</v>
      </c>
      <c r="J2832" s="66" t="s">
        <v>155</v>
      </c>
      <c r="K2832" s="66" t="s">
        <v>586</v>
      </c>
    </row>
    <row r="2833" spans="1:11" ht="17.25">
      <c r="A2833" s="65">
        <v>8</v>
      </c>
      <c r="B2833" s="69">
        <v>20394</v>
      </c>
      <c r="C2833" s="78" t="s">
        <v>584</v>
      </c>
      <c r="D2833" s="66" t="s">
        <v>2903</v>
      </c>
      <c r="E2833" s="70"/>
      <c r="F2833" s="70"/>
      <c r="G2833" s="70">
        <v>600</v>
      </c>
      <c r="H2833" s="66">
        <v>2556</v>
      </c>
      <c r="I2833" s="66" t="s">
        <v>154</v>
      </c>
      <c r="J2833" s="66" t="s">
        <v>155</v>
      </c>
      <c r="K2833" s="66" t="s">
        <v>586</v>
      </c>
    </row>
    <row r="2834" spans="1:11" ht="17.25">
      <c r="A2834" s="65">
        <v>8</v>
      </c>
      <c r="B2834" s="69">
        <v>20394</v>
      </c>
      <c r="C2834" s="78" t="s">
        <v>584</v>
      </c>
      <c r="D2834" s="66" t="s">
        <v>2904</v>
      </c>
      <c r="E2834" s="70"/>
      <c r="F2834" s="70"/>
      <c r="G2834" s="70">
        <v>1200</v>
      </c>
      <c r="H2834" s="66">
        <v>2556</v>
      </c>
      <c r="I2834" s="66" t="s">
        <v>154</v>
      </c>
      <c r="J2834" s="66" t="s">
        <v>155</v>
      </c>
      <c r="K2834" s="66" t="s">
        <v>586</v>
      </c>
    </row>
    <row r="2835" spans="1:11" ht="17.25">
      <c r="A2835" s="65">
        <v>8</v>
      </c>
      <c r="B2835" s="69">
        <v>20394</v>
      </c>
      <c r="C2835" s="78" t="s">
        <v>584</v>
      </c>
      <c r="D2835" s="66" t="s">
        <v>2905</v>
      </c>
      <c r="E2835" s="70"/>
      <c r="F2835" s="70"/>
      <c r="G2835" s="70">
        <v>1800</v>
      </c>
      <c r="H2835" s="66">
        <v>2556</v>
      </c>
      <c r="I2835" s="66" t="s">
        <v>154</v>
      </c>
      <c r="J2835" s="66" t="s">
        <v>155</v>
      </c>
      <c r="K2835" s="66" t="s">
        <v>586</v>
      </c>
    </row>
    <row r="2836" spans="1:11" ht="17.25">
      <c r="A2836" s="65">
        <v>8</v>
      </c>
      <c r="B2836" s="69">
        <v>20394</v>
      </c>
      <c r="C2836" s="78" t="s">
        <v>584</v>
      </c>
      <c r="D2836" s="66" t="s">
        <v>2906</v>
      </c>
      <c r="E2836" s="70"/>
      <c r="F2836" s="70"/>
      <c r="G2836" s="70">
        <v>43200</v>
      </c>
      <c r="H2836" s="66">
        <v>2556</v>
      </c>
      <c r="I2836" s="66" t="s">
        <v>154</v>
      </c>
      <c r="J2836" s="66" t="s">
        <v>155</v>
      </c>
      <c r="K2836" s="66" t="s">
        <v>586</v>
      </c>
    </row>
    <row r="2837" spans="1:11" ht="17.25">
      <c r="A2837" s="65">
        <v>8</v>
      </c>
      <c r="B2837" s="69">
        <v>20394</v>
      </c>
      <c r="C2837" s="78" t="s">
        <v>584</v>
      </c>
      <c r="D2837" s="66" t="s">
        <v>2907</v>
      </c>
      <c r="E2837" s="70"/>
      <c r="F2837" s="70"/>
      <c r="G2837" s="70">
        <v>600</v>
      </c>
      <c r="H2837" s="66">
        <v>2556</v>
      </c>
      <c r="I2837" s="66" t="s">
        <v>154</v>
      </c>
      <c r="J2837" s="66" t="s">
        <v>155</v>
      </c>
      <c r="K2837" s="66" t="s">
        <v>586</v>
      </c>
    </row>
    <row r="2838" spans="1:11" ht="17.25">
      <c r="A2838" s="65">
        <v>8</v>
      </c>
      <c r="B2838" s="69">
        <v>20394</v>
      </c>
      <c r="C2838" s="78" t="s">
        <v>584</v>
      </c>
      <c r="D2838" s="66" t="s">
        <v>2908</v>
      </c>
      <c r="E2838" s="70"/>
      <c r="F2838" s="70"/>
      <c r="G2838" s="70">
        <v>600</v>
      </c>
      <c r="H2838" s="66">
        <v>2556</v>
      </c>
      <c r="I2838" s="66" t="s">
        <v>154</v>
      </c>
      <c r="J2838" s="66" t="s">
        <v>155</v>
      </c>
      <c r="K2838" s="66" t="s">
        <v>586</v>
      </c>
    </row>
    <row r="2839" spans="1:11" ht="17.25">
      <c r="A2839" s="65">
        <v>13</v>
      </c>
      <c r="B2839" s="69">
        <v>20394</v>
      </c>
      <c r="C2839" s="78" t="s">
        <v>584</v>
      </c>
      <c r="D2839" s="66" t="s">
        <v>2909</v>
      </c>
      <c r="E2839" s="70"/>
      <c r="F2839" s="70"/>
      <c r="G2839" s="70">
        <v>1300</v>
      </c>
      <c r="H2839" s="66">
        <v>2556</v>
      </c>
      <c r="I2839" s="66" t="s">
        <v>154</v>
      </c>
      <c r="J2839" s="66" t="s">
        <v>155</v>
      </c>
      <c r="K2839" s="66" t="s">
        <v>586</v>
      </c>
    </row>
    <row r="2840" spans="1:11" ht="17.25">
      <c r="A2840" s="65">
        <v>13</v>
      </c>
      <c r="B2840" s="69">
        <v>20394</v>
      </c>
      <c r="C2840" s="66" t="s">
        <v>186</v>
      </c>
      <c r="D2840" s="66" t="s">
        <v>2910</v>
      </c>
      <c r="E2840" s="70"/>
      <c r="F2840" s="70"/>
      <c r="G2840" s="70">
        <v>120</v>
      </c>
      <c r="H2840" s="66">
        <v>2556</v>
      </c>
      <c r="I2840" s="66" t="s">
        <v>154</v>
      </c>
      <c r="J2840" s="66" t="s">
        <v>155</v>
      </c>
      <c r="K2840" s="66" t="s">
        <v>586</v>
      </c>
    </row>
    <row r="2841" spans="1:11" ht="17.25">
      <c r="A2841" s="65">
        <v>19</v>
      </c>
      <c r="B2841" s="69">
        <v>20394</v>
      </c>
      <c r="C2841" s="78" t="s">
        <v>246</v>
      </c>
      <c r="D2841" s="66" t="s">
        <v>2911</v>
      </c>
      <c r="E2841" s="70"/>
      <c r="F2841" s="70"/>
      <c r="G2841" s="70">
        <v>630</v>
      </c>
      <c r="H2841" s="66">
        <v>2556</v>
      </c>
      <c r="I2841" s="66" t="s">
        <v>154</v>
      </c>
      <c r="J2841" s="66" t="s">
        <v>155</v>
      </c>
      <c r="K2841" s="66" t="s">
        <v>586</v>
      </c>
    </row>
    <row r="2842" spans="1:11" ht="17.25">
      <c r="A2842" s="65">
        <v>19</v>
      </c>
      <c r="B2842" s="69">
        <v>20394</v>
      </c>
      <c r="C2842" s="78" t="s">
        <v>246</v>
      </c>
      <c r="D2842" s="66" t="s">
        <v>2912</v>
      </c>
      <c r="E2842" s="70"/>
      <c r="F2842" s="70"/>
      <c r="G2842" s="70">
        <v>160</v>
      </c>
      <c r="H2842" s="66">
        <v>2556</v>
      </c>
      <c r="I2842" s="66" t="s">
        <v>154</v>
      </c>
      <c r="J2842" s="66" t="s">
        <v>155</v>
      </c>
      <c r="K2842" s="66" t="s">
        <v>586</v>
      </c>
    </row>
    <row r="2843" spans="1:11" ht="17.25">
      <c r="A2843" s="65">
        <v>23</v>
      </c>
      <c r="B2843" s="69">
        <v>20394</v>
      </c>
      <c r="C2843" s="78" t="s">
        <v>203</v>
      </c>
      <c r="D2843" s="66" t="s">
        <v>2913</v>
      </c>
      <c r="E2843" s="70"/>
      <c r="F2843" s="70"/>
      <c r="G2843" s="70">
        <v>150000</v>
      </c>
      <c r="H2843" s="66">
        <v>2556</v>
      </c>
      <c r="I2843" s="66" t="s">
        <v>154</v>
      </c>
      <c r="J2843" s="66" t="s">
        <v>155</v>
      </c>
      <c r="K2843" s="66" t="s">
        <v>586</v>
      </c>
    </row>
    <row r="2844" spans="1:11" ht="17.25">
      <c r="A2844" s="65">
        <v>29</v>
      </c>
      <c r="B2844" s="69">
        <v>20394</v>
      </c>
      <c r="C2844" s="66" t="s">
        <v>186</v>
      </c>
      <c r="D2844" s="66" t="s">
        <v>2914</v>
      </c>
      <c r="E2844" s="70"/>
      <c r="F2844" s="70"/>
      <c r="G2844" s="70">
        <v>1000</v>
      </c>
      <c r="H2844" s="66">
        <v>2556</v>
      </c>
      <c r="I2844" s="66" t="s">
        <v>154</v>
      </c>
      <c r="J2844" s="66" t="s">
        <v>155</v>
      </c>
      <c r="K2844" s="66" t="s">
        <v>586</v>
      </c>
    </row>
    <row r="2845" spans="1:11" ht="17.25">
      <c r="A2845" s="65">
        <v>6</v>
      </c>
      <c r="B2845" s="69">
        <v>20424</v>
      </c>
      <c r="C2845" s="72" t="s">
        <v>596</v>
      </c>
      <c r="D2845" s="66" t="s">
        <v>2915</v>
      </c>
      <c r="E2845" s="70"/>
      <c r="F2845" s="70"/>
      <c r="G2845" s="70">
        <v>20340</v>
      </c>
      <c r="H2845" s="66">
        <v>2556</v>
      </c>
      <c r="I2845" s="66" t="s">
        <v>154</v>
      </c>
      <c r="J2845" s="66" t="s">
        <v>155</v>
      </c>
      <c r="K2845" s="66" t="s">
        <v>586</v>
      </c>
    </row>
    <row r="2846" spans="1:11" ht="17.25">
      <c r="A2846" s="65">
        <v>6</v>
      </c>
      <c r="B2846" s="69">
        <v>20424</v>
      </c>
      <c r="C2846" s="78" t="s">
        <v>1558</v>
      </c>
      <c r="D2846" s="66" t="s">
        <v>2916</v>
      </c>
      <c r="E2846" s="70"/>
      <c r="F2846" s="70"/>
      <c r="G2846" s="70">
        <v>2183</v>
      </c>
      <c r="H2846" s="66">
        <v>2556</v>
      </c>
      <c r="I2846" s="66" t="s">
        <v>154</v>
      </c>
      <c r="J2846" s="66" t="s">
        <v>155</v>
      </c>
      <c r="K2846" s="66" t="s">
        <v>586</v>
      </c>
    </row>
    <row r="2847" spans="1:11" ht="17.25">
      <c r="A2847" s="65">
        <v>13</v>
      </c>
      <c r="B2847" s="69">
        <v>20424</v>
      </c>
      <c r="C2847" s="78" t="s">
        <v>1558</v>
      </c>
      <c r="D2847" s="66" t="s">
        <v>2917</v>
      </c>
      <c r="E2847" s="70"/>
      <c r="F2847" s="70"/>
      <c r="G2847" s="70">
        <v>1000</v>
      </c>
      <c r="H2847" s="66">
        <v>2556</v>
      </c>
      <c r="I2847" s="66" t="s">
        <v>154</v>
      </c>
      <c r="J2847" s="66" t="s">
        <v>155</v>
      </c>
      <c r="K2847" s="66" t="s">
        <v>586</v>
      </c>
    </row>
    <row r="2848" spans="1:11" ht="17.25">
      <c r="A2848" s="65">
        <v>13</v>
      </c>
      <c r="B2848" s="69">
        <v>20424</v>
      </c>
      <c r="C2848" s="78" t="s">
        <v>1558</v>
      </c>
      <c r="D2848" s="66" t="s">
        <v>2918</v>
      </c>
      <c r="E2848" s="70"/>
      <c r="F2848" s="70"/>
      <c r="G2848" s="70">
        <v>1500</v>
      </c>
      <c r="H2848" s="66">
        <v>2556</v>
      </c>
      <c r="I2848" s="66" t="s">
        <v>154</v>
      </c>
      <c r="J2848" s="66" t="s">
        <v>155</v>
      </c>
      <c r="K2848" s="66" t="s">
        <v>586</v>
      </c>
    </row>
    <row r="2849" spans="1:11" ht="17.25">
      <c r="A2849" s="65">
        <v>17</v>
      </c>
      <c r="B2849" s="69">
        <v>20424</v>
      </c>
      <c r="C2849" s="78" t="s">
        <v>246</v>
      </c>
      <c r="D2849" s="66" t="s">
        <v>2919</v>
      </c>
      <c r="E2849" s="70"/>
      <c r="F2849" s="70"/>
      <c r="G2849" s="70">
        <v>6840</v>
      </c>
      <c r="H2849" s="66">
        <v>2556</v>
      </c>
      <c r="I2849" s="66" t="s">
        <v>154</v>
      </c>
      <c r="J2849" s="66" t="s">
        <v>155</v>
      </c>
      <c r="K2849" s="66" t="s">
        <v>586</v>
      </c>
    </row>
    <row r="2850" spans="1:11" ht="17.25">
      <c r="A2850" s="65">
        <v>17</v>
      </c>
      <c r="B2850" s="69">
        <v>20424</v>
      </c>
      <c r="C2850" s="78" t="s">
        <v>246</v>
      </c>
      <c r="D2850" s="66" t="s">
        <v>2920</v>
      </c>
      <c r="E2850" s="70"/>
      <c r="F2850" s="70"/>
      <c r="G2850" s="70">
        <v>1920</v>
      </c>
      <c r="H2850" s="66">
        <v>2556</v>
      </c>
      <c r="I2850" s="66" t="s">
        <v>154</v>
      </c>
      <c r="J2850" s="66" t="s">
        <v>155</v>
      </c>
      <c r="K2850" s="66" t="s">
        <v>586</v>
      </c>
    </row>
    <row r="2851" spans="1:11" ht="17.25">
      <c r="A2851" s="65">
        <v>17</v>
      </c>
      <c r="B2851" s="69">
        <v>20424</v>
      </c>
      <c r="C2851" s="78" t="s">
        <v>246</v>
      </c>
      <c r="D2851" s="66" t="s">
        <v>2921</v>
      </c>
      <c r="E2851" s="70"/>
      <c r="F2851" s="70"/>
      <c r="G2851" s="70">
        <v>5400</v>
      </c>
      <c r="H2851" s="66">
        <v>2556</v>
      </c>
      <c r="I2851" s="66" t="s">
        <v>154</v>
      </c>
      <c r="J2851" s="66" t="s">
        <v>155</v>
      </c>
      <c r="K2851" s="66" t="s">
        <v>586</v>
      </c>
    </row>
    <row r="2852" spans="1:11" ht="17.25">
      <c r="A2852" s="65">
        <v>17</v>
      </c>
      <c r="B2852" s="69">
        <v>20424</v>
      </c>
      <c r="C2852" s="78" t="s">
        <v>246</v>
      </c>
      <c r="D2852" s="66" t="s">
        <v>2922</v>
      </c>
      <c r="E2852" s="70"/>
      <c r="F2852" s="70"/>
      <c r="G2852" s="70">
        <v>1200</v>
      </c>
      <c r="H2852" s="66">
        <v>2556</v>
      </c>
      <c r="I2852" s="66" t="s">
        <v>154</v>
      </c>
      <c r="J2852" s="66" t="s">
        <v>155</v>
      </c>
      <c r="K2852" s="66" t="s">
        <v>586</v>
      </c>
    </row>
    <row r="2853" spans="1:11" ht="17.25">
      <c r="A2853" s="65">
        <v>17</v>
      </c>
      <c r="B2853" s="69">
        <v>20424</v>
      </c>
      <c r="C2853" s="78" t="s">
        <v>246</v>
      </c>
      <c r="D2853" s="66" t="s">
        <v>2923</v>
      </c>
      <c r="E2853" s="70"/>
      <c r="F2853" s="70"/>
      <c r="G2853" s="70">
        <v>600</v>
      </c>
      <c r="H2853" s="66">
        <v>2556</v>
      </c>
      <c r="I2853" s="66" t="s">
        <v>154</v>
      </c>
      <c r="J2853" s="66" t="s">
        <v>155</v>
      </c>
      <c r="K2853" s="66" t="s">
        <v>586</v>
      </c>
    </row>
    <row r="2854" spans="1:11" ht="17.25">
      <c r="A2854" s="65">
        <v>17</v>
      </c>
      <c r="B2854" s="69">
        <v>20424</v>
      </c>
      <c r="C2854" s="78" t="s">
        <v>246</v>
      </c>
      <c r="D2854" s="66" t="s">
        <v>2922</v>
      </c>
      <c r="E2854" s="70"/>
      <c r="F2854" s="70"/>
      <c r="G2854" s="70">
        <v>2400</v>
      </c>
      <c r="H2854" s="66">
        <v>2556</v>
      </c>
      <c r="I2854" s="66" t="s">
        <v>154</v>
      </c>
      <c r="J2854" s="66" t="s">
        <v>155</v>
      </c>
      <c r="K2854" s="66" t="s">
        <v>586</v>
      </c>
    </row>
    <row r="2855" spans="1:11" ht="17.25">
      <c r="A2855" s="65">
        <v>17</v>
      </c>
      <c r="B2855" s="69">
        <v>20424</v>
      </c>
      <c r="C2855" s="78" t="s">
        <v>246</v>
      </c>
      <c r="D2855" s="66" t="s">
        <v>2924</v>
      </c>
      <c r="E2855" s="70"/>
      <c r="F2855" s="70"/>
      <c r="G2855" s="70">
        <v>1200</v>
      </c>
      <c r="H2855" s="66">
        <v>2556</v>
      </c>
      <c r="I2855" s="66" t="s">
        <v>154</v>
      </c>
      <c r="J2855" s="66" t="s">
        <v>155</v>
      </c>
      <c r="K2855" s="66" t="s">
        <v>586</v>
      </c>
    </row>
    <row r="2856" spans="1:11" ht="17.25">
      <c r="A2856" s="65">
        <v>17</v>
      </c>
      <c r="B2856" s="69">
        <v>20424</v>
      </c>
      <c r="C2856" s="78" t="s">
        <v>246</v>
      </c>
      <c r="D2856" s="66" t="s">
        <v>2924</v>
      </c>
      <c r="E2856" s="70"/>
      <c r="F2856" s="70"/>
      <c r="G2856" s="70">
        <v>2160</v>
      </c>
      <c r="H2856" s="66">
        <v>2556</v>
      </c>
      <c r="I2856" s="66" t="s">
        <v>154</v>
      </c>
      <c r="J2856" s="66" t="s">
        <v>155</v>
      </c>
      <c r="K2856" s="66" t="s">
        <v>586</v>
      </c>
    </row>
    <row r="2857" spans="1:11" ht="17.25">
      <c r="A2857" s="65">
        <v>17</v>
      </c>
      <c r="B2857" s="69">
        <v>20424</v>
      </c>
      <c r="C2857" s="66" t="s">
        <v>220</v>
      </c>
      <c r="D2857" s="66" t="s">
        <v>2925</v>
      </c>
      <c r="E2857" s="70"/>
      <c r="F2857" s="70"/>
      <c r="G2857" s="70">
        <v>2200</v>
      </c>
      <c r="H2857" s="66">
        <v>2556</v>
      </c>
      <c r="I2857" s="66" t="s">
        <v>154</v>
      </c>
      <c r="J2857" s="66" t="s">
        <v>155</v>
      </c>
      <c r="K2857" s="66" t="s">
        <v>586</v>
      </c>
    </row>
    <row r="2858" spans="1:11" ht="17.25">
      <c r="A2858" s="65">
        <v>17</v>
      </c>
      <c r="B2858" s="69">
        <v>20424</v>
      </c>
      <c r="C2858" s="78" t="s">
        <v>584</v>
      </c>
      <c r="D2858" s="66" t="s">
        <v>2926</v>
      </c>
      <c r="E2858" s="70"/>
      <c r="F2858" s="70"/>
      <c r="G2858" s="70">
        <v>2000</v>
      </c>
      <c r="H2858" s="66">
        <v>2556</v>
      </c>
      <c r="I2858" s="66" t="s">
        <v>154</v>
      </c>
      <c r="J2858" s="66" t="s">
        <v>155</v>
      </c>
      <c r="K2858" s="66" t="s">
        <v>586</v>
      </c>
    </row>
    <row r="2859" spans="1:11" ht="17.25">
      <c r="A2859" s="65">
        <v>17</v>
      </c>
      <c r="B2859" s="69">
        <v>20424</v>
      </c>
      <c r="C2859" s="78" t="s">
        <v>584</v>
      </c>
      <c r="D2859" s="66" t="s">
        <v>2927</v>
      </c>
      <c r="E2859" s="70"/>
      <c r="F2859" s="70"/>
      <c r="G2859" s="70">
        <v>6000</v>
      </c>
      <c r="H2859" s="66">
        <v>2556</v>
      </c>
      <c r="I2859" s="66" t="s">
        <v>154</v>
      </c>
      <c r="J2859" s="66" t="s">
        <v>155</v>
      </c>
      <c r="K2859" s="66" t="s">
        <v>586</v>
      </c>
    </row>
    <row r="2860" spans="1:11" ht="17.25">
      <c r="A2860" s="65">
        <v>17</v>
      </c>
      <c r="B2860" s="69">
        <v>20424</v>
      </c>
      <c r="C2860" s="78" t="s">
        <v>584</v>
      </c>
      <c r="D2860" s="66" t="s">
        <v>2928</v>
      </c>
      <c r="E2860" s="70"/>
      <c r="F2860" s="70"/>
      <c r="G2860" s="70">
        <v>23000</v>
      </c>
      <c r="H2860" s="66">
        <v>2556</v>
      </c>
      <c r="I2860" s="66" t="s">
        <v>154</v>
      </c>
      <c r="J2860" s="66" t="s">
        <v>155</v>
      </c>
      <c r="K2860" s="66" t="s">
        <v>586</v>
      </c>
    </row>
    <row r="2861" spans="1:11" ht="17.25">
      <c r="A2861" s="65">
        <v>17</v>
      </c>
      <c r="B2861" s="69">
        <v>20424</v>
      </c>
      <c r="C2861" s="78" t="s">
        <v>584</v>
      </c>
      <c r="D2861" s="66" t="s">
        <v>2929</v>
      </c>
      <c r="E2861" s="70"/>
      <c r="F2861" s="70"/>
      <c r="G2861" s="70">
        <v>12000</v>
      </c>
      <c r="H2861" s="66">
        <v>2556</v>
      </c>
      <c r="I2861" s="66" t="s">
        <v>154</v>
      </c>
      <c r="J2861" s="66" t="s">
        <v>155</v>
      </c>
      <c r="K2861" s="66" t="s">
        <v>586</v>
      </c>
    </row>
    <row r="2862" spans="1:11" ht="17.25">
      <c r="A2862" s="65">
        <v>17</v>
      </c>
      <c r="B2862" s="69">
        <v>20424</v>
      </c>
      <c r="C2862" s="78" t="s">
        <v>584</v>
      </c>
      <c r="D2862" s="66" t="s">
        <v>2930</v>
      </c>
      <c r="E2862" s="70"/>
      <c r="F2862" s="70"/>
      <c r="G2862" s="70">
        <v>12400</v>
      </c>
      <c r="H2862" s="66">
        <v>2556</v>
      </c>
      <c r="I2862" s="66" t="s">
        <v>154</v>
      </c>
      <c r="J2862" s="66" t="s">
        <v>155</v>
      </c>
      <c r="K2862" s="66" t="s">
        <v>586</v>
      </c>
    </row>
    <row r="2863" spans="1:11" ht="17.25">
      <c r="A2863" s="65">
        <v>17</v>
      </c>
      <c r="B2863" s="69">
        <v>20424</v>
      </c>
      <c r="C2863" s="78" t="s">
        <v>584</v>
      </c>
      <c r="D2863" s="66" t="s">
        <v>2931</v>
      </c>
      <c r="E2863" s="70"/>
      <c r="F2863" s="70"/>
      <c r="G2863" s="70">
        <v>4000</v>
      </c>
      <c r="H2863" s="66">
        <v>2556</v>
      </c>
      <c r="I2863" s="66" t="s">
        <v>154</v>
      </c>
      <c r="J2863" s="66" t="s">
        <v>155</v>
      </c>
      <c r="K2863" s="66" t="s">
        <v>586</v>
      </c>
    </row>
    <row r="2864" spans="1:11" ht="17.25">
      <c r="A2864" s="65">
        <v>17</v>
      </c>
      <c r="B2864" s="69">
        <v>20424</v>
      </c>
      <c r="C2864" s="78" t="s">
        <v>584</v>
      </c>
      <c r="D2864" s="66" t="s">
        <v>2932</v>
      </c>
      <c r="E2864" s="70"/>
      <c r="F2864" s="70"/>
      <c r="G2864" s="70">
        <v>4500</v>
      </c>
      <c r="H2864" s="66">
        <v>2556</v>
      </c>
      <c r="I2864" s="66" t="s">
        <v>154</v>
      </c>
      <c r="J2864" s="66" t="s">
        <v>155</v>
      </c>
      <c r="K2864" s="66" t="s">
        <v>586</v>
      </c>
    </row>
    <row r="2865" spans="1:11" ht="17.25">
      <c r="A2865" s="65">
        <v>17</v>
      </c>
      <c r="B2865" s="69">
        <v>20424</v>
      </c>
      <c r="C2865" s="78" t="s">
        <v>584</v>
      </c>
      <c r="D2865" s="66" t="s">
        <v>2933</v>
      </c>
      <c r="E2865" s="70"/>
      <c r="F2865" s="70"/>
      <c r="G2865" s="70">
        <v>2250</v>
      </c>
      <c r="H2865" s="66">
        <v>2556</v>
      </c>
      <c r="I2865" s="66" t="s">
        <v>154</v>
      </c>
      <c r="J2865" s="66" t="s">
        <v>155</v>
      </c>
      <c r="K2865" s="66" t="s">
        <v>586</v>
      </c>
    </row>
    <row r="2866" spans="1:11" ht="17.25">
      <c r="A2866" s="65">
        <v>17</v>
      </c>
      <c r="B2866" s="69">
        <v>20424</v>
      </c>
      <c r="C2866" s="78" t="s">
        <v>584</v>
      </c>
      <c r="D2866" s="66" t="s">
        <v>2934</v>
      </c>
      <c r="E2866" s="70"/>
      <c r="F2866" s="70"/>
      <c r="G2866" s="70">
        <v>11000</v>
      </c>
      <c r="H2866" s="66">
        <v>2556</v>
      </c>
      <c r="I2866" s="66" t="s">
        <v>154</v>
      </c>
      <c r="J2866" s="66" t="s">
        <v>155</v>
      </c>
      <c r="K2866" s="66" t="s">
        <v>586</v>
      </c>
    </row>
    <row r="2867" spans="1:11" ht="17.25">
      <c r="A2867" s="65">
        <v>17</v>
      </c>
      <c r="B2867" s="69">
        <v>20424</v>
      </c>
      <c r="C2867" s="78" t="s">
        <v>584</v>
      </c>
      <c r="D2867" s="66" t="s">
        <v>2935</v>
      </c>
      <c r="E2867" s="70"/>
      <c r="F2867" s="70"/>
      <c r="G2867" s="70">
        <v>4800</v>
      </c>
      <c r="H2867" s="66">
        <v>2556</v>
      </c>
      <c r="I2867" s="66" t="s">
        <v>154</v>
      </c>
      <c r="J2867" s="66" t="s">
        <v>155</v>
      </c>
      <c r="K2867" s="66" t="s">
        <v>586</v>
      </c>
    </row>
    <row r="2868" spans="1:11" ht="17.25">
      <c r="A2868" s="65">
        <v>17</v>
      </c>
      <c r="B2868" s="69">
        <v>20424</v>
      </c>
      <c r="C2868" s="78" t="s">
        <v>584</v>
      </c>
      <c r="D2868" s="66" t="s">
        <v>2936</v>
      </c>
      <c r="E2868" s="70"/>
      <c r="F2868" s="70"/>
      <c r="G2868" s="70">
        <v>3000</v>
      </c>
      <c r="H2868" s="66">
        <v>2556</v>
      </c>
      <c r="I2868" s="66" t="s">
        <v>154</v>
      </c>
      <c r="J2868" s="66" t="s">
        <v>155</v>
      </c>
      <c r="K2868" s="66" t="s">
        <v>586</v>
      </c>
    </row>
    <row r="2869" spans="1:11" ht="17.25">
      <c r="A2869" s="65">
        <v>17</v>
      </c>
      <c r="B2869" s="69">
        <v>20424</v>
      </c>
      <c r="C2869" s="78" t="s">
        <v>584</v>
      </c>
      <c r="D2869" s="66" t="s">
        <v>2937</v>
      </c>
      <c r="E2869" s="70"/>
      <c r="F2869" s="70"/>
      <c r="G2869" s="70">
        <v>3000</v>
      </c>
      <c r="H2869" s="66">
        <v>2556</v>
      </c>
      <c r="I2869" s="66" t="s">
        <v>154</v>
      </c>
      <c r="J2869" s="66" t="s">
        <v>155</v>
      </c>
      <c r="K2869" s="66" t="s">
        <v>586</v>
      </c>
    </row>
    <row r="2870" spans="1:11" ht="17.25">
      <c r="A2870" s="65">
        <v>17</v>
      </c>
      <c r="B2870" s="69">
        <v>20424</v>
      </c>
      <c r="C2870" s="78" t="s">
        <v>584</v>
      </c>
      <c r="D2870" s="66" t="s">
        <v>2938</v>
      </c>
      <c r="E2870" s="70"/>
      <c r="F2870" s="70"/>
      <c r="G2870" s="70">
        <v>3000</v>
      </c>
      <c r="H2870" s="66">
        <v>2556</v>
      </c>
      <c r="I2870" s="66" t="s">
        <v>154</v>
      </c>
      <c r="J2870" s="66" t="s">
        <v>155</v>
      </c>
      <c r="K2870" s="66" t="s">
        <v>586</v>
      </c>
    </row>
    <row r="2871" spans="1:11" ht="17.25">
      <c r="A2871" s="65">
        <v>17</v>
      </c>
      <c r="B2871" s="69">
        <v>20424</v>
      </c>
      <c r="C2871" s="78" t="s">
        <v>584</v>
      </c>
      <c r="D2871" s="66" t="s">
        <v>2939</v>
      </c>
      <c r="E2871" s="70"/>
      <c r="F2871" s="70"/>
      <c r="G2871" s="70">
        <v>2000</v>
      </c>
      <c r="H2871" s="66">
        <v>2556</v>
      </c>
      <c r="I2871" s="66" t="s">
        <v>154</v>
      </c>
      <c r="J2871" s="66" t="s">
        <v>155</v>
      </c>
      <c r="K2871" s="66" t="s">
        <v>586</v>
      </c>
    </row>
    <row r="2872" spans="1:11" ht="17.25">
      <c r="A2872" s="65">
        <v>17</v>
      </c>
      <c r="B2872" s="69">
        <v>20424</v>
      </c>
      <c r="C2872" s="78" t="s">
        <v>584</v>
      </c>
      <c r="D2872" s="66" t="s">
        <v>2940</v>
      </c>
      <c r="E2872" s="70"/>
      <c r="F2872" s="70"/>
      <c r="G2872" s="70">
        <v>5600</v>
      </c>
      <c r="H2872" s="66">
        <v>2556</v>
      </c>
      <c r="I2872" s="66" t="s">
        <v>154</v>
      </c>
      <c r="J2872" s="66" t="s">
        <v>155</v>
      </c>
      <c r="K2872" s="66" t="s">
        <v>586</v>
      </c>
    </row>
    <row r="2873" spans="1:11" ht="17.25">
      <c r="A2873" s="65">
        <v>17</v>
      </c>
      <c r="B2873" s="69">
        <v>20424</v>
      </c>
      <c r="C2873" s="78" t="s">
        <v>584</v>
      </c>
      <c r="D2873" s="66" t="s">
        <v>2941</v>
      </c>
      <c r="E2873" s="70"/>
      <c r="F2873" s="70"/>
      <c r="G2873" s="70">
        <v>4000</v>
      </c>
      <c r="H2873" s="66">
        <v>2556</v>
      </c>
      <c r="I2873" s="66" t="s">
        <v>154</v>
      </c>
      <c r="J2873" s="66" t="s">
        <v>155</v>
      </c>
      <c r="K2873" s="66" t="s">
        <v>586</v>
      </c>
    </row>
    <row r="2874" spans="1:11" ht="17.25">
      <c r="A2874" s="65">
        <v>17</v>
      </c>
      <c r="B2874" s="69">
        <v>20424</v>
      </c>
      <c r="C2874" s="78" t="s">
        <v>584</v>
      </c>
      <c r="D2874" s="66" t="s">
        <v>2942</v>
      </c>
      <c r="E2874" s="70"/>
      <c r="F2874" s="70"/>
      <c r="G2874" s="70">
        <v>4000</v>
      </c>
      <c r="H2874" s="66">
        <v>2556</v>
      </c>
      <c r="I2874" s="66" t="s">
        <v>154</v>
      </c>
      <c r="J2874" s="66" t="s">
        <v>155</v>
      </c>
      <c r="K2874" s="66" t="s">
        <v>586</v>
      </c>
    </row>
    <row r="2875" spans="1:11" ht="17.25">
      <c r="A2875" s="65">
        <v>18</v>
      </c>
      <c r="B2875" s="69">
        <v>20424</v>
      </c>
      <c r="C2875" s="78" t="s">
        <v>584</v>
      </c>
      <c r="D2875" s="66" t="s">
        <v>2943</v>
      </c>
      <c r="E2875" s="70"/>
      <c r="F2875" s="70"/>
      <c r="G2875" s="70">
        <v>12000</v>
      </c>
      <c r="H2875" s="66">
        <v>2556</v>
      </c>
      <c r="I2875" s="66" t="s">
        <v>154</v>
      </c>
      <c r="J2875" s="66" t="s">
        <v>155</v>
      </c>
      <c r="K2875" s="66" t="s">
        <v>586</v>
      </c>
    </row>
    <row r="2876" spans="1:11" ht="17.25">
      <c r="A2876" s="65">
        <v>18</v>
      </c>
      <c r="B2876" s="69">
        <v>20424</v>
      </c>
      <c r="C2876" s="78" t="s">
        <v>584</v>
      </c>
      <c r="D2876" s="66" t="s">
        <v>2943</v>
      </c>
      <c r="E2876" s="70"/>
      <c r="F2876" s="70"/>
      <c r="G2876" s="70">
        <v>27000</v>
      </c>
      <c r="H2876" s="66">
        <v>2556</v>
      </c>
      <c r="I2876" s="66" t="s">
        <v>154</v>
      </c>
      <c r="J2876" s="66" t="s">
        <v>155</v>
      </c>
      <c r="K2876" s="66" t="s">
        <v>586</v>
      </c>
    </row>
    <row r="2877" spans="1:11" ht="17.25">
      <c r="A2877" s="65">
        <v>18</v>
      </c>
      <c r="B2877" s="69">
        <v>20424</v>
      </c>
      <c r="C2877" s="78" t="s">
        <v>584</v>
      </c>
      <c r="D2877" s="66" t="s">
        <v>2944</v>
      </c>
      <c r="E2877" s="70"/>
      <c r="F2877" s="70"/>
      <c r="G2877" s="70">
        <v>1500</v>
      </c>
      <c r="H2877" s="66">
        <v>2556</v>
      </c>
      <c r="I2877" s="66" t="s">
        <v>154</v>
      </c>
      <c r="J2877" s="66" t="s">
        <v>155</v>
      </c>
      <c r="K2877" s="66" t="s">
        <v>586</v>
      </c>
    </row>
    <row r="2878" spans="1:11" ht="17.25">
      <c r="A2878" s="65">
        <v>19</v>
      </c>
      <c r="B2878" s="69">
        <v>20424</v>
      </c>
      <c r="C2878" s="78" t="s">
        <v>584</v>
      </c>
      <c r="D2878" s="66" t="s">
        <v>2945</v>
      </c>
      <c r="E2878" s="70"/>
      <c r="F2878" s="70"/>
      <c r="G2878" s="70">
        <v>14000</v>
      </c>
      <c r="H2878" s="66">
        <v>2556</v>
      </c>
      <c r="I2878" s="66" t="s">
        <v>154</v>
      </c>
      <c r="J2878" s="66" t="s">
        <v>155</v>
      </c>
      <c r="K2878" s="66" t="s">
        <v>586</v>
      </c>
    </row>
    <row r="2879" spans="1:11" ht="17.25">
      <c r="A2879" s="65">
        <v>19</v>
      </c>
      <c r="B2879" s="69">
        <v>20424</v>
      </c>
      <c r="C2879" s="78" t="s">
        <v>584</v>
      </c>
      <c r="D2879" s="66" t="s">
        <v>2946</v>
      </c>
      <c r="E2879" s="70"/>
      <c r="F2879" s="70"/>
      <c r="G2879" s="70">
        <v>10800</v>
      </c>
      <c r="H2879" s="66">
        <v>2556</v>
      </c>
      <c r="I2879" s="66" t="s">
        <v>154</v>
      </c>
      <c r="J2879" s="66" t="s">
        <v>155</v>
      </c>
      <c r="K2879" s="66" t="s">
        <v>586</v>
      </c>
    </row>
    <row r="2880" spans="1:11" ht="17.25">
      <c r="A2880" s="65">
        <v>19</v>
      </c>
      <c r="B2880" s="69">
        <v>20424</v>
      </c>
      <c r="C2880" s="78" t="s">
        <v>160</v>
      </c>
      <c r="D2880" s="66" t="s">
        <v>2947</v>
      </c>
      <c r="E2880" s="70"/>
      <c r="F2880" s="70"/>
      <c r="G2880" s="70">
        <v>320</v>
      </c>
      <c r="H2880" s="66">
        <v>2556</v>
      </c>
      <c r="I2880" s="66" t="s">
        <v>154</v>
      </c>
      <c r="J2880" s="66" t="s">
        <v>155</v>
      </c>
      <c r="K2880" s="66" t="s">
        <v>586</v>
      </c>
    </row>
    <row r="2881" spans="1:11" ht="17.25">
      <c r="A2881" s="65">
        <v>19</v>
      </c>
      <c r="B2881" s="69">
        <v>20424</v>
      </c>
      <c r="C2881" s="78" t="s">
        <v>246</v>
      </c>
      <c r="D2881" s="66" t="s">
        <v>2948</v>
      </c>
      <c r="E2881" s="70"/>
      <c r="F2881" s="70"/>
      <c r="G2881" s="70">
        <v>1800</v>
      </c>
      <c r="H2881" s="66">
        <v>2556</v>
      </c>
      <c r="I2881" s="66" t="s">
        <v>154</v>
      </c>
      <c r="J2881" s="66" t="s">
        <v>155</v>
      </c>
      <c r="K2881" s="66" t="s">
        <v>586</v>
      </c>
    </row>
    <row r="2882" spans="1:11" ht="17.25">
      <c r="A2882" s="65">
        <v>24</v>
      </c>
      <c r="B2882" s="69">
        <v>20424</v>
      </c>
      <c r="C2882" s="78" t="s">
        <v>246</v>
      </c>
      <c r="D2882" s="66" t="s">
        <v>2949</v>
      </c>
      <c r="E2882" s="70"/>
      <c r="F2882" s="70"/>
      <c r="G2882" s="70">
        <v>43440</v>
      </c>
      <c r="H2882" s="66">
        <v>2556</v>
      </c>
      <c r="I2882" s="66" t="s">
        <v>154</v>
      </c>
      <c r="J2882" s="66" t="s">
        <v>155</v>
      </c>
      <c r="K2882" s="66" t="s">
        <v>586</v>
      </c>
    </row>
    <row r="2883" spans="1:11" ht="17.25">
      <c r="A2883" s="65">
        <v>24</v>
      </c>
      <c r="B2883" s="69">
        <v>20424</v>
      </c>
      <c r="C2883" s="78" t="s">
        <v>246</v>
      </c>
      <c r="D2883" s="66" t="s">
        <v>2950</v>
      </c>
      <c r="E2883" s="70"/>
      <c r="F2883" s="70"/>
      <c r="G2883" s="70">
        <v>960</v>
      </c>
      <c r="H2883" s="66">
        <v>2556</v>
      </c>
      <c r="I2883" s="66" t="s">
        <v>154</v>
      </c>
      <c r="J2883" s="66" t="s">
        <v>155</v>
      </c>
      <c r="K2883" s="66" t="s">
        <v>586</v>
      </c>
    </row>
    <row r="2884" spans="1:11" ht="17.25">
      <c r="A2884" s="65">
        <v>24</v>
      </c>
      <c r="B2884" s="69">
        <v>20424</v>
      </c>
      <c r="C2884" s="78" t="s">
        <v>584</v>
      </c>
      <c r="D2884" s="66" t="s">
        <v>2951</v>
      </c>
      <c r="E2884" s="70"/>
      <c r="F2884" s="70"/>
      <c r="G2884" s="70">
        <v>11500</v>
      </c>
      <c r="H2884" s="66">
        <v>2556</v>
      </c>
      <c r="I2884" s="66" t="s">
        <v>154</v>
      </c>
      <c r="J2884" s="66" t="s">
        <v>155</v>
      </c>
      <c r="K2884" s="66" t="s">
        <v>586</v>
      </c>
    </row>
    <row r="2885" spans="1:11" ht="17.25">
      <c r="A2885" s="65">
        <v>24</v>
      </c>
      <c r="B2885" s="69">
        <v>20424</v>
      </c>
      <c r="C2885" s="78" t="s">
        <v>584</v>
      </c>
      <c r="D2885" s="66" t="s">
        <v>2952</v>
      </c>
      <c r="E2885" s="70"/>
      <c r="F2885" s="70"/>
      <c r="G2885" s="70">
        <v>2250</v>
      </c>
      <c r="H2885" s="66">
        <v>2556</v>
      </c>
      <c r="I2885" s="66" t="s">
        <v>154</v>
      </c>
      <c r="J2885" s="66" t="s">
        <v>155</v>
      </c>
      <c r="K2885" s="66" t="s">
        <v>586</v>
      </c>
    </row>
    <row r="2886" spans="1:11" ht="17.25">
      <c r="A2886" s="65">
        <v>24</v>
      </c>
      <c r="B2886" s="69">
        <v>20424</v>
      </c>
      <c r="C2886" s="78" t="s">
        <v>584</v>
      </c>
      <c r="D2886" s="66" t="s">
        <v>2953</v>
      </c>
      <c r="E2886" s="70"/>
      <c r="F2886" s="70"/>
      <c r="G2886" s="70">
        <v>18000</v>
      </c>
      <c r="H2886" s="66">
        <v>2556</v>
      </c>
      <c r="I2886" s="66" t="s">
        <v>154</v>
      </c>
      <c r="J2886" s="66" t="s">
        <v>155</v>
      </c>
      <c r="K2886" s="66" t="s">
        <v>586</v>
      </c>
    </row>
    <row r="2887" spans="1:11" ht="17.25">
      <c r="A2887" s="65">
        <v>24</v>
      </c>
      <c r="B2887" s="69">
        <v>20424</v>
      </c>
      <c r="C2887" s="78" t="s">
        <v>584</v>
      </c>
      <c r="D2887" s="66" t="s">
        <v>2954</v>
      </c>
      <c r="E2887" s="70"/>
      <c r="F2887" s="70"/>
      <c r="G2887" s="70">
        <v>4500</v>
      </c>
      <c r="H2887" s="66">
        <v>2556</v>
      </c>
      <c r="I2887" s="66" t="s">
        <v>154</v>
      </c>
      <c r="J2887" s="66" t="s">
        <v>155</v>
      </c>
      <c r="K2887" s="66" t="s">
        <v>586</v>
      </c>
    </row>
    <row r="2888" spans="1:11" ht="17.25">
      <c r="A2888" s="65">
        <v>24</v>
      </c>
      <c r="B2888" s="69">
        <v>20424</v>
      </c>
      <c r="C2888" s="78" t="s">
        <v>584</v>
      </c>
      <c r="D2888" s="66" t="s">
        <v>2955</v>
      </c>
      <c r="E2888" s="70"/>
      <c r="F2888" s="70"/>
      <c r="G2888" s="70">
        <v>12000</v>
      </c>
      <c r="H2888" s="66">
        <v>2556</v>
      </c>
      <c r="I2888" s="66" t="s">
        <v>154</v>
      </c>
      <c r="J2888" s="66" t="s">
        <v>155</v>
      </c>
      <c r="K2888" s="66" t="s">
        <v>586</v>
      </c>
    </row>
    <row r="2889" spans="1:11" ht="17.25">
      <c r="A2889" s="65">
        <v>24</v>
      </c>
      <c r="B2889" s="69">
        <v>20424</v>
      </c>
      <c r="C2889" s="78" t="s">
        <v>584</v>
      </c>
      <c r="D2889" s="66" t="s">
        <v>2955</v>
      </c>
      <c r="E2889" s="70"/>
      <c r="F2889" s="70"/>
      <c r="G2889" s="70">
        <v>4800</v>
      </c>
      <c r="H2889" s="66">
        <v>2556</v>
      </c>
      <c r="I2889" s="66" t="s">
        <v>154</v>
      </c>
      <c r="J2889" s="66" t="s">
        <v>155</v>
      </c>
      <c r="K2889" s="66" t="s">
        <v>586</v>
      </c>
    </row>
    <row r="2890" spans="1:11" ht="17.25">
      <c r="A2890" s="65">
        <v>24</v>
      </c>
      <c r="B2890" s="69">
        <v>20424</v>
      </c>
      <c r="C2890" s="78" t="s">
        <v>584</v>
      </c>
      <c r="D2890" s="66" t="s">
        <v>2956</v>
      </c>
      <c r="E2890" s="70"/>
      <c r="F2890" s="70"/>
      <c r="G2890" s="70">
        <v>11500</v>
      </c>
      <c r="H2890" s="66">
        <v>2556</v>
      </c>
      <c r="I2890" s="66" t="s">
        <v>154</v>
      </c>
      <c r="J2890" s="66" t="s">
        <v>155</v>
      </c>
      <c r="K2890" s="66" t="s">
        <v>586</v>
      </c>
    </row>
    <row r="2891" spans="1:11" ht="17.25">
      <c r="A2891" s="65">
        <v>24</v>
      </c>
      <c r="B2891" s="69">
        <v>20424</v>
      </c>
      <c r="C2891" s="78" t="s">
        <v>584</v>
      </c>
      <c r="D2891" s="66" t="s">
        <v>2957</v>
      </c>
      <c r="E2891" s="70"/>
      <c r="F2891" s="70"/>
      <c r="G2891" s="70">
        <v>3600</v>
      </c>
      <c r="H2891" s="66">
        <v>2556</v>
      </c>
      <c r="I2891" s="66" t="s">
        <v>154</v>
      </c>
      <c r="J2891" s="66" t="s">
        <v>155</v>
      </c>
      <c r="K2891" s="66" t="s">
        <v>586</v>
      </c>
    </row>
    <row r="2892" spans="1:11" ht="17.25">
      <c r="A2892" s="65">
        <v>24</v>
      </c>
      <c r="B2892" s="69">
        <v>20424</v>
      </c>
      <c r="C2892" s="78" t="s">
        <v>584</v>
      </c>
      <c r="D2892" s="66" t="s">
        <v>2958</v>
      </c>
      <c r="E2892" s="70"/>
      <c r="F2892" s="70"/>
      <c r="G2892" s="70">
        <v>13500</v>
      </c>
      <c r="H2892" s="66">
        <v>2556</v>
      </c>
      <c r="I2892" s="66" t="s">
        <v>154</v>
      </c>
      <c r="J2892" s="66" t="s">
        <v>155</v>
      </c>
      <c r="K2892" s="66" t="s">
        <v>586</v>
      </c>
    </row>
    <row r="2893" spans="1:11" ht="17.25">
      <c r="A2893" s="65">
        <v>24</v>
      </c>
      <c r="B2893" s="69">
        <v>20424</v>
      </c>
      <c r="C2893" s="78" t="s">
        <v>584</v>
      </c>
      <c r="D2893" s="66" t="s">
        <v>2959</v>
      </c>
      <c r="E2893" s="70"/>
      <c r="F2893" s="70"/>
      <c r="G2893" s="70">
        <v>13500</v>
      </c>
      <c r="H2893" s="66">
        <v>2556</v>
      </c>
      <c r="I2893" s="66" t="s">
        <v>154</v>
      </c>
      <c r="J2893" s="66" t="s">
        <v>155</v>
      </c>
      <c r="K2893" s="66" t="s">
        <v>586</v>
      </c>
    </row>
    <row r="2894" spans="1:11" ht="17.25">
      <c r="A2894" s="65">
        <v>24</v>
      </c>
      <c r="B2894" s="69">
        <v>20424</v>
      </c>
      <c r="C2894" s="78" t="s">
        <v>584</v>
      </c>
      <c r="D2894" s="66" t="s">
        <v>2960</v>
      </c>
      <c r="E2894" s="70"/>
      <c r="F2894" s="70"/>
      <c r="G2894" s="70">
        <v>4500</v>
      </c>
      <c r="H2894" s="66">
        <v>2556</v>
      </c>
      <c r="I2894" s="66" t="s">
        <v>154</v>
      </c>
      <c r="J2894" s="66" t="s">
        <v>155</v>
      </c>
      <c r="K2894" s="66" t="s">
        <v>586</v>
      </c>
    </row>
    <row r="2895" spans="1:11" ht="17.25">
      <c r="A2895" s="65">
        <v>24</v>
      </c>
      <c r="B2895" s="69">
        <v>20424</v>
      </c>
      <c r="C2895" s="78" t="s">
        <v>584</v>
      </c>
      <c r="D2895" s="66" t="s">
        <v>2961</v>
      </c>
      <c r="E2895" s="70"/>
      <c r="F2895" s="70"/>
      <c r="G2895" s="70">
        <v>4500</v>
      </c>
      <c r="H2895" s="66">
        <v>2556</v>
      </c>
      <c r="I2895" s="66" t="s">
        <v>154</v>
      </c>
      <c r="J2895" s="66" t="s">
        <v>155</v>
      </c>
      <c r="K2895" s="66" t="s">
        <v>586</v>
      </c>
    </row>
    <row r="2896" spans="1:11" ht="17.25">
      <c r="A2896" s="65">
        <v>24</v>
      </c>
      <c r="B2896" s="69">
        <v>20424</v>
      </c>
      <c r="C2896" s="78" t="s">
        <v>584</v>
      </c>
      <c r="D2896" s="66" t="s">
        <v>2962</v>
      </c>
      <c r="E2896" s="70"/>
      <c r="F2896" s="70"/>
      <c r="G2896" s="70">
        <v>10125</v>
      </c>
      <c r="H2896" s="66">
        <v>2556</v>
      </c>
      <c r="I2896" s="66" t="s">
        <v>154</v>
      </c>
      <c r="J2896" s="66" t="s">
        <v>155</v>
      </c>
      <c r="K2896" s="66" t="s">
        <v>586</v>
      </c>
    </row>
    <row r="2897" spans="1:11" ht="17.25">
      <c r="A2897" s="65">
        <v>24</v>
      </c>
      <c r="B2897" s="69">
        <v>20424</v>
      </c>
      <c r="C2897" s="78" t="s">
        <v>584</v>
      </c>
      <c r="D2897" s="66" t="s">
        <v>2963</v>
      </c>
      <c r="E2897" s="70"/>
      <c r="F2897" s="70"/>
      <c r="G2897" s="70">
        <v>10125</v>
      </c>
      <c r="H2897" s="66">
        <v>2556</v>
      </c>
      <c r="I2897" s="66" t="s">
        <v>154</v>
      </c>
      <c r="J2897" s="66" t="s">
        <v>155</v>
      </c>
      <c r="K2897" s="66" t="s">
        <v>586</v>
      </c>
    </row>
    <row r="2898" spans="1:11" ht="17.25">
      <c r="A2898" s="65">
        <v>24</v>
      </c>
      <c r="B2898" s="69">
        <v>20424</v>
      </c>
      <c r="C2898" s="78" t="s">
        <v>584</v>
      </c>
      <c r="D2898" s="66" t="s">
        <v>2964</v>
      </c>
      <c r="E2898" s="70"/>
      <c r="F2898" s="70"/>
      <c r="G2898" s="70">
        <v>13500</v>
      </c>
      <c r="H2898" s="66">
        <v>2556</v>
      </c>
      <c r="I2898" s="66" t="s">
        <v>154</v>
      </c>
      <c r="J2898" s="66" t="s">
        <v>155</v>
      </c>
      <c r="K2898" s="66" t="s">
        <v>586</v>
      </c>
    </row>
    <row r="2899" spans="1:11" ht="17.25">
      <c r="A2899" s="65">
        <v>24</v>
      </c>
      <c r="B2899" s="69">
        <v>20424</v>
      </c>
      <c r="C2899" s="78" t="s">
        <v>584</v>
      </c>
      <c r="D2899" s="66" t="s">
        <v>2965</v>
      </c>
      <c r="E2899" s="70"/>
      <c r="F2899" s="70"/>
      <c r="G2899" s="70">
        <v>13500</v>
      </c>
      <c r="H2899" s="66">
        <v>2556</v>
      </c>
      <c r="I2899" s="66" t="s">
        <v>154</v>
      </c>
      <c r="J2899" s="66" t="s">
        <v>155</v>
      </c>
      <c r="K2899" s="66" t="s">
        <v>586</v>
      </c>
    </row>
    <row r="2900" spans="1:11" ht="17.25">
      <c r="A2900" s="65">
        <v>24</v>
      </c>
      <c r="B2900" s="69">
        <v>20424</v>
      </c>
      <c r="C2900" s="78" t="s">
        <v>584</v>
      </c>
      <c r="D2900" s="66" t="s">
        <v>2966</v>
      </c>
      <c r="E2900" s="70"/>
      <c r="F2900" s="70"/>
      <c r="G2900" s="70">
        <v>13500</v>
      </c>
      <c r="H2900" s="66">
        <v>2556</v>
      </c>
      <c r="I2900" s="66" t="s">
        <v>154</v>
      </c>
      <c r="J2900" s="66" t="s">
        <v>155</v>
      </c>
      <c r="K2900" s="66" t="s">
        <v>586</v>
      </c>
    </row>
    <row r="2901" spans="1:11" ht="17.25">
      <c r="A2901" s="65">
        <v>24</v>
      </c>
      <c r="B2901" s="69">
        <v>20424</v>
      </c>
      <c r="C2901" s="78" t="s">
        <v>584</v>
      </c>
      <c r="D2901" s="66" t="s">
        <v>2967</v>
      </c>
      <c r="E2901" s="70"/>
      <c r="F2901" s="70"/>
      <c r="G2901" s="70">
        <v>13500</v>
      </c>
      <c r="H2901" s="66">
        <v>2556</v>
      </c>
      <c r="I2901" s="66" t="s">
        <v>154</v>
      </c>
      <c r="J2901" s="66" t="s">
        <v>155</v>
      </c>
      <c r="K2901" s="66" t="s">
        <v>586</v>
      </c>
    </row>
    <row r="2902" spans="1:11" ht="17.25">
      <c r="A2902" s="65">
        <v>24</v>
      </c>
      <c r="B2902" s="69">
        <v>20424</v>
      </c>
      <c r="C2902" s="78" t="s">
        <v>584</v>
      </c>
      <c r="D2902" s="66" t="s">
        <v>2968</v>
      </c>
      <c r="E2902" s="70"/>
      <c r="F2902" s="70"/>
      <c r="G2902" s="70">
        <v>11250</v>
      </c>
      <c r="H2902" s="66">
        <v>2556</v>
      </c>
      <c r="I2902" s="66" t="s">
        <v>154</v>
      </c>
      <c r="J2902" s="66" t="s">
        <v>155</v>
      </c>
      <c r="K2902" s="66" t="s">
        <v>586</v>
      </c>
    </row>
    <row r="2903" spans="1:11" ht="17.25">
      <c r="A2903" s="65">
        <v>24</v>
      </c>
      <c r="B2903" s="69">
        <v>20424</v>
      </c>
      <c r="C2903" s="78" t="s">
        <v>584</v>
      </c>
      <c r="D2903" s="66" t="s">
        <v>2969</v>
      </c>
      <c r="E2903" s="70"/>
      <c r="F2903" s="70"/>
      <c r="G2903" s="70">
        <v>11250</v>
      </c>
      <c r="H2903" s="66">
        <v>2556</v>
      </c>
      <c r="I2903" s="66" t="s">
        <v>154</v>
      </c>
      <c r="J2903" s="66" t="s">
        <v>155</v>
      </c>
      <c r="K2903" s="66" t="s">
        <v>586</v>
      </c>
    </row>
    <row r="2904" spans="1:11" ht="17.25">
      <c r="A2904" s="65">
        <v>24</v>
      </c>
      <c r="B2904" s="69">
        <v>20424</v>
      </c>
      <c r="C2904" s="78" t="s">
        <v>584</v>
      </c>
      <c r="D2904" s="66" t="s">
        <v>2970</v>
      </c>
      <c r="E2904" s="70"/>
      <c r="F2904" s="70"/>
      <c r="G2904" s="70">
        <v>5250</v>
      </c>
      <c r="H2904" s="66">
        <v>2556</v>
      </c>
      <c r="I2904" s="66" t="s">
        <v>154</v>
      </c>
      <c r="J2904" s="66" t="s">
        <v>155</v>
      </c>
      <c r="K2904" s="66" t="s">
        <v>586</v>
      </c>
    </row>
    <row r="2905" spans="1:11" ht="17.25">
      <c r="A2905" s="65">
        <v>24</v>
      </c>
      <c r="B2905" s="69">
        <v>20424</v>
      </c>
      <c r="C2905" s="78" t="s">
        <v>584</v>
      </c>
      <c r="D2905" s="66" t="s">
        <v>2971</v>
      </c>
      <c r="E2905" s="70"/>
      <c r="F2905" s="70"/>
      <c r="G2905" s="70">
        <v>5250</v>
      </c>
      <c r="H2905" s="66">
        <v>2556</v>
      </c>
      <c r="I2905" s="66" t="s">
        <v>154</v>
      </c>
      <c r="J2905" s="66" t="s">
        <v>155</v>
      </c>
      <c r="K2905" s="66" t="s">
        <v>586</v>
      </c>
    </row>
    <row r="2906" spans="1:11" ht="17.25">
      <c r="A2906" s="65">
        <v>24</v>
      </c>
      <c r="B2906" s="69">
        <v>20424</v>
      </c>
      <c r="C2906" s="78" t="s">
        <v>584</v>
      </c>
      <c r="D2906" s="66" t="s">
        <v>2972</v>
      </c>
      <c r="E2906" s="70"/>
      <c r="F2906" s="70"/>
      <c r="G2906" s="70">
        <v>13500</v>
      </c>
      <c r="H2906" s="66">
        <v>2556</v>
      </c>
      <c r="I2906" s="66" t="s">
        <v>154</v>
      </c>
      <c r="J2906" s="66" t="s">
        <v>155</v>
      </c>
      <c r="K2906" s="66" t="s">
        <v>586</v>
      </c>
    </row>
    <row r="2907" spans="1:11" ht="17.25">
      <c r="A2907" s="65">
        <v>24</v>
      </c>
      <c r="B2907" s="69">
        <v>20424</v>
      </c>
      <c r="C2907" s="78" t="s">
        <v>584</v>
      </c>
      <c r="D2907" s="66" t="s">
        <v>2973</v>
      </c>
      <c r="E2907" s="70"/>
      <c r="F2907" s="70"/>
      <c r="G2907" s="70">
        <v>13500</v>
      </c>
      <c r="H2907" s="66">
        <v>2556</v>
      </c>
      <c r="I2907" s="66" t="s">
        <v>154</v>
      </c>
      <c r="J2907" s="66" t="s">
        <v>155</v>
      </c>
      <c r="K2907" s="66" t="s">
        <v>586</v>
      </c>
    </row>
    <row r="2908" spans="1:11" ht="17.25">
      <c r="A2908" s="65">
        <v>24</v>
      </c>
      <c r="B2908" s="69">
        <v>20424</v>
      </c>
      <c r="C2908" s="78" t="s">
        <v>584</v>
      </c>
      <c r="D2908" s="66" t="s">
        <v>2974</v>
      </c>
      <c r="E2908" s="70"/>
      <c r="F2908" s="70"/>
      <c r="G2908" s="70">
        <v>7125</v>
      </c>
      <c r="H2908" s="66">
        <v>2556</v>
      </c>
      <c r="I2908" s="66" t="s">
        <v>154</v>
      </c>
      <c r="J2908" s="66" t="s">
        <v>155</v>
      </c>
      <c r="K2908" s="66" t="s">
        <v>586</v>
      </c>
    </row>
    <row r="2909" spans="1:11" ht="17.25">
      <c r="A2909" s="65">
        <v>24</v>
      </c>
      <c r="B2909" s="69">
        <v>20424</v>
      </c>
      <c r="C2909" s="78" t="s">
        <v>584</v>
      </c>
      <c r="D2909" s="66" t="s">
        <v>2975</v>
      </c>
      <c r="E2909" s="70"/>
      <c r="F2909" s="70"/>
      <c r="G2909" s="70">
        <v>7125</v>
      </c>
      <c r="H2909" s="66">
        <v>2556</v>
      </c>
      <c r="I2909" s="66" t="s">
        <v>154</v>
      </c>
      <c r="J2909" s="66" t="s">
        <v>155</v>
      </c>
      <c r="K2909" s="66" t="s">
        <v>586</v>
      </c>
    </row>
    <row r="2910" spans="1:11" ht="17.25">
      <c r="A2910" s="65">
        <v>24</v>
      </c>
      <c r="B2910" s="69">
        <v>20424</v>
      </c>
      <c r="C2910" s="78" t="s">
        <v>584</v>
      </c>
      <c r="D2910" s="66" t="s">
        <v>2976</v>
      </c>
      <c r="E2910" s="70"/>
      <c r="F2910" s="70"/>
      <c r="G2910" s="70">
        <v>13500</v>
      </c>
      <c r="H2910" s="66">
        <v>2556</v>
      </c>
      <c r="I2910" s="66" t="s">
        <v>154</v>
      </c>
      <c r="J2910" s="66" t="s">
        <v>155</v>
      </c>
      <c r="K2910" s="66" t="s">
        <v>586</v>
      </c>
    </row>
    <row r="2911" spans="1:11" ht="17.25">
      <c r="A2911" s="65">
        <v>24</v>
      </c>
      <c r="B2911" s="69">
        <v>20424</v>
      </c>
      <c r="C2911" s="78" t="s">
        <v>584</v>
      </c>
      <c r="D2911" s="66" t="s">
        <v>2977</v>
      </c>
      <c r="E2911" s="70"/>
      <c r="F2911" s="70"/>
      <c r="G2911" s="70">
        <v>13500</v>
      </c>
      <c r="H2911" s="66">
        <v>2556</v>
      </c>
      <c r="I2911" s="66" t="s">
        <v>154</v>
      </c>
      <c r="J2911" s="66" t="s">
        <v>155</v>
      </c>
      <c r="K2911" s="66" t="s">
        <v>586</v>
      </c>
    </row>
    <row r="2912" spans="1:11" ht="17.25">
      <c r="A2912" s="65">
        <v>24</v>
      </c>
      <c r="B2912" s="69">
        <v>20424</v>
      </c>
      <c r="C2912" s="78" t="s">
        <v>584</v>
      </c>
      <c r="D2912" s="66" t="s">
        <v>2978</v>
      </c>
      <c r="E2912" s="70"/>
      <c r="F2912" s="70"/>
      <c r="G2912" s="70">
        <v>9000</v>
      </c>
      <c r="H2912" s="66">
        <v>2556</v>
      </c>
      <c r="I2912" s="66" t="s">
        <v>154</v>
      </c>
      <c r="J2912" s="66" t="s">
        <v>155</v>
      </c>
      <c r="K2912" s="66" t="s">
        <v>586</v>
      </c>
    </row>
    <row r="2913" spans="1:11" ht="17.25">
      <c r="A2913" s="65">
        <v>24</v>
      </c>
      <c r="B2913" s="69">
        <v>20424</v>
      </c>
      <c r="C2913" s="78" t="s">
        <v>584</v>
      </c>
      <c r="D2913" s="66" t="s">
        <v>2979</v>
      </c>
      <c r="E2913" s="70"/>
      <c r="F2913" s="70"/>
      <c r="G2913" s="70">
        <v>9000</v>
      </c>
      <c r="H2913" s="66">
        <v>2556</v>
      </c>
      <c r="I2913" s="66" t="s">
        <v>154</v>
      </c>
      <c r="J2913" s="66" t="s">
        <v>155</v>
      </c>
      <c r="K2913" s="66" t="s">
        <v>586</v>
      </c>
    </row>
    <row r="2914" spans="1:11" ht="17.25">
      <c r="A2914" s="65">
        <v>24</v>
      </c>
      <c r="B2914" s="69">
        <v>20424</v>
      </c>
      <c r="C2914" s="78" t="s">
        <v>584</v>
      </c>
      <c r="D2914" s="66" t="s">
        <v>2980</v>
      </c>
      <c r="E2914" s="70"/>
      <c r="F2914" s="70"/>
      <c r="G2914" s="70">
        <v>2250</v>
      </c>
      <c r="H2914" s="66">
        <v>2556</v>
      </c>
      <c r="I2914" s="66" t="s">
        <v>154</v>
      </c>
      <c r="J2914" s="66" t="s">
        <v>155</v>
      </c>
      <c r="K2914" s="66" t="s">
        <v>586</v>
      </c>
    </row>
    <row r="2915" spans="1:11" ht="17.25">
      <c r="A2915" s="65">
        <v>24</v>
      </c>
      <c r="B2915" s="69">
        <v>20424</v>
      </c>
      <c r="C2915" s="78" t="s">
        <v>584</v>
      </c>
      <c r="D2915" s="66" t="s">
        <v>2981</v>
      </c>
      <c r="E2915" s="70"/>
      <c r="F2915" s="70"/>
      <c r="G2915" s="70">
        <v>2250</v>
      </c>
      <c r="H2915" s="66">
        <v>2556</v>
      </c>
      <c r="I2915" s="66" t="s">
        <v>154</v>
      </c>
      <c r="J2915" s="66" t="s">
        <v>155</v>
      </c>
      <c r="K2915" s="66" t="s">
        <v>586</v>
      </c>
    </row>
    <row r="2916" spans="1:11" ht="17.25">
      <c r="A2916" s="65">
        <v>24</v>
      </c>
      <c r="B2916" s="69">
        <v>20424</v>
      </c>
      <c r="C2916" s="78" t="s">
        <v>584</v>
      </c>
      <c r="D2916" s="66" t="s">
        <v>2982</v>
      </c>
      <c r="E2916" s="70"/>
      <c r="F2916" s="70"/>
      <c r="G2916" s="70">
        <v>13500</v>
      </c>
      <c r="H2916" s="66">
        <v>2556</v>
      </c>
      <c r="I2916" s="66" t="s">
        <v>154</v>
      </c>
      <c r="J2916" s="66" t="s">
        <v>155</v>
      </c>
      <c r="K2916" s="66" t="s">
        <v>586</v>
      </c>
    </row>
    <row r="2917" spans="1:11" ht="17.25">
      <c r="A2917" s="65">
        <v>24</v>
      </c>
      <c r="B2917" s="69">
        <v>20424</v>
      </c>
      <c r="C2917" s="78" t="s">
        <v>584</v>
      </c>
      <c r="D2917" s="66" t="s">
        <v>2983</v>
      </c>
      <c r="E2917" s="70"/>
      <c r="F2917" s="70"/>
      <c r="G2917" s="70">
        <v>13500</v>
      </c>
      <c r="H2917" s="66">
        <v>2556</v>
      </c>
      <c r="I2917" s="66" t="s">
        <v>154</v>
      </c>
      <c r="J2917" s="66" t="s">
        <v>155</v>
      </c>
      <c r="K2917" s="66" t="s">
        <v>586</v>
      </c>
    </row>
    <row r="2918" spans="1:11" ht="17.25">
      <c r="A2918" s="65">
        <v>24</v>
      </c>
      <c r="B2918" s="69">
        <v>20424</v>
      </c>
      <c r="C2918" s="78" t="s">
        <v>584</v>
      </c>
      <c r="D2918" s="66" t="s">
        <v>2984</v>
      </c>
      <c r="E2918" s="70"/>
      <c r="F2918" s="70"/>
      <c r="G2918" s="70">
        <v>13500</v>
      </c>
      <c r="H2918" s="66">
        <v>2556</v>
      </c>
      <c r="I2918" s="66" t="s">
        <v>154</v>
      </c>
      <c r="J2918" s="66" t="s">
        <v>155</v>
      </c>
      <c r="K2918" s="66" t="s">
        <v>586</v>
      </c>
    </row>
    <row r="2919" spans="1:11" ht="17.25">
      <c r="A2919" s="65">
        <v>24</v>
      </c>
      <c r="B2919" s="69">
        <v>20424</v>
      </c>
      <c r="C2919" s="78" t="s">
        <v>584</v>
      </c>
      <c r="D2919" s="66" t="s">
        <v>2985</v>
      </c>
      <c r="E2919" s="70"/>
      <c r="F2919" s="70"/>
      <c r="G2919" s="70">
        <v>13500</v>
      </c>
      <c r="H2919" s="66">
        <v>2556</v>
      </c>
      <c r="I2919" s="66" t="s">
        <v>154</v>
      </c>
      <c r="J2919" s="66" t="s">
        <v>155</v>
      </c>
      <c r="K2919" s="66" t="s">
        <v>586</v>
      </c>
    </row>
    <row r="2920" spans="1:11" ht="17.25">
      <c r="A2920" s="65">
        <v>24</v>
      </c>
      <c r="B2920" s="69">
        <v>20424</v>
      </c>
      <c r="C2920" s="78" t="s">
        <v>584</v>
      </c>
      <c r="D2920" s="66" t="s">
        <v>2986</v>
      </c>
      <c r="E2920" s="70"/>
      <c r="F2920" s="70"/>
      <c r="G2920" s="70">
        <v>13500</v>
      </c>
      <c r="H2920" s="66">
        <v>2556</v>
      </c>
      <c r="I2920" s="66" t="s">
        <v>154</v>
      </c>
      <c r="J2920" s="66" t="s">
        <v>155</v>
      </c>
      <c r="K2920" s="66" t="s">
        <v>586</v>
      </c>
    </row>
    <row r="2921" spans="1:11" ht="17.25">
      <c r="A2921" s="65">
        <v>24</v>
      </c>
      <c r="B2921" s="69">
        <v>20424</v>
      </c>
      <c r="C2921" s="78" t="s">
        <v>584</v>
      </c>
      <c r="D2921" s="66" t="s">
        <v>2987</v>
      </c>
      <c r="E2921" s="70"/>
      <c r="F2921" s="70"/>
      <c r="G2921" s="70">
        <v>13500</v>
      </c>
      <c r="H2921" s="66">
        <v>2556</v>
      </c>
      <c r="I2921" s="66" t="s">
        <v>154</v>
      </c>
      <c r="J2921" s="66" t="s">
        <v>155</v>
      </c>
      <c r="K2921" s="66" t="s">
        <v>586</v>
      </c>
    </row>
    <row r="2922" spans="1:11" ht="17.25">
      <c r="A2922" s="65">
        <v>24</v>
      </c>
      <c r="B2922" s="69">
        <v>20424</v>
      </c>
      <c r="C2922" s="78" t="s">
        <v>584</v>
      </c>
      <c r="D2922" s="66" t="s">
        <v>2988</v>
      </c>
      <c r="E2922" s="70"/>
      <c r="F2922" s="70"/>
      <c r="G2922" s="70">
        <v>13500</v>
      </c>
      <c r="H2922" s="66">
        <v>2556</v>
      </c>
      <c r="I2922" s="66" t="s">
        <v>154</v>
      </c>
      <c r="J2922" s="66" t="s">
        <v>155</v>
      </c>
      <c r="K2922" s="66" t="s">
        <v>586</v>
      </c>
    </row>
    <row r="2923" spans="1:11" ht="17.25">
      <c r="A2923" s="65">
        <v>24</v>
      </c>
      <c r="B2923" s="69">
        <v>20424</v>
      </c>
      <c r="C2923" s="78" t="s">
        <v>584</v>
      </c>
      <c r="D2923" s="66" t="s">
        <v>2989</v>
      </c>
      <c r="E2923" s="70"/>
      <c r="F2923" s="70"/>
      <c r="G2923" s="70">
        <v>13500</v>
      </c>
      <c r="H2923" s="66">
        <v>2556</v>
      </c>
      <c r="I2923" s="66" t="s">
        <v>154</v>
      </c>
      <c r="J2923" s="66" t="s">
        <v>155</v>
      </c>
      <c r="K2923" s="66" t="s">
        <v>586</v>
      </c>
    </row>
    <row r="2924" spans="1:11" ht="17.25">
      <c r="A2924" s="65">
        <v>24</v>
      </c>
      <c r="B2924" s="69">
        <v>20424</v>
      </c>
      <c r="C2924" s="78" t="s">
        <v>584</v>
      </c>
      <c r="D2924" s="66" t="s">
        <v>2990</v>
      </c>
      <c r="E2924" s="70"/>
      <c r="F2924" s="70"/>
      <c r="G2924" s="70">
        <v>13500</v>
      </c>
      <c r="H2924" s="66">
        <v>2556</v>
      </c>
      <c r="I2924" s="66" t="s">
        <v>154</v>
      </c>
      <c r="J2924" s="66" t="s">
        <v>155</v>
      </c>
      <c r="K2924" s="66" t="s">
        <v>586</v>
      </c>
    </row>
    <row r="2925" spans="1:11" ht="17.25">
      <c r="A2925" s="65">
        <v>24</v>
      </c>
      <c r="B2925" s="69">
        <v>20424</v>
      </c>
      <c r="C2925" s="78" t="s">
        <v>584</v>
      </c>
      <c r="D2925" s="66" t="s">
        <v>2991</v>
      </c>
      <c r="E2925" s="70"/>
      <c r="F2925" s="70"/>
      <c r="G2925" s="70">
        <v>13500</v>
      </c>
      <c r="H2925" s="66">
        <v>2556</v>
      </c>
      <c r="I2925" s="66" t="s">
        <v>154</v>
      </c>
      <c r="J2925" s="66" t="s">
        <v>155</v>
      </c>
      <c r="K2925" s="66" t="s">
        <v>586</v>
      </c>
    </row>
    <row r="2926" spans="1:11" ht="17.25">
      <c r="A2926" s="65">
        <v>24</v>
      </c>
      <c r="B2926" s="69">
        <v>20424</v>
      </c>
      <c r="C2926" s="78" t="s">
        <v>584</v>
      </c>
      <c r="D2926" s="66" t="s">
        <v>2992</v>
      </c>
      <c r="E2926" s="70"/>
      <c r="F2926" s="70"/>
      <c r="G2926" s="70">
        <v>13500</v>
      </c>
      <c r="H2926" s="66">
        <v>2556</v>
      </c>
      <c r="I2926" s="66" t="s">
        <v>154</v>
      </c>
      <c r="J2926" s="66" t="s">
        <v>155</v>
      </c>
      <c r="K2926" s="66" t="s">
        <v>586</v>
      </c>
    </row>
    <row r="2927" spans="1:11" ht="17.25">
      <c r="A2927" s="65">
        <v>24</v>
      </c>
      <c r="B2927" s="69">
        <v>20424</v>
      </c>
      <c r="C2927" s="78" t="s">
        <v>584</v>
      </c>
      <c r="D2927" s="66" t="s">
        <v>2993</v>
      </c>
      <c r="E2927" s="70"/>
      <c r="F2927" s="70"/>
      <c r="G2927" s="70">
        <v>13500</v>
      </c>
      <c r="H2927" s="66">
        <v>2556</v>
      </c>
      <c r="I2927" s="66" t="s">
        <v>154</v>
      </c>
      <c r="J2927" s="66" t="s">
        <v>155</v>
      </c>
      <c r="K2927" s="66" t="s">
        <v>586</v>
      </c>
    </row>
    <row r="2928" spans="1:11" ht="17.25">
      <c r="A2928" s="65">
        <v>24</v>
      </c>
      <c r="B2928" s="69">
        <v>20424</v>
      </c>
      <c r="C2928" s="78" t="s">
        <v>584</v>
      </c>
      <c r="D2928" s="66" t="s">
        <v>2994</v>
      </c>
      <c r="E2928" s="70"/>
      <c r="F2928" s="70"/>
      <c r="G2928" s="70">
        <v>7125</v>
      </c>
      <c r="H2928" s="66">
        <v>2556</v>
      </c>
      <c r="I2928" s="66" t="s">
        <v>154</v>
      </c>
      <c r="J2928" s="66" t="s">
        <v>155</v>
      </c>
      <c r="K2928" s="66" t="s">
        <v>586</v>
      </c>
    </row>
    <row r="2929" spans="1:11" ht="17.25">
      <c r="A2929" s="65">
        <v>24</v>
      </c>
      <c r="B2929" s="69">
        <v>20424</v>
      </c>
      <c r="C2929" s="78" t="s">
        <v>584</v>
      </c>
      <c r="D2929" s="66" t="s">
        <v>2995</v>
      </c>
      <c r="E2929" s="70"/>
      <c r="F2929" s="70"/>
      <c r="G2929" s="70">
        <v>7125</v>
      </c>
      <c r="H2929" s="66">
        <v>2556</v>
      </c>
      <c r="I2929" s="66" t="s">
        <v>154</v>
      </c>
      <c r="J2929" s="66" t="s">
        <v>155</v>
      </c>
      <c r="K2929" s="66" t="s">
        <v>586</v>
      </c>
    </row>
    <row r="2930" spans="1:11" ht="17.25">
      <c r="A2930" s="65">
        <v>24</v>
      </c>
      <c r="B2930" s="69">
        <v>20424</v>
      </c>
      <c r="C2930" s="78" t="s">
        <v>584</v>
      </c>
      <c r="D2930" s="66" t="s">
        <v>2996</v>
      </c>
      <c r="E2930" s="70"/>
      <c r="F2930" s="70"/>
      <c r="G2930" s="70">
        <v>3750</v>
      </c>
      <c r="H2930" s="66">
        <v>2556</v>
      </c>
      <c r="I2930" s="66" t="s">
        <v>154</v>
      </c>
      <c r="J2930" s="66" t="s">
        <v>155</v>
      </c>
      <c r="K2930" s="66" t="s">
        <v>586</v>
      </c>
    </row>
    <row r="2931" spans="1:11" ht="17.25">
      <c r="A2931" s="65">
        <v>24</v>
      </c>
      <c r="B2931" s="69">
        <v>20424</v>
      </c>
      <c r="C2931" s="78" t="s">
        <v>584</v>
      </c>
      <c r="D2931" s="66" t="s">
        <v>2997</v>
      </c>
      <c r="E2931" s="70"/>
      <c r="F2931" s="70"/>
      <c r="G2931" s="70">
        <v>3750</v>
      </c>
      <c r="H2931" s="66">
        <v>2556</v>
      </c>
      <c r="I2931" s="66" t="s">
        <v>154</v>
      </c>
      <c r="J2931" s="66" t="s">
        <v>155</v>
      </c>
      <c r="K2931" s="66" t="s">
        <v>586</v>
      </c>
    </row>
    <row r="2932" spans="1:11" ht="17.25">
      <c r="A2932" s="65">
        <v>24</v>
      </c>
      <c r="B2932" s="69">
        <v>20424</v>
      </c>
      <c r="C2932" s="78" t="s">
        <v>584</v>
      </c>
      <c r="D2932" s="66" t="s">
        <v>2998</v>
      </c>
      <c r="E2932" s="70"/>
      <c r="F2932" s="70"/>
      <c r="G2932" s="70">
        <v>13500</v>
      </c>
      <c r="H2932" s="66">
        <v>2556</v>
      </c>
      <c r="I2932" s="66" t="s">
        <v>154</v>
      </c>
      <c r="J2932" s="66" t="s">
        <v>155</v>
      </c>
      <c r="K2932" s="66" t="s">
        <v>586</v>
      </c>
    </row>
    <row r="2933" spans="1:11" ht="17.25">
      <c r="A2933" s="65">
        <v>24</v>
      </c>
      <c r="B2933" s="69">
        <v>20424</v>
      </c>
      <c r="C2933" s="78" t="s">
        <v>584</v>
      </c>
      <c r="D2933" s="66" t="s">
        <v>2999</v>
      </c>
      <c r="E2933" s="70"/>
      <c r="F2933" s="70"/>
      <c r="G2933" s="70">
        <v>13500</v>
      </c>
      <c r="H2933" s="66">
        <v>2556</v>
      </c>
      <c r="I2933" s="66" t="s">
        <v>154</v>
      </c>
      <c r="J2933" s="66" t="s">
        <v>155</v>
      </c>
      <c r="K2933" s="66" t="s">
        <v>586</v>
      </c>
    </row>
    <row r="2934" spans="1:11" ht="17.25">
      <c r="A2934" s="65">
        <v>24</v>
      </c>
      <c r="B2934" s="69">
        <v>20424</v>
      </c>
      <c r="C2934" s="78" t="s">
        <v>584</v>
      </c>
      <c r="D2934" s="66" t="s">
        <v>3000</v>
      </c>
      <c r="E2934" s="70"/>
      <c r="F2934" s="70"/>
      <c r="G2934" s="70">
        <v>2250</v>
      </c>
      <c r="H2934" s="66">
        <v>2556</v>
      </c>
      <c r="I2934" s="66" t="s">
        <v>154</v>
      </c>
      <c r="J2934" s="66" t="s">
        <v>155</v>
      </c>
      <c r="K2934" s="66" t="s">
        <v>586</v>
      </c>
    </row>
    <row r="2935" spans="1:11" ht="17.25">
      <c r="A2935" s="65">
        <v>24</v>
      </c>
      <c r="B2935" s="69">
        <v>20424</v>
      </c>
      <c r="C2935" s="78" t="s">
        <v>584</v>
      </c>
      <c r="D2935" s="66" t="s">
        <v>3001</v>
      </c>
      <c r="E2935" s="70"/>
      <c r="F2935" s="70"/>
      <c r="G2935" s="70">
        <v>1500</v>
      </c>
      <c r="H2935" s="66">
        <v>2556</v>
      </c>
      <c r="I2935" s="66" t="s">
        <v>154</v>
      </c>
      <c r="J2935" s="66" t="s">
        <v>155</v>
      </c>
      <c r="K2935" s="66" t="s">
        <v>586</v>
      </c>
    </row>
    <row r="2936" spans="1:11" ht="17.25">
      <c r="A2936" s="65">
        <v>24</v>
      </c>
      <c r="B2936" s="69">
        <v>20424</v>
      </c>
      <c r="C2936" s="78" t="s">
        <v>584</v>
      </c>
      <c r="D2936" s="66" t="s">
        <v>3002</v>
      </c>
      <c r="E2936" s="70"/>
      <c r="F2936" s="70"/>
      <c r="G2936" s="70">
        <v>1200</v>
      </c>
      <c r="H2936" s="66">
        <v>2556</v>
      </c>
      <c r="I2936" s="66" t="s">
        <v>154</v>
      </c>
      <c r="J2936" s="66" t="s">
        <v>155</v>
      </c>
      <c r="K2936" s="66" t="s">
        <v>586</v>
      </c>
    </row>
    <row r="2937" spans="1:11" ht="17.25">
      <c r="A2937" s="65">
        <v>24</v>
      </c>
      <c r="B2937" s="69">
        <v>20424</v>
      </c>
      <c r="C2937" s="78" t="s">
        <v>246</v>
      </c>
      <c r="D2937" s="66" t="s">
        <v>3003</v>
      </c>
      <c r="E2937" s="70"/>
      <c r="F2937" s="70"/>
      <c r="G2937" s="70">
        <v>360</v>
      </c>
      <c r="H2937" s="66">
        <v>2556</v>
      </c>
      <c r="I2937" s="66" t="s">
        <v>154</v>
      </c>
      <c r="J2937" s="66" t="s">
        <v>155</v>
      </c>
      <c r="K2937" s="66" t="s">
        <v>586</v>
      </c>
    </row>
    <row r="2938" spans="1:11" ht="17.25">
      <c r="A2938" s="65">
        <v>26</v>
      </c>
      <c r="B2938" s="69">
        <v>20424</v>
      </c>
      <c r="C2938" s="66" t="s">
        <v>186</v>
      </c>
      <c r="D2938" s="66" t="s">
        <v>3004</v>
      </c>
      <c r="E2938" s="70"/>
      <c r="F2938" s="70"/>
      <c r="G2938" s="70">
        <v>140</v>
      </c>
      <c r="H2938" s="66">
        <v>2556</v>
      </c>
      <c r="I2938" s="66" t="s">
        <v>154</v>
      </c>
      <c r="J2938" s="66" t="s">
        <v>155</v>
      </c>
      <c r="K2938" s="66" t="s">
        <v>586</v>
      </c>
    </row>
    <row r="2939" spans="1:11" ht="17.25">
      <c r="A2939" s="65">
        <v>26</v>
      </c>
      <c r="B2939" s="69">
        <v>20424</v>
      </c>
      <c r="C2939" s="78" t="s">
        <v>584</v>
      </c>
      <c r="D2939" s="66" t="s">
        <v>3005</v>
      </c>
      <c r="E2939" s="70"/>
      <c r="F2939" s="70"/>
      <c r="G2939" s="70">
        <v>2250</v>
      </c>
      <c r="H2939" s="66">
        <v>2556</v>
      </c>
      <c r="I2939" s="66" t="s">
        <v>154</v>
      </c>
      <c r="J2939" s="66" t="s">
        <v>155</v>
      </c>
      <c r="K2939" s="66" t="s">
        <v>586</v>
      </c>
    </row>
    <row r="2940" spans="1:11" ht="17.25">
      <c r="A2940" s="65">
        <v>26</v>
      </c>
      <c r="B2940" s="69">
        <v>20424</v>
      </c>
      <c r="C2940" s="78" t="s">
        <v>584</v>
      </c>
      <c r="D2940" s="66" t="s">
        <v>3006</v>
      </c>
      <c r="E2940" s="70"/>
      <c r="F2940" s="70"/>
      <c r="G2940" s="70">
        <v>2250</v>
      </c>
      <c r="H2940" s="66">
        <v>2556</v>
      </c>
      <c r="I2940" s="66" t="s">
        <v>154</v>
      </c>
      <c r="J2940" s="66" t="s">
        <v>155</v>
      </c>
      <c r="K2940" s="66" t="s">
        <v>586</v>
      </c>
    </row>
    <row r="2941" spans="1:11" ht="17.25">
      <c r="A2941" s="65">
        <v>26</v>
      </c>
      <c r="B2941" s="69">
        <v>20424</v>
      </c>
      <c r="C2941" s="78" t="s">
        <v>584</v>
      </c>
      <c r="D2941" s="66" t="s">
        <v>3007</v>
      </c>
      <c r="E2941" s="70"/>
      <c r="F2941" s="70"/>
      <c r="G2941" s="70">
        <v>1875</v>
      </c>
      <c r="H2941" s="66">
        <v>2556</v>
      </c>
      <c r="I2941" s="66" t="s">
        <v>154</v>
      </c>
      <c r="J2941" s="66" t="s">
        <v>155</v>
      </c>
      <c r="K2941" s="66" t="s">
        <v>586</v>
      </c>
    </row>
    <row r="2942" spans="1:11" ht="17.25">
      <c r="A2942" s="65">
        <v>26</v>
      </c>
      <c r="B2942" s="69">
        <v>20424</v>
      </c>
      <c r="C2942" s="78" t="s">
        <v>584</v>
      </c>
      <c r="D2942" s="66" t="s">
        <v>3008</v>
      </c>
      <c r="E2942" s="70"/>
      <c r="F2942" s="70"/>
      <c r="G2942" s="70">
        <v>1875</v>
      </c>
      <c r="H2942" s="66">
        <v>2556</v>
      </c>
      <c r="I2942" s="66" t="s">
        <v>154</v>
      </c>
      <c r="J2942" s="66" t="s">
        <v>155</v>
      </c>
      <c r="K2942" s="66" t="s">
        <v>586</v>
      </c>
    </row>
    <row r="2943" spans="1:11" ht="17.25">
      <c r="A2943" s="65">
        <v>27</v>
      </c>
      <c r="B2943" s="69">
        <v>20424</v>
      </c>
      <c r="C2943" s="78" t="s">
        <v>203</v>
      </c>
      <c r="D2943" s="66" t="s">
        <v>3009</v>
      </c>
      <c r="E2943" s="70"/>
      <c r="F2943" s="70"/>
      <c r="G2943" s="70">
        <v>16346</v>
      </c>
      <c r="H2943" s="66">
        <v>2556</v>
      </c>
      <c r="I2943" s="66" t="s">
        <v>154</v>
      </c>
      <c r="J2943" s="66" t="s">
        <v>155</v>
      </c>
      <c r="K2943" s="66" t="s">
        <v>586</v>
      </c>
    </row>
    <row r="2944" spans="1:11" ht="17.25">
      <c r="A2944" s="65">
        <v>28</v>
      </c>
      <c r="B2944" s="69">
        <v>20424</v>
      </c>
      <c r="C2944" s="78" t="s">
        <v>584</v>
      </c>
      <c r="D2944" s="66" t="s">
        <v>3010</v>
      </c>
      <c r="E2944" s="70"/>
      <c r="F2944" s="70"/>
      <c r="G2944" s="70">
        <v>2400</v>
      </c>
      <c r="H2944" s="66">
        <v>2556</v>
      </c>
      <c r="I2944" s="66" t="s">
        <v>154</v>
      </c>
      <c r="J2944" s="66" t="s">
        <v>155</v>
      </c>
      <c r="K2944" s="66" t="s">
        <v>586</v>
      </c>
    </row>
    <row r="2945" spans="1:11" ht="17.25">
      <c r="A2945" s="65">
        <v>28</v>
      </c>
      <c r="B2945" s="69">
        <v>20424</v>
      </c>
      <c r="C2945" s="78" t="s">
        <v>584</v>
      </c>
      <c r="D2945" s="66" t="s">
        <v>3011</v>
      </c>
      <c r="E2945" s="70"/>
      <c r="F2945" s="70"/>
      <c r="G2945" s="70">
        <v>10000</v>
      </c>
      <c r="H2945" s="66">
        <v>2556</v>
      </c>
      <c r="I2945" s="66" t="s">
        <v>154</v>
      </c>
      <c r="J2945" s="66" t="s">
        <v>155</v>
      </c>
      <c r="K2945" s="66" t="s">
        <v>586</v>
      </c>
    </row>
    <row r="2946" spans="1:11" ht="17.25">
      <c r="A2946" s="65">
        <v>28</v>
      </c>
      <c r="B2946" s="69">
        <v>20424</v>
      </c>
      <c r="C2946" s="78" t="s">
        <v>584</v>
      </c>
      <c r="D2946" s="66" t="s">
        <v>3012</v>
      </c>
      <c r="E2946" s="70"/>
      <c r="F2946" s="70"/>
      <c r="G2946" s="70">
        <v>800</v>
      </c>
      <c r="H2946" s="66">
        <v>2556</v>
      </c>
      <c r="I2946" s="66" t="s">
        <v>154</v>
      </c>
      <c r="J2946" s="66" t="s">
        <v>155</v>
      </c>
      <c r="K2946" s="66" t="s">
        <v>586</v>
      </c>
    </row>
    <row r="2947" spans="1:11" ht="17.25">
      <c r="A2947" s="65">
        <v>2</v>
      </c>
      <c r="B2947" s="69">
        <v>20455</v>
      </c>
      <c r="C2947" s="78" t="s">
        <v>584</v>
      </c>
      <c r="D2947" s="66" t="s">
        <v>3013</v>
      </c>
      <c r="E2947" s="70"/>
      <c r="F2947" s="70"/>
      <c r="G2947" s="70">
        <v>2400</v>
      </c>
      <c r="H2947" s="66">
        <v>2556</v>
      </c>
      <c r="I2947" s="66" t="s">
        <v>154</v>
      </c>
      <c r="J2947" s="66" t="s">
        <v>155</v>
      </c>
      <c r="K2947" s="66" t="s">
        <v>586</v>
      </c>
    </row>
    <row r="2948" spans="1:11" ht="17.25">
      <c r="A2948" s="65">
        <v>2</v>
      </c>
      <c r="B2948" s="69">
        <v>20455</v>
      </c>
      <c r="C2948" s="78" t="s">
        <v>584</v>
      </c>
      <c r="D2948" s="66" t="s">
        <v>3014</v>
      </c>
      <c r="E2948" s="70"/>
      <c r="F2948" s="70"/>
      <c r="G2948" s="70">
        <v>2000</v>
      </c>
      <c r="H2948" s="66">
        <v>2556</v>
      </c>
      <c r="I2948" s="66" t="s">
        <v>154</v>
      </c>
      <c r="J2948" s="66" t="s">
        <v>155</v>
      </c>
      <c r="K2948" s="66" t="s">
        <v>586</v>
      </c>
    </row>
    <row r="2949" spans="1:11" ht="17.25">
      <c r="A2949" s="65">
        <v>3</v>
      </c>
      <c r="B2949" s="69">
        <v>20455</v>
      </c>
      <c r="C2949" s="78" t="s">
        <v>584</v>
      </c>
      <c r="D2949" s="66" t="s">
        <v>3015</v>
      </c>
      <c r="E2949" s="70"/>
      <c r="F2949" s="70"/>
      <c r="G2949" s="70">
        <v>4400</v>
      </c>
      <c r="H2949" s="66">
        <v>2556</v>
      </c>
      <c r="I2949" s="66" t="s">
        <v>154</v>
      </c>
      <c r="J2949" s="66" t="s">
        <v>155</v>
      </c>
      <c r="K2949" s="66" t="s">
        <v>586</v>
      </c>
    </row>
    <row r="2950" spans="1:11" ht="17.25">
      <c r="A2950" s="65">
        <v>3</v>
      </c>
      <c r="B2950" s="69">
        <v>20455</v>
      </c>
      <c r="C2950" s="78" t="s">
        <v>584</v>
      </c>
      <c r="D2950" s="66" t="s">
        <v>3016</v>
      </c>
      <c r="E2950" s="70"/>
      <c r="F2950" s="70"/>
      <c r="G2950" s="70">
        <v>2800</v>
      </c>
      <c r="H2950" s="66">
        <v>2556</v>
      </c>
      <c r="I2950" s="66" t="s">
        <v>154</v>
      </c>
      <c r="J2950" s="66" t="s">
        <v>155</v>
      </c>
      <c r="K2950" s="66" t="s">
        <v>586</v>
      </c>
    </row>
    <row r="2951" spans="1:11" ht="17.25">
      <c r="A2951" s="65">
        <v>3</v>
      </c>
      <c r="B2951" s="69">
        <v>20455</v>
      </c>
      <c r="C2951" s="78" t="s">
        <v>584</v>
      </c>
      <c r="D2951" s="66" t="s">
        <v>3017</v>
      </c>
      <c r="E2951" s="70"/>
      <c r="F2951" s="70"/>
      <c r="G2951" s="70">
        <v>12600</v>
      </c>
      <c r="H2951" s="66">
        <v>2556</v>
      </c>
      <c r="I2951" s="66" t="s">
        <v>154</v>
      </c>
      <c r="J2951" s="66" t="s">
        <v>155</v>
      </c>
      <c r="K2951" s="66" t="s">
        <v>586</v>
      </c>
    </row>
    <row r="2952" spans="1:11" ht="17.25">
      <c r="A2952" s="65">
        <v>3</v>
      </c>
      <c r="B2952" s="69">
        <v>20455</v>
      </c>
      <c r="C2952" s="78" t="s">
        <v>584</v>
      </c>
      <c r="D2952" s="66" t="s">
        <v>3017</v>
      </c>
      <c r="E2952" s="70"/>
      <c r="F2952" s="70"/>
      <c r="G2952" s="70">
        <v>5200</v>
      </c>
      <c r="H2952" s="66">
        <v>2556</v>
      </c>
      <c r="I2952" s="66" t="s">
        <v>154</v>
      </c>
      <c r="J2952" s="66" t="s">
        <v>155</v>
      </c>
      <c r="K2952" s="66" t="s">
        <v>586</v>
      </c>
    </row>
    <row r="2953" spans="1:11" ht="17.25">
      <c r="A2953" s="65">
        <v>4</v>
      </c>
      <c r="B2953" s="69">
        <v>20455</v>
      </c>
      <c r="C2953" s="72" t="s">
        <v>596</v>
      </c>
      <c r="D2953" s="66" t="s">
        <v>3018</v>
      </c>
      <c r="E2953" s="70"/>
      <c r="F2953" s="70"/>
      <c r="G2953" s="70">
        <v>17560</v>
      </c>
      <c r="H2953" s="66">
        <v>2556</v>
      </c>
      <c r="I2953" s="66" t="s">
        <v>154</v>
      </c>
      <c r="J2953" s="66" t="s">
        <v>155</v>
      </c>
      <c r="K2953" s="66" t="s">
        <v>586</v>
      </c>
    </row>
    <row r="2954" spans="1:11" ht="17.25">
      <c r="A2954" s="65">
        <v>4</v>
      </c>
      <c r="B2954" s="69">
        <v>20455</v>
      </c>
      <c r="C2954" s="66" t="s">
        <v>220</v>
      </c>
      <c r="D2954" s="66" t="s">
        <v>2484</v>
      </c>
      <c r="E2954" s="70"/>
      <c r="F2954" s="70"/>
      <c r="G2954" s="70">
        <v>3240</v>
      </c>
      <c r="H2954" s="66">
        <v>2556</v>
      </c>
      <c r="I2954" s="66" t="s">
        <v>154</v>
      </c>
      <c r="J2954" s="66" t="s">
        <v>155</v>
      </c>
      <c r="K2954" s="66" t="s">
        <v>586</v>
      </c>
    </row>
    <row r="2955" spans="1:11" ht="17.25">
      <c r="A2955" s="65">
        <v>4</v>
      </c>
      <c r="B2955" s="69">
        <v>20455</v>
      </c>
      <c r="C2955" s="66" t="s">
        <v>584</v>
      </c>
      <c r="D2955" s="66" t="s">
        <v>3019</v>
      </c>
      <c r="E2955" s="70"/>
      <c r="F2955" s="70"/>
      <c r="G2955" s="70">
        <v>2000</v>
      </c>
      <c r="H2955" s="66">
        <v>2556</v>
      </c>
      <c r="I2955" s="66" t="s">
        <v>154</v>
      </c>
      <c r="J2955" s="66" t="s">
        <v>155</v>
      </c>
      <c r="K2955" s="66" t="s">
        <v>586</v>
      </c>
    </row>
    <row r="2956" spans="1:11" ht="17.25">
      <c r="A2956" s="65">
        <v>4</v>
      </c>
      <c r="B2956" s="69">
        <v>20455</v>
      </c>
      <c r="C2956" s="66" t="s">
        <v>584</v>
      </c>
      <c r="D2956" s="66" t="s">
        <v>3020</v>
      </c>
      <c r="E2956" s="70"/>
      <c r="F2956" s="70"/>
      <c r="G2956" s="70">
        <v>800</v>
      </c>
      <c r="H2956" s="66">
        <v>2556</v>
      </c>
      <c r="I2956" s="66" t="s">
        <v>154</v>
      </c>
      <c r="J2956" s="66" t="s">
        <v>155</v>
      </c>
      <c r="K2956" s="66" t="s">
        <v>586</v>
      </c>
    </row>
    <row r="2957" spans="1:11" ht="17.25">
      <c r="A2957" s="65">
        <v>4</v>
      </c>
      <c r="B2957" s="69">
        <v>20455</v>
      </c>
      <c r="C2957" s="66" t="s">
        <v>584</v>
      </c>
      <c r="D2957" s="66" t="s">
        <v>3021</v>
      </c>
      <c r="E2957" s="70"/>
      <c r="F2957" s="70"/>
      <c r="G2957" s="70">
        <v>3600</v>
      </c>
      <c r="H2957" s="66">
        <v>2556</v>
      </c>
      <c r="I2957" s="66" t="s">
        <v>154</v>
      </c>
      <c r="J2957" s="66" t="s">
        <v>155</v>
      </c>
      <c r="K2957" s="66" t="s">
        <v>586</v>
      </c>
    </row>
    <row r="2958" spans="1:11" ht="17.25">
      <c r="A2958" s="65">
        <v>4</v>
      </c>
      <c r="B2958" s="69">
        <v>20455</v>
      </c>
      <c r="C2958" s="66" t="s">
        <v>584</v>
      </c>
      <c r="D2958" s="66" t="s">
        <v>3022</v>
      </c>
      <c r="E2958" s="70"/>
      <c r="F2958" s="70"/>
      <c r="G2958" s="70">
        <v>4800</v>
      </c>
      <c r="H2958" s="66">
        <v>2556</v>
      </c>
      <c r="I2958" s="66" t="s">
        <v>154</v>
      </c>
      <c r="J2958" s="66" t="s">
        <v>155</v>
      </c>
      <c r="K2958" s="66" t="s">
        <v>586</v>
      </c>
    </row>
    <row r="2959" spans="1:11" ht="17.25">
      <c r="A2959" s="65">
        <v>4</v>
      </c>
      <c r="B2959" s="69">
        <v>20455</v>
      </c>
      <c r="C2959" s="66" t="s">
        <v>584</v>
      </c>
      <c r="D2959" s="66" t="s">
        <v>3022</v>
      </c>
      <c r="E2959" s="70"/>
      <c r="F2959" s="70"/>
      <c r="G2959" s="70">
        <v>7200</v>
      </c>
      <c r="H2959" s="66">
        <v>2556</v>
      </c>
      <c r="I2959" s="66" t="s">
        <v>154</v>
      </c>
      <c r="J2959" s="66" t="s">
        <v>155</v>
      </c>
      <c r="K2959" s="66" t="s">
        <v>586</v>
      </c>
    </row>
    <row r="2960" spans="1:11" ht="17.25">
      <c r="A2960" s="65">
        <v>4</v>
      </c>
      <c r="B2960" s="69">
        <v>20455</v>
      </c>
      <c r="C2960" s="66" t="s">
        <v>584</v>
      </c>
      <c r="D2960" s="66" t="s">
        <v>3023</v>
      </c>
      <c r="E2960" s="70"/>
      <c r="F2960" s="70"/>
      <c r="G2960" s="70">
        <v>2250</v>
      </c>
      <c r="H2960" s="66">
        <v>2556</v>
      </c>
      <c r="I2960" s="66" t="s">
        <v>154</v>
      </c>
      <c r="J2960" s="66" t="s">
        <v>155</v>
      </c>
      <c r="K2960" s="66" t="s">
        <v>586</v>
      </c>
    </row>
    <row r="2961" spans="1:11" ht="17.25">
      <c r="A2961" s="65">
        <v>4</v>
      </c>
      <c r="B2961" s="69">
        <v>20455</v>
      </c>
      <c r="C2961" s="66" t="s">
        <v>584</v>
      </c>
      <c r="D2961" s="66" t="s">
        <v>3024</v>
      </c>
      <c r="E2961" s="70"/>
      <c r="F2961" s="70"/>
      <c r="G2961" s="70">
        <v>10800</v>
      </c>
      <c r="H2961" s="66">
        <v>2556</v>
      </c>
      <c r="I2961" s="66" t="s">
        <v>154</v>
      </c>
      <c r="J2961" s="66" t="s">
        <v>155</v>
      </c>
      <c r="K2961" s="66" t="s">
        <v>586</v>
      </c>
    </row>
    <row r="2962" spans="1:11" ht="17.25">
      <c r="A2962" s="65">
        <v>4</v>
      </c>
      <c r="B2962" s="69">
        <v>20455</v>
      </c>
      <c r="C2962" s="66" t="s">
        <v>584</v>
      </c>
      <c r="D2962" s="66" t="s">
        <v>3025</v>
      </c>
      <c r="E2962" s="70"/>
      <c r="F2962" s="70"/>
      <c r="G2962" s="70">
        <v>1350</v>
      </c>
      <c r="H2962" s="66">
        <v>2556</v>
      </c>
      <c r="I2962" s="66" t="s">
        <v>154</v>
      </c>
      <c r="J2962" s="66" t="s">
        <v>155</v>
      </c>
      <c r="K2962" s="66" t="s">
        <v>586</v>
      </c>
    </row>
    <row r="2963" spans="1:11" ht="17.25">
      <c r="A2963" s="65">
        <v>4</v>
      </c>
      <c r="B2963" s="69">
        <v>20455</v>
      </c>
      <c r="C2963" s="66" t="s">
        <v>584</v>
      </c>
      <c r="D2963" s="66" t="s">
        <v>3026</v>
      </c>
      <c r="E2963" s="70"/>
      <c r="F2963" s="70"/>
      <c r="G2963" s="70">
        <v>1350</v>
      </c>
      <c r="H2963" s="66">
        <v>2556</v>
      </c>
      <c r="I2963" s="66" t="s">
        <v>154</v>
      </c>
      <c r="J2963" s="66" t="s">
        <v>155</v>
      </c>
      <c r="K2963" s="66" t="s">
        <v>586</v>
      </c>
    </row>
    <row r="2964" spans="1:11" ht="17.25">
      <c r="A2964" s="65">
        <v>4</v>
      </c>
      <c r="B2964" s="69">
        <v>20455</v>
      </c>
      <c r="C2964" s="66" t="s">
        <v>584</v>
      </c>
      <c r="D2964" s="66" t="s">
        <v>3027</v>
      </c>
      <c r="E2964" s="70"/>
      <c r="F2964" s="70"/>
      <c r="G2964" s="70">
        <v>1800</v>
      </c>
      <c r="H2964" s="66">
        <v>2556</v>
      </c>
      <c r="I2964" s="66" t="s">
        <v>154</v>
      </c>
      <c r="J2964" s="66" t="s">
        <v>155</v>
      </c>
      <c r="K2964" s="66" t="s">
        <v>586</v>
      </c>
    </row>
    <row r="2965" spans="1:11" ht="17.25">
      <c r="A2965" s="65">
        <v>4</v>
      </c>
      <c r="B2965" s="69">
        <v>20455</v>
      </c>
      <c r="C2965" s="66" t="s">
        <v>584</v>
      </c>
      <c r="D2965" s="66" t="s">
        <v>3028</v>
      </c>
      <c r="E2965" s="70"/>
      <c r="F2965" s="70"/>
      <c r="G2965" s="70">
        <v>7200</v>
      </c>
      <c r="H2965" s="66">
        <v>2556</v>
      </c>
      <c r="I2965" s="66" t="s">
        <v>154</v>
      </c>
      <c r="J2965" s="66" t="s">
        <v>155</v>
      </c>
      <c r="K2965" s="66" t="s">
        <v>586</v>
      </c>
    </row>
    <row r="2966" spans="1:11" ht="17.25">
      <c r="A2966" s="65">
        <v>8</v>
      </c>
      <c r="B2966" s="69">
        <v>20455</v>
      </c>
      <c r="C2966" s="78" t="s">
        <v>246</v>
      </c>
      <c r="D2966" s="66" t="s">
        <v>3029</v>
      </c>
      <c r="E2966" s="70"/>
      <c r="F2966" s="70"/>
      <c r="G2966" s="70">
        <v>1680</v>
      </c>
      <c r="H2966" s="66">
        <v>2556</v>
      </c>
      <c r="I2966" s="66" t="s">
        <v>154</v>
      </c>
      <c r="J2966" s="66" t="s">
        <v>155</v>
      </c>
      <c r="K2966" s="66" t="s">
        <v>586</v>
      </c>
    </row>
    <row r="2967" spans="1:11" ht="17.25">
      <c r="A2967" s="65">
        <v>8</v>
      </c>
      <c r="B2967" s="69">
        <v>20455</v>
      </c>
      <c r="C2967" s="66" t="s">
        <v>584</v>
      </c>
      <c r="D2967" s="66" t="s">
        <v>3030</v>
      </c>
      <c r="E2967" s="70"/>
      <c r="F2967" s="70"/>
      <c r="G2967" s="70">
        <v>900</v>
      </c>
      <c r="H2967" s="66">
        <v>2556</v>
      </c>
      <c r="I2967" s="66" t="s">
        <v>154</v>
      </c>
      <c r="J2967" s="66" t="s">
        <v>155</v>
      </c>
      <c r="K2967" s="66" t="s">
        <v>586</v>
      </c>
    </row>
    <row r="2968" spans="1:11" ht="17.25">
      <c r="A2968" s="65">
        <v>8</v>
      </c>
      <c r="B2968" s="69">
        <v>20455</v>
      </c>
      <c r="C2968" s="78" t="s">
        <v>1558</v>
      </c>
      <c r="D2968" s="66" t="s">
        <v>3031</v>
      </c>
      <c r="E2968" s="70"/>
      <c r="F2968" s="70"/>
      <c r="G2968" s="70">
        <v>1000</v>
      </c>
      <c r="H2968" s="66">
        <v>2556</v>
      </c>
      <c r="I2968" s="66" t="s">
        <v>154</v>
      </c>
      <c r="J2968" s="66" t="s">
        <v>155</v>
      </c>
      <c r="K2968" s="66" t="s">
        <v>586</v>
      </c>
    </row>
    <row r="2969" spans="1:11" ht="17.25">
      <c r="A2969" s="65">
        <v>8</v>
      </c>
      <c r="B2969" s="69">
        <v>20455</v>
      </c>
      <c r="C2969" s="78" t="s">
        <v>1558</v>
      </c>
      <c r="D2969" s="66" t="s">
        <v>3032</v>
      </c>
      <c r="E2969" s="70"/>
      <c r="F2969" s="70"/>
      <c r="G2969" s="70">
        <v>2184</v>
      </c>
      <c r="H2969" s="66">
        <v>2556</v>
      </c>
      <c r="I2969" s="66" t="s">
        <v>154</v>
      </c>
      <c r="J2969" s="66" t="s">
        <v>155</v>
      </c>
      <c r="K2969" s="66" t="s">
        <v>586</v>
      </c>
    </row>
    <row r="2970" spans="1:11" ht="17.25">
      <c r="A2970" s="65">
        <v>8</v>
      </c>
      <c r="B2970" s="69">
        <v>20455</v>
      </c>
      <c r="C2970" s="78" t="s">
        <v>1558</v>
      </c>
      <c r="D2970" s="66" t="s">
        <v>3033</v>
      </c>
      <c r="E2970" s="70"/>
      <c r="F2970" s="70"/>
      <c r="G2970" s="70">
        <v>1500</v>
      </c>
      <c r="H2970" s="66">
        <v>2556</v>
      </c>
      <c r="I2970" s="66" t="s">
        <v>154</v>
      </c>
      <c r="J2970" s="66" t="s">
        <v>155</v>
      </c>
      <c r="K2970" s="66" t="s">
        <v>586</v>
      </c>
    </row>
    <row r="2971" spans="1:11" ht="17.25">
      <c r="A2971" s="65">
        <v>10</v>
      </c>
      <c r="B2971" s="69">
        <v>20455</v>
      </c>
      <c r="C2971" s="78" t="s">
        <v>246</v>
      </c>
      <c r="D2971" s="66" t="s">
        <v>2483</v>
      </c>
      <c r="E2971" s="70"/>
      <c r="F2971" s="70"/>
      <c r="G2971" s="70">
        <v>960</v>
      </c>
      <c r="H2971" s="66">
        <v>2556</v>
      </c>
      <c r="I2971" s="66" t="s">
        <v>154</v>
      </c>
      <c r="J2971" s="66" t="s">
        <v>155</v>
      </c>
      <c r="K2971" s="66" t="s">
        <v>586</v>
      </c>
    </row>
    <row r="2972" spans="1:11" ht="17.25">
      <c r="A2972" s="65">
        <v>10</v>
      </c>
      <c r="B2972" s="69">
        <v>20455</v>
      </c>
      <c r="C2972" s="78" t="s">
        <v>246</v>
      </c>
      <c r="D2972" s="66" t="s">
        <v>2483</v>
      </c>
      <c r="E2972" s="70"/>
      <c r="F2972" s="70"/>
      <c r="G2972" s="70">
        <v>480</v>
      </c>
      <c r="H2972" s="66">
        <v>2556</v>
      </c>
      <c r="I2972" s="66" t="s">
        <v>154</v>
      </c>
      <c r="J2972" s="66" t="s">
        <v>155</v>
      </c>
      <c r="K2972" s="66" t="s">
        <v>586</v>
      </c>
    </row>
    <row r="2973" spans="1:11" ht="17.25">
      <c r="A2973" s="65">
        <v>10</v>
      </c>
      <c r="B2973" s="69">
        <v>20455</v>
      </c>
      <c r="C2973" s="78" t="s">
        <v>246</v>
      </c>
      <c r="D2973" s="66" t="s">
        <v>3034</v>
      </c>
      <c r="E2973" s="70"/>
      <c r="F2973" s="70"/>
      <c r="G2973" s="70">
        <v>3240</v>
      </c>
      <c r="H2973" s="66">
        <v>2556</v>
      </c>
      <c r="I2973" s="66" t="s">
        <v>154</v>
      </c>
      <c r="J2973" s="66" t="s">
        <v>155</v>
      </c>
      <c r="K2973" s="66" t="s">
        <v>586</v>
      </c>
    </row>
    <row r="2974" spans="1:11" ht="17.25">
      <c r="A2974" s="65">
        <v>10</v>
      </c>
      <c r="B2974" s="69">
        <v>20455</v>
      </c>
      <c r="C2974" s="78" t="s">
        <v>246</v>
      </c>
      <c r="D2974" s="66" t="s">
        <v>3035</v>
      </c>
      <c r="E2974" s="70"/>
      <c r="F2974" s="70"/>
      <c r="G2974" s="70">
        <v>1080</v>
      </c>
      <c r="H2974" s="66">
        <v>2556</v>
      </c>
      <c r="I2974" s="66" t="s">
        <v>154</v>
      </c>
      <c r="J2974" s="66" t="s">
        <v>155</v>
      </c>
      <c r="K2974" s="66" t="s">
        <v>586</v>
      </c>
    </row>
    <row r="2975" spans="1:11" ht="17.25">
      <c r="A2975" s="65">
        <v>10</v>
      </c>
      <c r="B2975" s="69">
        <v>20455</v>
      </c>
      <c r="C2975" s="78" t="s">
        <v>246</v>
      </c>
      <c r="D2975" s="66" t="s">
        <v>2483</v>
      </c>
      <c r="E2975" s="70"/>
      <c r="F2975" s="70"/>
      <c r="G2975" s="70">
        <v>480</v>
      </c>
      <c r="H2975" s="66">
        <v>2556</v>
      </c>
      <c r="I2975" s="66" t="s">
        <v>154</v>
      </c>
      <c r="J2975" s="66" t="s">
        <v>155</v>
      </c>
      <c r="K2975" s="66" t="s">
        <v>586</v>
      </c>
    </row>
    <row r="2976" spans="1:11" ht="17.25">
      <c r="A2976" s="65">
        <v>10</v>
      </c>
      <c r="B2976" s="69">
        <v>20455</v>
      </c>
      <c r="C2976" s="78" t="s">
        <v>246</v>
      </c>
      <c r="D2976" s="66" t="s">
        <v>2484</v>
      </c>
      <c r="E2976" s="70"/>
      <c r="F2976" s="70"/>
      <c r="G2976" s="70">
        <v>360</v>
      </c>
      <c r="H2976" s="66">
        <v>2556</v>
      </c>
      <c r="I2976" s="66" t="s">
        <v>154</v>
      </c>
      <c r="J2976" s="66" t="s">
        <v>155</v>
      </c>
      <c r="K2976" s="66" t="s">
        <v>586</v>
      </c>
    </row>
    <row r="2977" spans="1:11" ht="17.25">
      <c r="A2977" s="65">
        <v>10</v>
      </c>
      <c r="B2977" s="69">
        <v>20455</v>
      </c>
      <c r="C2977" s="78" t="s">
        <v>246</v>
      </c>
      <c r="D2977" s="66" t="s">
        <v>2484</v>
      </c>
      <c r="E2977" s="70"/>
      <c r="F2977" s="70"/>
      <c r="G2977" s="70">
        <v>6900</v>
      </c>
      <c r="H2977" s="66">
        <v>2556</v>
      </c>
      <c r="I2977" s="66" t="s">
        <v>154</v>
      </c>
      <c r="J2977" s="66" t="s">
        <v>155</v>
      </c>
      <c r="K2977" s="66" t="s">
        <v>586</v>
      </c>
    </row>
    <row r="2978" spans="1:11" ht="17.25">
      <c r="A2978" s="65">
        <v>10</v>
      </c>
      <c r="B2978" s="69">
        <v>20455</v>
      </c>
      <c r="C2978" s="70" t="s">
        <v>241</v>
      </c>
      <c r="D2978" s="66" t="s">
        <v>3036</v>
      </c>
      <c r="E2978" s="70"/>
      <c r="F2978" s="70"/>
      <c r="G2978" s="70">
        <v>10700</v>
      </c>
      <c r="H2978" s="66">
        <v>2556</v>
      </c>
      <c r="I2978" s="66" t="s">
        <v>154</v>
      </c>
      <c r="J2978" s="66" t="s">
        <v>155</v>
      </c>
      <c r="K2978" s="66" t="s">
        <v>586</v>
      </c>
    </row>
    <row r="2979" spans="1:11" ht="17.25">
      <c r="A2979" s="65">
        <v>11</v>
      </c>
      <c r="B2979" s="69">
        <v>20455</v>
      </c>
      <c r="C2979" s="78" t="s">
        <v>246</v>
      </c>
      <c r="D2979" s="66" t="s">
        <v>3037</v>
      </c>
      <c r="E2979" s="70"/>
      <c r="F2979" s="70"/>
      <c r="G2979" s="70">
        <v>1200</v>
      </c>
      <c r="H2979" s="66">
        <v>2556</v>
      </c>
      <c r="I2979" s="66" t="s">
        <v>154</v>
      </c>
      <c r="J2979" s="66" t="s">
        <v>155</v>
      </c>
      <c r="K2979" s="66" t="s">
        <v>586</v>
      </c>
    </row>
    <row r="2980" spans="1:11" ht="17.25">
      <c r="A2980" s="65">
        <v>11</v>
      </c>
      <c r="B2980" s="69">
        <v>20455</v>
      </c>
      <c r="C2980" s="78" t="s">
        <v>246</v>
      </c>
      <c r="D2980" s="66" t="s">
        <v>2483</v>
      </c>
      <c r="E2980" s="70"/>
      <c r="F2980" s="70"/>
      <c r="G2980" s="70">
        <v>960</v>
      </c>
      <c r="H2980" s="66">
        <v>2556</v>
      </c>
      <c r="I2980" s="66" t="s">
        <v>154</v>
      </c>
      <c r="J2980" s="66" t="s">
        <v>155</v>
      </c>
      <c r="K2980" s="66" t="s">
        <v>586</v>
      </c>
    </row>
    <row r="2981" spans="1:11" ht="17.25">
      <c r="A2981" s="65">
        <v>11</v>
      </c>
      <c r="B2981" s="69">
        <v>20455</v>
      </c>
      <c r="C2981" s="78" t="s">
        <v>584</v>
      </c>
      <c r="D2981" s="66" t="s">
        <v>3038</v>
      </c>
      <c r="E2981" s="70"/>
      <c r="F2981" s="70"/>
      <c r="G2981" s="70">
        <v>2250</v>
      </c>
      <c r="H2981" s="66">
        <v>2556</v>
      </c>
      <c r="I2981" s="66" t="s">
        <v>154</v>
      </c>
      <c r="J2981" s="66" t="s">
        <v>155</v>
      </c>
      <c r="K2981" s="66" t="s">
        <v>586</v>
      </c>
    </row>
    <row r="2982" spans="1:11" ht="17.25">
      <c r="A2982" s="65">
        <v>11</v>
      </c>
      <c r="B2982" s="69">
        <v>20455</v>
      </c>
      <c r="C2982" s="78" t="s">
        <v>584</v>
      </c>
      <c r="D2982" s="66" t="s">
        <v>3039</v>
      </c>
      <c r="E2982" s="70"/>
      <c r="F2982" s="70"/>
      <c r="G2982" s="70">
        <v>1350</v>
      </c>
      <c r="H2982" s="66">
        <v>2556</v>
      </c>
      <c r="I2982" s="66" t="s">
        <v>154</v>
      </c>
      <c r="J2982" s="66" t="s">
        <v>155</v>
      </c>
      <c r="K2982" s="66" t="s">
        <v>586</v>
      </c>
    </row>
    <row r="2983" spans="1:11" ht="17.25">
      <c r="A2983" s="65">
        <v>11</v>
      </c>
      <c r="B2983" s="69">
        <v>20455</v>
      </c>
      <c r="C2983" s="78" t="s">
        <v>584</v>
      </c>
      <c r="D2983" s="66" t="s">
        <v>3040</v>
      </c>
      <c r="E2983" s="70"/>
      <c r="F2983" s="70"/>
      <c r="G2983" s="70">
        <v>2250</v>
      </c>
      <c r="H2983" s="66">
        <v>2556</v>
      </c>
      <c r="I2983" s="66" t="s">
        <v>154</v>
      </c>
      <c r="J2983" s="66" t="s">
        <v>155</v>
      </c>
      <c r="K2983" s="66" t="s">
        <v>586</v>
      </c>
    </row>
    <row r="2984" spans="1:11" ht="17.25">
      <c r="A2984" s="65">
        <v>11</v>
      </c>
      <c r="B2984" s="69">
        <v>20455</v>
      </c>
      <c r="C2984" s="78" t="s">
        <v>584</v>
      </c>
      <c r="D2984" s="66" t="s">
        <v>3041</v>
      </c>
      <c r="E2984" s="70"/>
      <c r="F2984" s="70"/>
      <c r="G2984" s="70">
        <v>900</v>
      </c>
      <c r="H2984" s="66">
        <v>2556</v>
      </c>
      <c r="I2984" s="66" t="s">
        <v>154</v>
      </c>
      <c r="J2984" s="66" t="s">
        <v>155</v>
      </c>
      <c r="K2984" s="66" t="s">
        <v>586</v>
      </c>
    </row>
    <row r="2985" spans="1:11" ht="17.25">
      <c r="A2985" s="65">
        <v>11</v>
      </c>
      <c r="B2985" s="69">
        <v>20455</v>
      </c>
      <c r="C2985" s="78" t="s">
        <v>584</v>
      </c>
      <c r="D2985" s="66" t="s">
        <v>3042</v>
      </c>
      <c r="E2985" s="70"/>
      <c r="F2985" s="70"/>
      <c r="G2985" s="70">
        <v>5600</v>
      </c>
      <c r="H2985" s="66">
        <v>2556</v>
      </c>
      <c r="I2985" s="66" t="s">
        <v>154</v>
      </c>
      <c r="J2985" s="66" t="s">
        <v>155</v>
      </c>
      <c r="K2985" s="66" t="s">
        <v>586</v>
      </c>
    </row>
    <row r="2986" spans="1:11" ht="17.25">
      <c r="A2986" s="65">
        <v>14</v>
      </c>
      <c r="B2986" s="69">
        <v>20455</v>
      </c>
      <c r="C2986" s="78" t="s">
        <v>246</v>
      </c>
      <c r="D2986" s="66" t="s">
        <v>3043</v>
      </c>
      <c r="E2986" s="70"/>
      <c r="F2986" s="70"/>
      <c r="G2986" s="70">
        <v>720</v>
      </c>
      <c r="H2986" s="66">
        <v>2556</v>
      </c>
      <c r="I2986" s="66" t="s">
        <v>154</v>
      </c>
      <c r="J2986" s="66" t="s">
        <v>155</v>
      </c>
      <c r="K2986" s="66" t="s">
        <v>586</v>
      </c>
    </row>
    <row r="2987" spans="1:11" ht="17.25">
      <c r="A2987" s="65">
        <v>14</v>
      </c>
      <c r="B2987" s="69">
        <v>20455</v>
      </c>
      <c r="C2987" s="78" t="s">
        <v>246</v>
      </c>
      <c r="D2987" s="66" t="s">
        <v>3043</v>
      </c>
      <c r="E2987" s="70"/>
      <c r="F2987" s="70"/>
      <c r="G2987" s="70">
        <v>1680</v>
      </c>
      <c r="H2987" s="66">
        <v>2556</v>
      </c>
      <c r="I2987" s="66" t="s">
        <v>154</v>
      </c>
      <c r="J2987" s="66" t="s">
        <v>155</v>
      </c>
      <c r="K2987" s="66" t="s">
        <v>586</v>
      </c>
    </row>
    <row r="2988" spans="1:11" ht="17.25">
      <c r="A2988" s="65">
        <v>14</v>
      </c>
      <c r="B2988" s="69">
        <v>20455</v>
      </c>
      <c r="C2988" s="78" t="s">
        <v>584</v>
      </c>
      <c r="D2988" s="66" t="s">
        <v>3044</v>
      </c>
      <c r="E2988" s="70"/>
      <c r="F2988" s="70"/>
      <c r="G2988" s="70">
        <v>7800</v>
      </c>
      <c r="H2988" s="66">
        <v>2556</v>
      </c>
      <c r="I2988" s="66" t="s">
        <v>154</v>
      </c>
      <c r="J2988" s="66" t="s">
        <v>155</v>
      </c>
      <c r="K2988" s="66" t="s">
        <v>586</v>
      </c>
    </row>
    <row r="2989" spans="1:11" ht="17.25">
      <c r="A2989" s="65">
        <v>14</v>
      </c>
      <c r="B2989" s="69">
        <v>20455</v>
      </c>
      <c r="C2989" s="78" t="s">
        <v>584</v>
      </c>
      <c r="D2989" s="66" t="s">
        <v>3045</v>
      </c>
      <c r="E2989" s="70"/>
      <c r="F2989" s="70"/>
      <c r="G2989" s="70">
        <v>5400</v>
      </c>
      <c r="H2989" s="66">
        <v>2556</v>
      </c>
      <c r="I2989" s="66" t="s">
        <v>154</v>
      </c>
      <c r="J2989" s="66" t="s">
        <v>155</v>
      </c>
      <c r="K2989" s="66" t="s">
        <v>586</v>
      </c>
    </row>
    <row r="2990" spans="1:11" ht="17.25">
      <c r="A2990" s="65">
        <v>14</v>
      </c>
      <c r="B2990" s="69">
        <v>20455</v>
      </c>
      <c r="C2990" s="78" t="s">
        <v>584</v>
      </c>
      <c r="D2990" s="66" t="s">
        <v>3046</v>
      </c>
      <c r="E2990" s="70"/>
      <c r="F2990" s="70"/>
      <c r="G2990" s="70">
        <v>6900</v>
      </c>
      <c r="H2990" s="66">
        <v>2556</v>
      </c>
      <c r="I2990" s="66" t="s">
        <v>154</v>
      </c>
      <c r="J2990" s="66" t="s">
        <v>155</v>
      </c>
      <c r="K2990" s="66" t="s">
        <v>586</v>
      </c>
    </row>
    <row r="2991" spans="1:11" ht="17.25">
      <c r="A2991" s="65">
        <v>14</v>
      </c>
      <c r="B2991" s="69">
        <v>20455</v>
      </c>
      <c r="C2991" s="78" t="s">
        <v>584</v>
      </c>
      <c r="D2991" s="66" t="s">
        <v>3047</v>
      </c>
      <c r="E2991" s="70"/>
      <c r="F2991" s="70"/>
      <c r="G2991" s="70">
        <v>23200</v>
      </c>
      <c r="H2991" s="66">
        <v>2556</v>
      </c>
      <c r="I2991" s="66" t="s">
        <v>154</v>
      </c>
      <c r="J2991" s="66" t="s">
        <v>155</v>
      </c>
      <c r="K2991" s="66" t="s">
        <v>586</v>
      </c>
    </row>
    <row r="2992" spans="1:11" ht="17.25">
      <c r="A2992" s="65">
        <v>14</v>
      </c>
      <c r="B2992" s="69">
        <v>20455</v>
      </c>
      <c r="C2992" s="78" t="s">
        <v>584</v>
      </c>
      <c r="D2992" s="66" t="s">
        <v>3048</v>
      </c>
      <c r="E2992" s="70"/>
      <c r="F2992" s="70"/>
      <c r="G2992" s="70">
        <v>4800</v>
      </c>
      <c r="H2992" s="66">
        <v>2556</v>
      </c>
      <c r="I2992" s="66" t="s">
        <v>154</v>
      </c>
      <c r="J2992" s="66" t="s">
        <v>155</v>
      </c>
      <c r="K2992" s="66" t="s">
        <v>586</v>
      </c>
    </row>
    <row r="2993" spans="1:11" ht="17.25">
      <c r="A2993" s="65">
        <v>14</v>
      </c>
      <c r="B2993" s="69">
        <v>20455</v>
      </c>
      <c r="C2993" s="78" t="s">
        <v>584</v>
      </c>
      <c r="D2993" s="66" t="s">
        <v>3049</v>
      </c>
      <c r="E2993" s="70"/>
      <c r="F2993" s="70"/>
      <c r="G2993" s="70">
        <v>12000</v>
      </c>
      <c r="H2993" s="66">
        <v>2556</v>
      </c>
      <c r="I2993" s="66" t="s">
        <v>154</v>
      </c>
      <c r="J2993" s="66" t="s">
        <v>155</v>
      </c>
      <c r="K2993" s="66" t="s">
        <v>586</v>
      </c>
    </row>
    <row r="2994" spans="1:11" ht="17.25">
      <c r="A2994" s="65">
        <v>14</v>
      </c>
      <c r="B2994" s="69">
        <v>20455</v>
      </c>
      <c r="C2994" s="78" t="s">
        <v>584</v>
      </c>
      <c r="D2994" s="66" t="s">
        <v>3050</v>
      </c>
      <c r="E2994" s="70"/>
      <c r="F2994" s="70"/>
      <c r="G2994" s="70">
        <v>10800</v>
      </c>
      <c r="H2994" s="66">
        <v>2556</v>
      </c>
      <c r="I2994" s="66" t="s">
        <v>154</v>
      </c>
      <c r="J2994" s="66" t="s">
        <v>155</v>
      </c>
      <c r="K2994" s="66" t="s">
        <v>586</v>
      </c>
    </row>
    <row r="2995" spans="1:11" ht="17.25">
      <c r="A2995" s="65">
        <v>15</v>
      </c>
      <c r="B2995" s="69">
        <v>20455</v>
      </c>
      <c r="C2995" s="78" t="s">
        <v>246</v>
      </c>
      <c r="D2995" s="66" t="s">
        <v>3051</v>
      </c>
      <c r="E2995" s="70"/>
      <c r="F2995" s="70"/>
      <c r="G2995" s="70">
        <v>21520</v>
      </c>
      <c r="H2995" s="66">
        <v>2556</v>
      </c>
      <c r="I2995" s="66" t="s">
        <v>154</v>
      </c>
      <c r="J2995" s="66" t="s">
        <v>155</v>
      </c>
      <c r="K2995" s="66" t="s">
        <v>586</v>
      </c>
    </row>
    <row r="2996" spans="1:11" ht="17.25">
      <c r="A2996" s="65">
        <v>29</v>
      </c>
      <c r="B2996" s="69">
        <v>20455</v>
      </c>
      <c r="C2996" s="78" t="s">
        <v>584</v>
      </c>
      <c r="D2996" s="66" t="s">
        <v>3052</v>
      </c>
      <c r="E2996" s="70"/>
      <c r="F2996" s="70"/>
      <c r="G2996" s="70">
        <v>13500</v>
      </c>
      <c r="H2996" s="66">
        <v>2556</v>
      </c>
      <c r="I2996" s="66" t="s">
        <v>154</v>
      </c>
      <c r="J2996" s="66" t="s">
        <v>155</v>
      </c>
      <c r="K2996" s="66" t="s">
        <v>586</v>
      </c>
    </row>
    <row r="2997" spans="1:11" ht="17.25">
      <c r="A2997" s="65">
        <v>29</v>
      </c>
      <c r="B2997" s="69">
        <v>20455</v>
      </c>
      <c r="C2997" s="78" t="s">
        <v>584</v>
      </c>
      <c r="D2997" s="66" t="s">
        <v>3053</v>
      </c>
      <c r="E2997" s="70"/>
      <c r="F2997" s="70"/>
      <c r="G2997" s="70">
        <v>4500</v>
      </c>
      <c r="H2997" s="66">
        <v>2556</v>
      </c>
      <c r="I2997" s="66" t="s">
        <v>154</v>
      </c>
      <c r="J2997" s="66" t="s">
        <v>155</v>
      </c>
      <c r="K2997" s="66" t="s">
        <v>586</v>
      </c>
    </row>
    <row r="2998" spans="1:11" ht="17.25">
      <c r="A2998" s="65">
        <v>29</v>
      </c>
      <c r="B2998" s="69">
        <v>20455</v>
      </c>
      <c r="C2998" s="78" t="s">
        <v>584</v>
      </c>
      <c r="D2998" s="66" t="s">
        <v>3054</v>
      </c>
      <c r="E2998" s="70"/>
      <c r="F2998" s="70"/>
      <c r="G2998" s="70">
        <v>13500</v>
      </c>
      <c r="H2998" s="66">
        <v>2556</v>
      </c>
      <c r="I2998" s="66" t="s">
        <v>154</v>
      </c>
      <c r="J2998" s="66" t="s">
        <v>155</v>
      </c>
      <c r="K2998" s="66" t="s">
        <v>586</v>
      </c>
    </row>
    <row r="2999" spans="1:11" ht="17.25">
      <c r="A2999" s="65">
        <v>29</v>
      </c>
      <c r="B2999" s="69">
        <v>20455</v>
      </c>
      <c r="C2999" s="78" t="s">
        <v>584</v>
      </c>
      <c r="D2999" s="66" t="s">
        <v>3055</v>
      </c>
      <c r="E2999" s="70"/>
      <c r="F2999" s="70"/>
      <c r="G2999" s="70">
        <v>7125</v>
      </c>
      <c r="H2999" s="66">
        <v>2556</v>
      </c>
      <c r="I2999" s="66" t="s">
        <v>154</v>
      </c>
      <c r="J2999" s="66" t="s">
        <v>155</v>
      </c>
      <c r="K2999" s="66" t="s">
        <v>586</v>
      </c>
    </row>
    <row r="3000" spans="1:11" ht="17.25">
      <c r="A3000" s="65">
        <v>29</v>
      </c>
      <c r="B3000" s="69">
        <v>20455</v>
      </c>
      <c r="C3000" s="78" t="s">
        <v>584</v>
      </c>
      <c r="D3000" s="66" t="s">
        <v>3056</v>
      </c>
      <c r="E3000" s="70"/>
      <c r="F3000" s="70"/>
      <c r="G3000" s="70">
        <v>10125</v>
      </c>
      <c r="H3000" s="66">
        <v>2556</v>
      </c>
      <c r="I3000" s="66" t="s">
        <v>154</v>
      </c>
      <c r="J3000" s="66" t="s">
        <v>155</v>
      </c>
      <c r="K3000" s="66" t="s">
        <v>586</v>
      </c>
    </row>
    <row r="3001" spans="1:11" ht="17.25">
      <c r="A3001" s="65">
        <v>29</v>
      </c>
      <c r="B3001" s="69">
        <v>20455</v>
      </c>
      <c r="C3001" s="78" t="s">
        <v>584</v>
      </c>
      <c r="D3001" s="66" t="s">
        <v>3057</v>
      </c>
      <c r="E3001" s="70"/>
      <c r="F3001" s="70"/>
      <c r="G3001" s="70">
        <v>13500</v>
      </c>
      <c r="H3001" s="66">
        <v>2556</v>
      </c>
      <c r="I3001" s="66" t="s">
        <v>154</v>
      </c>
      <c r="J3001" s="66" t="s">
        <v>155</v>
      </c>
      <c r="K3001" s="66" t="s">
        <v>586</v>
      </c>
    </row>
    <row r="3002" spans="1:11" ht="17.25">
      <c r="A3002" s="65">
        <v>29</v>
      </c>
      <c r="B3002" s="69">
        <v>20455</v>
      </c>
      <c r="C3002" s="78" t="s">
        <v>584</v>
      </c>
      <c r="D3002" s="66" t="s">
        <v>3058</v>
      </c>
      <c r="E3002" s="70"/>
      <c r="F3002" s="70"/>
      <c r="G3002" s="70">
        <v>11250</v>
      </c>
      <c r="H3002" s="66">
        <v>2556</v>
      </c>
      <c r="I3002" s="66" t="s">
        <v>154</v>
      </c>
      <c r="J3002" s="66" t="s">
        <v>155</v>
      </c>
      <c r="K3002" s="66" t="s">
        <v>586</v>
      </c>
    </row>
    <row r="3003" spans="1:11" ht="17.25">
      <c r="A3003" s="65">
        <v>29</v>
      </c>
      <c r="B3003" s="69">
        <v>20455</v>
      </c>
      <c r="C3003" s="78" t="s">
        <v>584</v>
      </c>
      <c r="D3003" s="66" t="s">
        <v>3059</v>
      </c>
      <c r="E3003" s="70"/>
      <c r="F3003" s="70"/>
      <c r="G3003" s="70">
        <v>13500</v>
      </c>
      <c r="H3003" s="66">
        <v>2556</v>
      </c>
      <c r="I3003" s="66" t="s">
        <v>154</v>
      </c>
      <c r="J3003" s="66" t="s">
        <v>155</v>
      </c>
      <c r="K3003" s="66" t="s">
        <v>586</v>
      </c>
    </row>
    <row r="3004" spans="1:11" ht="17.25">
      <c r="A3004" s="65">
        <v>29</v>
      </c>
      <c r="B3004" s="69">
        <v>20455</v>
      </c>
      <c r="C3004" s="78" t="s">
        <v>584</v>
      </c>
      <c r="D3004" s="66" t="s">
        <v>3060</v>
      </c>
      <c r="E3004" s="70"/>
      <c r="F3004" s="70"/>
      <c r="G3004" s="70">
        <v>13500</v>
      </c>
      <c r="H3004" s="66">
        <v>2556</v>
      </c>
      <c r="I3004" s="66" t="s">
        <v>154</v>
      </c>
      <c r="J3004" s="66" t="s">
        <v>155</v>
      </c>
      <c r="K3004" s="66" t="s">
        <v>586</v>
      </c>
    </row>
    <row r="3005" spans="1:11" ht="17.25">
      <c r="A3005" s="65">
        <v>29</v>
      </c>
      <c r="B3005" s="69">
        <v>20455</v>
      </c>
      <c r="C3005" s="78" t="s">
        <v>584</v>
      </c>
      <c r="D3005" s="66" t="s">
        <v>3061</v>
      </c>
      <c r="E3005" s="70"/>
      <c r="F3005" s="70"/>
      <c r="G3005" s="70">
        <v>5250</v>
      </c>
      <c r="H3005" s="66">
        <v>2556</v>
      </c>
      <c r="I3005" s="66" t="s">
        <v>154</v>
      </c>
      <c r="J3005" s="66" t="s">
        <v>155</v>
      </c>
      <c r="K3005" s="66" t="s">
        <v>586</v>
      </c>
    </row>
    <row r="3006" spans="1:11" ht="17.25">
      <c r="A3006" s="65">
        <v>29</v>
      </c>
      <c r="B3006" s="69">
        <v>20455</v>
      </c>
      <c r="C3006" s="78" t="s">
        <v>584</v>
      </c>
      <c r="D3006" s="66" t="s">
        <v>3062</v>
      </c>
      <c r="E3006" s="70"/>
      <c r="F3006" s="70"/>
      <c r="G3006" s="70">
        <v>13500</v>
      </c>
      <c r="H3006" s="66">
        <v>2556</v>
      </c>
      <c r="I3006" s="66" t="s">
        <v>154</v>
      </c>
      <c r="J3006" s="66" t="s">
        <v>155</v>
      </c>
      <c r="K3006" s="66" t="s">
        <v>586</v>
      </c>
    </row>
    <row r="3007" spans="1:11" ht="17.25">
      <c r="A3007" s="65">
        <v>29</v>
      </c>
      <c r="B3007" s="69">
        <v>20455</v>
      </c>
      <c r="C3007" s="78" t="s">
        <v>584</v>
      </c>
      <c r="D3007" s="66" t="s">
        <v>3063</v>
      </c>
      <c r="E3007" s="70"/>
      <c r="F3007" s="70"/>
      <c r="G3007" s="70">
        <v>7125</v>
      </c>
      <c r="H3007" s="66">
        <v>2556</v>
      </c>
      <c r="I3007" s="66" t="s">
        <v>154</v>
      </c>
      <c r="J3007" s="66" t="s">
        <v>155</v>
      </c>
      <c r="K3007" s="66" t="s">
        <v>586</v>
      </c>
    </row>
    <row r="3008" spans="1:11" ht="17.25">
      <c r="A3008" s="65">
        <v>29</v>
      </c>
      <c r="B3008" s="69">
        <v>20455</v>
      </c>
      <c r="C3008" s="78" t="s">
        <v>584</v>
      </c>
      <c r="D3008" s="66" t="s">
        <v>3064</v>
      </c>
      <c r="E3008" s="70"/>
      <c r="F3008" s="70"/>
      <c r="G3008" s="70">
        <v>13500</v>
      </c>
      <c r="H3008" s="66">
        <v>2556</v>
      </c>
      <c r="I3008" s="66" t="s">
        <v>154</v>
      </c>
      <c r="J3008" s="66" t="s">
        <v>155</v>
      </c>
      <c r="K3008" s="66" t="s">
        <v>586</v>
      </c>
    </row>
    <row r="3009" spans="1:11" ht="17.25">
      <c r="A3009" s="65">
        <v>29</v>
      </c>
      <c r="B3009" s="69">
        <v>20455</v>
      </c>
      <c r="C3009" s="78" t="s">
        <v>584</v>
      </c>
      <c r="D3009" s="66" t="s">
        <v>3065</v>
      </c>
      <c r="E3009" s="70"/>
      <c r="F3009" s="70"/>
      <c r="G3009" s="70">
        <v>13500</v>
      </c>
      <c r="H3009" s="66">
        <v>2556</v>
      </c>
      <c r="I3009" s="66" t="s">
        <v>154</v>
      </c>
      <c r="J3009" s="66" t="s">
        <v>155</v>
      </c>
      <c r="K3009" s="66" t="s">
        <v>586</v>
      </c>
    </row>
    <row r="3010" spans="1:11" ht="17.25">
      <c r="A3010" s="65">
        <v>29</v>
      </c>
      <c r="B3010" s="69">
        <v>20455</v>
      </c>
      <c r="C3010" s="78" t="s">
        <v>584</v>
      </c>
      <c r="D3010" s="66" t="s">
        <v>3066</v>
      </c>
      <c r="E3010" s="70"/>
      <c r="F3010" s="70"/>
      <c r="G3010" s="70">
        <v>9000</v>
      </c>
      <c r="H3010" s="66">
        <v>2556</v>
      </c>
      <c r="I3010" s="66" t="s">
        <v>154</v>
      </c>
      <c r="J3010" s="66" t="s">
        <v>155</v>
      </c>
      <c r="K3010" s="66" t="s">
        <v>586</v>
      </c>
    </row>
    <row r="3011" spans="1:11" ht="17.25">
      <c r="A3011" s="65">
        <v>29</v>
      </c>
      <c r="B3011" s="69">
        <v>20455</v>
      </c>
      <c r="C3011" s="78" t="s">
        <v>584</v>
      </c>
      <c r="D3011" s="66" t="s">
        <v>3067</v>
      </c>
      <c r="E3011" s="70"/>
      <c r="F3011" s="70"/>
      <c r="G3011" s="70">
        <v>3750</v>
      </c>
      <c r="H3011" s="66">
        <v>2556</v>
      </c>
      <c r="I3011" s="66" t="s">
        <v>154</v>
      </c>
      <c r="J3011" s="66" t="s">
        <v>155</v>
      </c>
      <c r="K3011" s="66" t="s">
        <v>586</v>
      </c>
    </row>
    <row r="3012" spans="1:11" ht="17.25">
      <c r="A3012" s="65">
        <v>29</v>
      </c>
      <c r="B3012" s="69">
        <v>20455</v>
      </c>
      <c r="C3012" s="78" t="s">
        <v>584</v>
      </c>
      <c r="D3012" s="66" t="s">
        <v>3068</v>
      </c>
      <c r="E3012" s="70"/>
      <c r="F3012" s="70"/>
      <c r="G3012" s="70">
        <v>2250</v>
      </c>
      <c r="H3012" s="66">
        <v>2556</v>
      </c>
      <c r="I3012" s="66" t="s">
        <v>154</v>
      </c>
      <c r="J3012" s="66" t="s">
        <v>155</v>
      </c>
      <c r="K3012" s="66" t="s">
        <v>586</v>
      </c>
    </row>
    <row r="3013" spans="1:11" ht="17.25">
      <c r="A3013" s="65">
        <v>29</v>
      </c>
      <c r="B3013" s="69">
        <v>20455</v>
      </c>
      <c r="C3013" s="78" t="s">
        <v>584</v>
      </c>
      <c r="D3013" s="66" t="s">
        <v>3069</v>
      </c>
      <c r="E3013" s="70"/>
      <c r="F3013" s="70"/>
      <c r="G3013" s="70">
        <v>13500</v>
      </c>
      <c r="H3013" s="66">
        <v>2556</v>
      </c>
      <c r="I3013" s="66" t="s">
        <v>154</v>
      </c>
      <c r="J3013" s="66" t="s">
        <v>155</v>
      </c>
      <c r="K3013" s="66" t="s">
        <v>586</v>
      </c>
    </row>
    <row r="3014" spans="1:11" ht="17.25">
      <c r="A3014" s="65">
        <v>29</v>
      </c>
      <c r="B3014" s="69">
        <v>20455</v>
      </c>
      <c r="C3014" s="78" t="s">
        <v>584</v>
      </c>
      <c r="D3014" s="66" t="s">
        <v>3070</v>
      </c>
      <c r="E3014" s="70"/>
      <c r="F3014" s="70"/>
      <c r="G3014" s="70">
        <v>13500</v>
      </c>
      <c r="H3014" s="66">
        <v>2556</v>
      </c>
      <c r="I3014" s="66" t="s">
        <v>154</v>
      </c>
      <c r="J3014" s="66" t="s">
        <v>155</v>
      </c>
      <c r="K3014" s="66" t="s">
        <v>586</v>
      </c>
    </row>
    <row r="3015" spans="1:11" ht="17.25">
      <c r="A3015" s="65">
        <v>29</v>
      </c>
      <c r="B3015" s="69">
        <v>20455</v>
      </c>
      <c r="C3015" s="78" t="s">
        <v>584</v>
      </c>
      <c r="D3015" s="66" t="s">
        <v>3071</v>
      </c>
      <c r="E3015" s="70"/>
      <c r="F3015" s="70"/>
      <c r="G3015" s="70">
        <v>2250</v>
      </c>
      <c r="H3015" s="66">
        <v>2556</v>
      </c>
      <c r="I3015" s="66" t="s">
        <v>154</v>
      </c>
      <c r="J3015" s="66" t="s">
        <v>155</v>
      </c>
      <c r="K3015" s="66" t="s">
        <v>586</v>
      </c>
    </row>
    <row r="3016" spans="1:11" ht="17.25">
      <c r="A3016" s="65">
        <v>29</v>
      </c>
      <c r="B3016" s="69">
        <v>20455</v>
      </c>
      <c r="C3016" s="78" t="s">
        <v>584</v>
      </c>
      <c r="D3016" s="66" t="s">
        <v>3072</v>
      </c>
      <c r="E3016" s="70"/>
      <c r="F3016" s="70"/>
      <c r="G3016" s="70">
        <v>13500</v>
      </c>
      <c r="H3016" s="66">
        <v>2556</v>
      </c>
      <c r="I3016" s="66" t="s">
        <v>154</v>
      </c>
      <c r="J3016" s="66" t="s">
        <v>155</v>
      </c>
      <c r="K3016" s="66" t="s">
        <v>586</v>
      </c>
    </row>
    <row r="3017" spans="1:11" ht="17.25">
      <c r="A3017" s="65">
        <v>29</v>
      </c>
      <c r="B3017" s="69">
        <v>20455</v>
      </c>
      <c r="C3017" s="78" t="s">
        <v>584</v>
      </c>
      <c r="D3017" s="66" t="s">
        <v>3073</v>
      </c>
      <c r="E3017" s="70"/>
      <c r="F3017" s="70"/>
      <c r="G3017" s="70">
        <v>13500</v>
      </c>
      <c r="H3017" s="66">
        <v>2556</v>
      </c>
      <c r="I3017" s="66" t="s">
        <v>154</v>
      </c>
      <c r="J3017" s="66" t="s">
        <v>155</v>
      </c>
      <c r="K3017" s="66" t="s">
        <v>586</v>
      </c>
    </row>
    <row r="3018" spans="1:11" ht="17.25">
      <c r="A3018" s="65">
        <v>31</v>
      </c>
      <c r="B3018" s="69">
        <v>20455</v>
      </c>
      <c r="C3018" s="66" t="s">
        <v>186</v>
      </c>
      <c r="D3018" s="66" t="s">
        <v>3074</v>
      </c>
      <c r="E3018" s="70"/>
      <c r="F3018" s="70"/>
      <c r="G3018" s="70">
        <v>525</v>
      </c>
      <c r="H3018" s="66">
        <v>2556</v>
      </c>
      <c r="I3018" s="66" t="s">
        <v>154</v>
      </c>
      <c r="J3018" s="66" t="s">
        <v>155</v>
      </c>
      <c r="K3018" s="66" t="s">
        <v>586</v>
      </c>
    </row>
    <row r="3019" spans="1:11" ht="17.25">
      <c r="A3019" s="65">
        <v>31</v>
      </c>
      <c r="B3019" s="69">
        <v>20455</v>
      </c>
      <c r="C3019" s="78" t="s">
        <v>217</v>
      </c>
      <c r="D3019" s="66" t="s">
        <v>3075</v>
      </c>
      <c r="E3019" s="70"/>
      <c r="F3019" s="70"/>
      <c r="G3019" s="70">
        <v>10175</v>
      </c>
      <c r="H3019" s="66">
        <v>2556</v>
      </c>
      <c r="I3019" s="66" t="s">
        <v>154</v>
      </c>
      <c r="J3019" s="66" t="s">
        <v>155</v>
      </c>
      <c r="K3019" s="66" t="s">
        <v>586</v>
      </c>
    </row>
    <row r="3020" spans="1:11" ht="17.25">
      <c r="A3020" s="65">
        <v>31</v>
      </c>
      <c r="B3020" s="69">
        <v>20455</v>
      </c>
      <c r="C3020" s="78" t="s">
        <v>584</v>
      </c>
      <c r="D3020" s="66" t="s">
        <v>3076</v>
      </c>
      <c r="E3020" s="70"/>
      <c r="F3020" s="70"/>
      <c r="G3020" s="70">
        <v>900</v>
      </c>
      <c r="H3020" s="66">
        <v>2556</v>
      </c>
      <c r="I3020" s="66" t="s">
        <v>154</v>
      </c>
      <c r="J3020" s="66" t="s">
        <v>155</v>
      </c>
      <c r="K3020" s="66" t="s">
        <v>586</v>
      </c>
    </row>
    <row r="3021" spans="1:11" ht="17.25">
      <c r="A3021" s="65">
        <v>5</v>
      </c>
      <c r="B3021" s="69">
        <v>20486</v>
      </c>
      <c r="C3021" s="78" t="s">
        <v>584</v>
      </c>
      <c r="D3021" s="66" t="s">
        <v>3077</v>
      </c>
      <c r="E3021" s="70"/>
      <c r="F3021" s="70"/>
      <c r="G3021" s="70">
        <v>2800</v>
      </c>
      <c r="H3021" s="66">
        <v>2556</v>
      </c>
      <c r="I3021" s="66" t="s">
        <v>154</v>
      </c>
      <c r="J3021" s="66" t="s">
        <v>155</v>
      </c>
      <c r="K3021" s="66" t="s">
        <v>586</v>
      </c>
    </row>
    <row r="3022" spans="1:11" ht="17.25">
      <c r="A3022" s="65">
        <v>5</v>
      </c>
      <c r="B3022" s="69">
        <v>20486</v>
      </c>
      <c r="C3022" s="78" t="s">
        <v>584</v>
      </c>
      <c r="D3022" s="66" t="s">
        <v>3078</v>
      </c>
      <c r="E3022" s="70"/>
      <c r="F3022" s="70"/>
      <c r="G3022" s="70">
        <v>1200</v>
      </c>
      <c r="H3022" s="66">
        <v>2556</v>
      </c>
      <c r="I3022" s="66" t="s">
        <v>154</v>
      </c>
      <c r="J3022" s="66" t="s">
        <v>155</v>
      </c>
      <c r="K3022" s="66" t="s">
        <v>586</v>
      </c>
    </row>
    <row r="3023" spans="1:11" ht="17.25">
      <c r="A3023" s="65">
        <v>5</v>
      </c>
      <c r="B3023" s="69">
        <v>20486</v>
      </c>
      <c r="C3023" s="78" t="s">
        <v>584</v>
      </c>
      <c r="D3023" s="66" t="s">
        <v>3079</v>
      </c>
      <c r="E3023" s="70"/>
      <c r="F3023" s="70"/>
      <c r="G3023" s="70">
        <v>3600</v>
      </c>
      <c r="H3023" s="66">
        <v>2556</v>
      </c>
      <c r="I3023" s="66" t="s">
        <v>154</v>
      </c>
      <c r="J3023" s="66" t="s">
        <v>155</v>
      </c>
      <c r="K3023" s="66" t="s">
        <v>586</v>
      </c>
    </row>
    <row r="3024" spans="1:11" ht="17.25">
      <c r="A3024" s="65">
        <v>5</v>
      </c>
      <c r="B3024" s="69">
        <v>20486</v>
      </c>
      <c r="C3024" s="78" t="s">
        <v>584</v>
      </c>
      <c r="D3024" s="66" t="s">
        <v>3080</v>
      </c>
      <c r="E3024" s="70"/>
      <c r="F3024" s="70"/>
      <c r="G3024" s="70">
        <v>8400</v>
      </c>
      <c r="H3024" s="66">
        <v>2556</v>
      </c>
      <c r="I3024" s="66" t="s">
        <v>154</v>
      </c>
      <c r="J3024" s="66" t="s">
        <v>155</v>
      </c>
      <c r="K3024" s="66" t="s">
        <v>586</v>
      </c>
    </row>
    <row r="3025" spans="1:11" ht="17.25">
      <c r="A3025" s="65">
        <v>6</v>
      </c>
      <c r="B3025" s="69">
        <v>20486</v>
      </c>
      <c r="C3025" s="78" t="s">
        <v>584</v>
      </c>
      <c r="D3025" s="66" t="s">
        <v>3081</v>
      </c>
      <c r="E3025" s="70"/>
      <c r="F3025" s="70"/>
      <c r="G3025" s="70">
        <v>5000</v>
      </c>
      <c r="H3025" s="66">
        <v>2556</v>
      </c>
      <c r="I3025" s="66" t="s">
        <v>154</v>
      </c>
      <c r="J3025" s="66" t="s">
        <v>155</v>
      </c>
      <c r="K3025" s="66" t="s">
        <v>586</v>
      </c>
    </row>
    <row r="3026" spans="1:11" ht="17.25">
      <c r="A3026" s="65">
        <v>6</v>
      </c>
      <c r="B3026" s="69">
        <v>20486</v>
      </c>
      <c r="C3026" s="78" t="s">
        <v>584</v>
      </c>
      <c r="D3026" s="66" t="s">
        <v>3082</v>
      </c>
      <c r="E3026" s="70"/>
      <c r="F3026" s="70"/>
      <c r="G3026" s="70">
        <v>3000</v>
      </c>
      <c r="H3026" s="66">
        <v>2556</v>
      </c>
      <c r="I3026" s="66" t="s">
        <v>154</v>
      </c>
      <c r="J3026" s="66" t="s">
        <v>155</v>
      </c>
      <c r="K3026" s="66" t="s">
        <v>586</v>
      </c>
    </row>
    <row r="3027" spans="1:11" ht="17.25">
      <c r="A3027" s="65">
        <v>6</v>
      </c>
      <c r="B3027" s="69">
        <v>20486</v>
      </c>
      <c r="C3027" s="78" t="s">
        <v>584</v>
      </c>
      <c r="D3027" s="66" t="s">
        <v>3083</v>
      </c>
      <c r="E3027" s="70"/>
      <c r="F3027" s="70"/>
      <c r="G3027" s="70">
        <v>4800</v>
      </c>
      <c r="H3027" s="66">
        <v>2556</v>
      </c>
      <c r="I3027" s="66" t="s">
        <v>154</v>
      </c>
      <c r="J3027" s="66" t="s">
        <v>155</v>
      </c>
      <c r="K3027" s="66" t="s">
        <v>586</v>
      </c>
    </row>
    <row r="3028" spans="1:11" ht="17.25">
      <c r="A3028" s="65">
        <v>6</v>
      </c>
      <c r="B3028" s="69">
        <v>20486</v>
      </c>
      <c r="C3028" s="78" t="s">
        <v>584</v>
      </c>
      <c r="D3028" s="66" t="s">
        <v>3084</v>
      </c>
      <c r="E3028" s="70"/>
      <c r="F3028" s="70"/>
      <c r="G3028" s="70">
        <v>3600</v>
      </c>
      <c r="H3028" s="66">
        <v>2556</v>
      </c>
      <c r="I3028" s="66" t="s">
        <v>154</v>
      </c>
      <c r="J3028" s="66" t="s">
        <v>155</v>
      </c>
      <c r="K3028" s="66" t="s">
        <v>586</v>
      </c>
    </row>
    <row r="3029" spans="1:11" ht="17.25">
      <c r="A3029" s="65">
        <v>6</v>
      </c>
      <c r="B3029" s="69">
        <v>20486</v>
      </c>
      <c r="C3029" s="78" t="s">
        <v>584</v>
      </c>
      <c r="D3029" s="66" t="s">
        <v>3085</v>
      </c>
      <c r="E3029" s="70"/>
      <c r="F3029" s="70"/>
      <c r="G3029" s="70">
        <v>2400</v>
      </c>
      <c r="H3029" s="66">
        <v>2556</v>
      </c>
      <c r="I3029" s="66" t="s">
        <v>154</v>
      </c>
      <c r="J3029" s="66" t="s">
        <v>155</v>
      </c>
      <c r="K3029" s="66" t="s">
        <v>586</v>
      </c>
    </row>
    <row r="3030" spans="1:11" ht="17.25">
      <c r="A3030" s="65">
        <v>6</v>
      </c>
      <c r="B3030" s="69">
        <v>20486</v>
      </c>
      <c r="C3030" s="78" t="s">
        <v>584</v>
      </c>
      <c r="D3030" s="66" t="s">
        <v>3086</v>
      </c>
      <c r="E3030" s="70"/>
      <c r="F3030" s="70"/>
      <c r="G3030" s="70">
        <v>6000</v>
      </c>
      <c r="H3030" s="66">
        <v>2556</v>
      </c>
      <c r="I3030" s="66" t="s">
        <v>154</v>
      </c>
      <c r="J3030" s="66" t="s">
        <v>155</v>
      </c>
      <c r="K3030" s="66" t="s">
        <v>586</v>
      </c>
    </row>
    <row r="3031" spans="1:11" ht="17.25">
      <c r="A3031" s="65">
        <v>6</v>
      </c>
      <c r="B3031" s="69">
        <v>20486</v>
      </c>
      <c r="C3031" s="78" t="s">
        <v>584</v>
      </c>
      <c r="D3031" s="66" t="s">
        <v>3087</v>
      </c>
      <c r="E3031" s="70"/>
      <c r="F3031" s="70"/>
      <c r="G3031" s="70">
        <v>4800</v>
      </c>
      <c r="H3031" s="66">
        <v>2556</v>
      </c>
      <c r="I3031" s="66" t="s">
        <v>154</v>
      </c>
      <c r="J3031" s="66" t="s">
        <v>155</v>
      </c>
      <c r="K3031" s="66" t="s">
        <v>586</v>
      </c>
    </row>
    <row r="3032" spans="1:11" ht="17.25">
      <c r="A3032" s="65">
        <v>6</v>
      </c>
      <c r="B3032" s="69">
        <v>20486</v>
      </c>
      <c r="C3032" s="78" t="s">
        <v>584</v>
      </c>
      <c r="D3032" s="66" t="s">
        <v>3088</v>
      </c>
      <c r="E3032" s="70"/>
      <c r="F3032" s="70"/>
      <c r="G3032" s="70">
        <v>4800</v>
      </c>
      <c r="H3032" s="66">
        <v>2556</v>
      </c>
      <c r="I3032" s="66" t="s">
        <v>154</v>
      </c>
      <c r="J3032" s="66" t="s">
        <v>155</v>
      </c>
      <c r="K3032" s="66" t="s">
        <v>586</v>
      </c>
    </row>
    <row r="3033" spans="1:11" ht="17.25">
      <c r="A3033" s="65">
        <v>6</v>
      </c>
      <c r="B3033" s="69">
        <v>20486</v>
      </c>
      <c r="C3033" s="78" t="s">
        <v>584</v>
      </c>
      <c r="D3033" s="66" t="s">
        <v>3089</v>
      </c>
      <c r="E3033" s="70"/>
      <c r="F3033" s="70"/>
      <c r="G3033" s="70">
        <v>5400</v>
      </c>
      <c r="H3033" s="66">
        <v>2556</v>
      </c>
      <c r="I3033" s="66" t="s">
        <v>154</v>
      </c>
      <c r="J3033" s="66" t="s">
        <v>155</v>
      </c>
      <c r="K3033" s="66" t="s">
        <v>586</v>
      </c>
    </row>
    <row r="3034" spans="1:11" ht="17.25">
      <c r="A3034" s="65">
        <v>6</v>
      </c>
      <c r="B3034" s="69">
        <v>20486</v>
      </c>
      <c r="C3034" s="78" t="s">
        <v>584</v>
      </c>
      <c r="D3034" s="66" t="s">
        <v>3090</v>
      </c>
      <c r="E3034" s="70"/>
      <c r="F3034" s="70"/>
      <c r="G3034" s="70">
        <v>3600</v>
      </c>
      <c r="H3034" s="66">
        <v>2556</v>
      </c>
      <c r="I3034" s="66" t="s">
        <v>154</v>
      </c>
      <c r="J3034" s="66" t="s">
        <v>155</v>
      </c>
      <c r="K3034" s="66" t="s">
        <v>586</v>
      </c>
    </row>
    <row r="3035" spans="1:11" ht="17.25">
      <c r="A3035" s="65">
        <v>6</v>
      </c>
      <c r="B3035" s="69">
        <v>20486</v>
      </c>
      <c r="C3035" s="78" t="s">
        <v>584</v>
      </c>
      <c r="D3035" s="66" t="s">
        <v>3091</v>
      </c>
      <c r="E3035" s="70"/>
      <c r="F3035" s="70"/>
      <c r="G3035" s="70">
        <v>4000</v>
      </c>
      <c r="H3035" s="66">
        <v>2556</v>
      </c>
      <c r="I3035" s="66" t="s">
        <v>154</v>
      </c>
      <c r="J3035" s="66" t="s">
        <v>155</v>
      </c>
      <c r="K3035" s="66" t="s">
        <v>586</v>
      </c>
    </row>
    <row r="3036" spans="1:11" ht="17.25">
      <c r="A3036" s="65">
        <v>6</v>
      </c>
      <c r="B3036" s="69">
        <v>20486</v>
      </c>
      <c r="C3036" s="78" t="s">
        <v>584</v>
      </c>
      <c r="D3036" s="66" t="s">
        <v>3092</v>
      </c>
      <c r="E3036" s="70"/>
      <c r="F3036" s="70"/>
      <c r="G3036" s="70">
        <v>4000</v>
      </c>
      <c r="H3036" s="66">
        <v>2556</v>
      </c>
      <c r="I3036" s="66" t="s">
        <v>154</v>
      </c>
      <c r="J3036" s="66" t="s">
        <v>155</v>
      </c>
      <c r="K3036" s="66" t="s">
        <v>586</v>
      </c>
    </row>
    <row r="3037" spans="1:11" ht="17.25">
      <c r="A3037" s="65">
        <v>6</v>
      </c>
      <c r="B3037" s="69">
        <v>20486</v>
      </c>
      <c r="C3037" s="78" t="s">
        <v>584</v>
      </c>
      <c r="D3037" s="66" t="s">
        <v>3093</v>
      </c>
      <c r="E3037" s="70"/>
      <c r="F3037" s="70"/>
      <c r="G3037" s="70">
        <v>4600</v>
      </c>
      <c r="H3037" s="66">
        <v>2556</v>
      </c>
      <c r="I3037" s="66" t="s">
        <v>154</v>
      </c>
      <c r="J3037" s="66" t="s">
        <v>155</v>
      </c>
      <c r="K3037" s="66" t="s">
        <v>586</v>
      </c>
    </row>
    <row r="3038" spans="1:11" ht="17.25">
      <c r="A3038" s="65">
        <v>6</v>
      </c>
      <c r="B3038" s="69">
        <v>20486</v>
      </c>
      <c r="C3038" s="78" t="s">
        <v>584</v>
      </c>
      <c r="D3038" s="66" t="s">
        <v>3094</v>
      </c>
      <c r="E3038" s="70"/>
      <c r="F3038" s="70"/>
      <c r="G3038" s="70">
        <v>3600</v>
      </c>
      <c r="H3038" s="66">
        <v>2556</v>
      </c>
      <c r="I3038" s="66" t="s">
        <v>154</v>
      </c>
      <c r="J3038" s="66" t="s">
        <v>155</v>
      </c>
      <c r="K3038" s="66" t="s">
        <v>586</v>
      </c>
    </row>
    <row r="3039" spans="1:11" ht="17.25">
      <c r="A3039" s="65">
        <v>6</v>
      </c>
      <c r="B3039" s="69">
        <v>20486</v>
      </c>
      <c r="C3039" s="78" t="s">
        <v>584</v>
      </c>
      <c r="D3039" s="66" t="s">
        <v>3095</v>
      </c>
      <c r="E3039" s="70"/>
      <c r="F3039" s="70"/>
      <c r="G3039" s="70">
        <v>3000</v>
      </c>
      <c r="H3039" s="66">
        <v>2556</v>
      </c>
      <c r="I3039" s="66" t="s">
        <v>154</v>
      </c>
      <c r="J3039" s="66" t="s">
        <v>155</v>
      </c>
      <c r="K3039" s="66" t="s">
        <v>586</v>
      </c>
    </row>
    <row r="3040" spans="1:11" ht="17.25">
      <c r="A3040" s="65">
        <v>6</v>
      </c>
      <c r="B3040" s="69">
        <v>20486</v>
      </c>
      <c r="C3040" s="78" t="s">
        <v>584</v>
      </c>
      <c r="D3040" s="66" t="s">
        <v>3096</v>
      </c>
      <c r="E3040" s="70"/>
      <c r="F3040" s="70"/>
      <c r="G3040" s="70">
        <v>2000</v>
      </c>
      <c r="H3040" s="66">
        <v>2556</v>
      </c>
      <c r="I3040" s="66" t="s">
        <v>154</v>
      </c>
      <c r="J3040" s="66" t="s">
        <v>155</v>
      </c>
      <c r="K3040" s="66" t="s">
        <v>586</v>
      </c>
    </row>
    <row r="3041" spans="1:11" ht="17.25">
      <c r="A3041" s="65">
        <v>6</v>
      </c>
      <c r="B3041" s="69">
        <v>20486</v>
      </c>
      <c r="C3041" s="78" t="s">
        <v>584</v>
      </c>
      <c r="D3041" s="66" t="s">
        <v>3097</v>
      </c>
      <c r="E3041" s="70"/>
      <c r="F3041" s="70"/>
      <c r="G3041" s="70">
        <v>4200</v>
      </c>
      <c r="H3041" s="66">
        <v>2556</v>
      </c>
      <c r="I3041" s="66" t="s">
        <v>154</v>
      </c>
      <c r="J3041" s="66" t="s">
        <v>155</v>
      </c>
      <c r="K3041" s="66" t="s">
        <v>586</v>
      </c>
    </row>
    <row r="3042" spans="1:11" ht="17.25">
      <c r="A3042" s="65">
        <v>6</v>
      </c>
      <c r="B3042" s="69">
        <v>20486</v>
      </c>
      <c r="C3042" s="78" t="s">
        <v>584</v>
      </c>
      <c r="D3042" s="66" t="s">
        <v>3098</v>
      </c>
      <c r="E3042" s="70"/>
      <c r="F3042" s="70"/>
      <c r="G3042" s="70">
        <v>6400</v>
      </c>
      <c r="H3042" s="66">
        <v>2556</v>
      </c>
      <c r="I3042" s="66" t="s">
        <v>154</v>
      </c>
      <c r="J3042" s="66" t="s">
        <v>155</v>
      </c>
      <c r="K3042" s="66" t="s">
        <v>586</v>
      </c>
    </row>
    <row r="3043" spans="1:11" ht="17.25">
      <c r="A3043" s="65">
        <v>6</v>
      </c>
      <c r="B3043" s="69">
        <v>20486</v>
      </c>
      <c r="C3043" s="78" t="s">
        <v>584</v>
      </c>
      <c r="D3043" s="66" t="s">
        <v>3099</v>
      </c>
      <c r="E3043" s="70"/>
      <c r="F3043" s="70"/>
      <c r="G3043" s="70">
        <v>6000</v>
      </c>
      <c r="H3043" s="66">
        <v>2556</v>
      </c>
      <c r="I3043" s="66" t="s">
        <v>154</v>
      </c>
      <c r="J3043" s="66" t="s">
        <v>155</v>
      </c>
      <c r="K3043" s="66" t="s">
        <v>586</v>
      </c>
    </row>
    <row r="3044" spans="1:11" ht="17.25">
      <c r="A3044" s="65">
        <v>6</v>
      </c>
      <c r="B3044" s="69">
        <v>20486</v>
      </c>
      <c r="C3044" s="78" t="s">
        <v>584</v>
      </c>
      <c r="D3044" s="66" t="s">
        <v>3100</v>
      </c>
      <c r="E3044" s="70"/>
      <c r="F3044" s="70"/>
      <c r="G3044" s="70">
        <v>6600</v>
      </c>
      <c r="H3044" s="66">
        <v>2556</v>
      </c>
      <c r="I3044" s="66" t="s">
        <v>154</v>
      </c>
      <c r="J3044" s="66" t="s">
        <v>155</v>
      </c>
      <c r="K3044" s="66" t="s">
        <v>586</v>
      </c>
    </row>
    <row r="3045" spans="1:11" ht="17.25">
      <c r="A3045" s="65">
        <v>6</v>
      </c>
      <c r="B3045" s="69">
        <v>20486</v>
      </c>
      <c r="C3045" s="78" t="s">
        <v>584</v>
      </c>
      <c r="D3045" s="66" t="s">
        <v>3101</v>
      </c>
      <c r="E3045" s="70"/>
      <c r="F3045" s="70"/>
      <c r="G3045" s="70">
        <v>8400</v>
      </c>
      <c r="H3045" s="66">
        <v>2556</v>
      </c>
      <c r="I3045" s="66" t="s">
        <v>154</v>
      </c>
      <c r="J3045" s="66" t="s">
        <v>155</v>
      </c>
      <c r="K3045" s="66" t="s">
        <v>586</v>
      </c>
    </row>
    <row r="3046" spans="1:11" ht="17.25">
      <c r="A3046" s="65">
        <v>6</v>
      </c>
      <c r="B3046" s="69">
        <v>20486</v>
      </c>
      <c r="C3046" s="78" t="s">
        <v>584</v>
      </c>
      <c r="D3046" s="66" t="s">
        <v>3102</v>
      </c>
      <c r="E3046" s="70"/>
      <c r="F3046" s="70"/>
      <c r="G3046" s="70">
        <v>1875</v>
      </c>
      <c r="H3046" s="66">
        <v>2556</v>
      </c>
      <c r="I3046" s="66" t="s">
        <v>154</v>
      </c>
      <c r="J3046" s="66" t="s">
        <v>155</v>
      </c>
      <c r="K3046" s="66" t="s">
        <v>586</v>
      </c>
    </row>
    <row r="3047" spans="1:11" ht="17.25">
      <c r="A3047" s="65">
        <v>6</v>
      </c>
      <c r="B3047" s="69">
        <v>20486</v>
      </c>
      <c r="C3047" s="78" t="s">
        <v>584</v>
      </c>
      <c r="D3047" s="66" t="s">
        <v>3103</v>
      </c>
      <c r="E3047" s="70"/>
      <c r="F3047" s="70"/>
      <c r="G3047" s="70">
        <v>16000</v>
      </c>
      <c r="H3047" s="66">
        <v>2556</v>
      </c>
      <c r="I3047" s="66" t="s">
        <v>154</v>
      </c>
      <c r="J3047" s="66" t="s">
        <v>155</v>
      </c>
      <c r="K3047" s="66" t="s">
        <v>586</v>
      </c>
    </row>
    <row r="3048" spans="1:11" ht="17.25">
      <c r="A3048" s="65">
        <v>6</v>
      </c>
      <c r="B3048" s="69">
        <v>20486</v>
      </c>
      <c r="C3048" s="78" t="s">
        <v>246</v>
      </c>
      <c r="D3048" s="66" t="s">
        <v>3104</v>
      </c>
      <c r="E3048" s="70"/>
      <c r="F3048" s="70"/>
      <c r="G3048" s="70">
        <v>1680</v>
      </c>
      <c r="H3048" s="66">
        <v>2556</v>
      </c>
      <c r="I3048" s="66" t="s">
        <v>154</v>
      </c>
      <c r="J3048" s="66" t="s">
        <v>155</v>
      </c>
      <c r="K3048" s="66" t="s">
        <v>586</v>
      </c>
    </row>
    <row r="3049" spans="1:11" ht="17.25">
      <c r="A3049" s="65">
        <v>6</v>
      </c>
      <c r="B3049" s="69">
        <v>20486</v>
      </c>
      <c r="C3049" s="72" t="s">
        <v>596</v>
      </c>
      <c r="D3049" s="66" t="s">
        <v>3105</v>
      </c>
      <c r="E3049" s="70"/>
      <c r="F3049" s="70"/>
      <c r="G3049" s="70">
        <v>17720</v>
      </c>
      <c r="H3049" s="66">
        <v>2556</v>
      </c>
      <c r="I3049" s="66" t="s">
        <v>154</v>
      </c>
      <c r="J3049" s="66" t="s">
        <v>155</v>
      </c>
      <c r="K3049" s="66" t="s">
        <v>586</v>
      </c>
    </row>
    <row r="3050" spans="1:11" ht="17.25">
      <c r="A3050" s="65">
        <v>6</v>
      </c>
      <c r="B3050" s="69">
        <v>20486</v>
      </c>
      <c r="C3050" s="78" t="s">
        <v>203</v>
      </c>
      <c r="D3050" s="66" t="s">
        <v>3106</v>
      </c>
      <c r="E3050" s="70"/>
      <c r="F3050" s="70"/>
      <c r="G3050" s="70">
        <v>36000</v>
      </c>
      <c r="H3050" s="66">
        <v>2556</v>
      </c>
      <c r="I3050" s="66" t="s">
        <v>154</v>
      </c>
      <c r="J3050" s="66" t="s">
        <v>155</v>
      </c>
      <c r="K3050" s="66" t="s">
        <v>586</v>
      </c>
    </row>
    <row r="3051" spans="1:11" ht="17.25">
      <c r="A3051" s="65">
        <v>7</v>
      </c>
      <c r="B3051" s="69">
        <v>20486</v>
      </c>
      <c r="C3051" s="78" t="s">
        <v>246</v>
      </c>
      <c r="D3051" s="66" t="s">
        <v>3107</v>
      </c>
      <c r="E3051" s="70"/>
      <c r="F3051" s="70"/>
      <c r="G3051" s="70">
        <v>6960</v>
      </c>
      <c r="H3051" s="66">
        <v>2556</v>
      </c>
      <c r="I3051" s="66" t="s">
        <v>154</v>
      </c>
      <c r="J3051" s="66" t="s">
        <v>155</v>
      </c>
      <c r="K3051" s="66" t="s">
        <v>586</v>
      </c>
    </row>
    <row r="3052" spans="1:11" ht="17.25">
      <c r="A3052" s="65">
        <v>7</v>
      </c>
      <c r="B3052" s="69">
        <v>20486</v>
      </c>
      <c r="C3052" s="78" t="s">
        <v>584</v>
      </c>
      <c r="D3052" s="66" t="s">
        <v>3108</v>
      </c>
      <c r="E3052" s="70"/>
      <c r="F3052" s="70"/>
      <c r="G3052" s="70">
        <v>4800</v>
      </c>
      <c r="H3052" s="66">
        <v>2556</v>
      </c>
      <c r="I3052" s="66" t="s">
        <v>154</v>
      </c>
      <c r="J3052" s="66" t="s">
        <v>155</v>
      </c>
      <c r="K3052" s="66" t="s">
        <v>586</v>
      </c>
    </row>
    <row r="3053" spans="1:11" ht="17.25">
      <c r="A3053" s="65">
        <v>7</v>
      </c>
      <c r="B3053" s="69">
        <v>20486</v>
      </c>
      <c r="C3053" s="78" t="s">
        <v>584</v>
      </c>
      <c r="D3053" s="66" t="s">
        <v>3109</v>
      </c>
      <c r="E3053" s="70"/>
      <c r="F3053" s="70"/>
      <c r="G3053" s="70">
        <v>1800</v>
      </c>
      <c r="H3053" s="66">
        <v>2556</v>
      </c>
      <c r="I3053" s="66" t="s">
        <v>154</v>
      </c>
      <c r="J3053" s="66" t="s">
        <v>155</v>
      </c>
      <c r="K3053" s="66" t="s">
        <v>586</v>
      </c>
    </row>
    <row r="3054" spans="1:11" ht="17.25">
      <c r="A3054" s="65">
        <v>7</v>
      </c>
      <c r="B3054" s="69">
        <v>20486</v>
      </c>
      <c r="C3054" s="78" t="s">
        <v>584</v>
      </c>
      <c r="D3054" s="66" t="s">
        <v>3110</v>
      </c>
      <c r="E3054" s="70"/>
      <c r="F3054" s="70"/>
      <c r="G3054" s="70">
        <v>3600</v>
      </c>
      <c r="H3054" s="66">
        <v>2556</v>
      </c>
      <c r="I3054" s="66" t="s">
        <v>154</v>
      </c>
      <c r="J3054" s="66" t="s">
        <v>155</v>
      </c>
      <c r="K3054" s="66" t="s">
        <v>586</v>
      </c>
    </row>
    <row r="3055" spans="1:11" ht="17.25">
      <c r="A3055" s="65">
        <v>7</v>
      </c>
      <c r="B3055" s="69">
        <v>20486</v>
      </c>
      <c r="C3055" s="78" t="s">
        <v>584</v>
      </c>
      <c r="D3055" s="66" t="s">
        <v>3111</v>
      </c>
      <c r="E3055" s="70"/>
      <c r="F3055" s="70"/>
      <c r="G3055" s="70">
        <v>1350</v>
      </c>
      <c r="H3055" s="66">
        <v>2556</v>
      </c>
      <c r="I3055" s="66" t="s">
        <v>154</v>
      </c>
      <c r="J3055" s="66" t="s">
        <v>155</v>
      </c>
      <c r="K3055" s="66" t="s">
        <v>586</v>
      </c>
    </row>
    <row r="3056" spans="1:11" ht="17.25">
      <c r="A3056" s="65">
        <v>7</v>
      </c>
      <c r="B3056" s="69">
        <v>20486</v>
      </c>
      <c r="C3056" s="78" t="s">
        <v>584</v>
      </c>
      <c r="D3056" s="66" t="s">
        <v>3112</v>
      </c>
      <c r="E3056" s="70"/>
      <c r="F3056" s="70"/>
      <c r="G3056" s="70">
        <v>1800</v>
      </c>
      <c r="H3056" s="66">
        <v>2556</v>
      </c>
      <c r="I3056" s="66" t="s">
        <v>154</v>
      </c>
      <c r="J3056" s="66" t="s">
        <v>155</v>
      </c>
      <c r="K3056" s="66" t="s">
        <v>586</v>
      </c>
    </row>
    <row r="3057" spans="1:11" ht="17.25">
      <c r="A3057" s="65">
        <v>7</v>
      </c>
      <c r="B3057" s="69">
        <v>20486</v>
      </c>
      <c r="C3057" s="78" t="s">
        <v>246</v>
      </c>
      <c r="D3057" s="66" t="s">
        <v>3113</v>
      </c>
      <c r="E3057" s="70"/>
      <c r="F3057" s="70"/>
      <c r="G3057" s="70">
        <v>1440</v>
      </c>
      <c r="H3057" s="66">
        <v>2556</v>
      </c>
      <c r="I3057" s="66" t="s">
        <v>154</v>
      </c>
      <c r="J3057" s="66" t="s">
        <v>155</v>
      </c>
      <c r="K3057" s="66" t="s">
        <v>586</v>
      </c>
    </row>
    <row r="3058" spans="1:11" ht="17.25">
      <c r="A3058" s="65">
        <v>7</v>
      </c>
      <c r="B3058" s="69">
        <v>20486</v>
      </c>
      <c r="C3058" s="78" t="s">
        <v>246</v>
      </c>
      <c r="D3058" s="66" t="s">
        <v>3114</v>
      </c>
      <c r="E3058" s="70"/>
      <c r="F3058" s="70"/>
      <c r="G3058" s="70">
        <v>600</v>
      </c>
      <c r="H3058" s="66">
        <v>2556</v>
      </c>
      <c r="I3058" s="66" t="s">
        <v>154</v>
      </c>
      <c r="J3058" s="66" t="s">
        <v>155</v>
      </c>
      <c r="K3058" s="66" t="s">
        <v>586</v>
      </c>
    </row>
    <row r="3059" spans="1:11" ht="17.25">
      <c r="A3059" s="65">
        <v>7</v>
      </c>
      <c r="B3059" s="69">
        <v>20486</v>
      </c>
      <c r="C3059" s="78" t="s">
        <v>584</v>
      </c>
      <c r="D3059" s="66" t="s">
        <v>3115</v>
      </c>
      <c r="E3059" s="70"/>
      <c r="F3059" s="70"/>
      <c r="G3059" s="70">
        <v>1800</v>
      </c>
      <c r="H3059" s="66">
        <v>2556</v>
      </c>
      <c r="I3059" s="66" t="s">
        <v>154</v>
      </c>
      <c r="J3059" s="66" t="s">
        <v>155</v>
      </c>
      <c r="K3059" s="66" t="s">
        <v>586</v>
      </c>
    </row>
    <row r="3060" spans="1:11" ht="17.25">
      <c r="A3060" s="65">
        <v>7</v>
      </c>
      <c r="B3060" s="69">
        <v>20486</v>
      </c>
      <c r="C3060" s="78" t="s">
        <v>584</v>
      </c>
      <c r="D3060" s="66" t="s">
        <v>3116</v>
      </c>
      <c r="E3060" s="70"/>
      <c r="F3060" s="70"/>
      <c r="G3060" s="70">
        <v>2400</v>
      </c>
      <c r="H3060" s="66">
        <v>2556</v>
      </c>
      <c r="I3060" s="66" t="s">
        <v>154</v>
      </c>
      <c r="J3060" s="66" t="s">
        <v>155</v>
      </c>
      <c r="K3060" s="66" t="s">
        <v>586</v>
      </c>
    </row>
    <row r="3061" spans="1:11" ht="17.25">
      <c r="A3061" s="65">
        <v>7</v>
      </c>
      <c r="B3061" s="69">
        <v>20486</v>
      </c>
      <c r="C3061" s="78" t="s">
        <v>584</v>
      </c>
      <c r="D3061" s="66" t="s">
        <v>3117</v>
      </c>
      <c r="E3061" s="70"/>
      <c r="F3061" s="70"/>
      <c r="G3061" s="70">
        <v>3600</v>
      </c>
      <c r="H3061" s="66">
        <v>2556</v>
      </c>
      <c r="I3061" s="66" t="s">
        <v>154</v>
      </c>
      <c r="J3061" s="66" t="s">
        <v>155</v>
      </c>
      <c r="K3061" s="66" t="s">
        <v>586</v>
      </c>
    </row>
    <row r="3062" spans="1:11" ht="17.25">
      <c r="A3062" s="65">
        <v>7</v>
      </c>
      <c r="B3062" s="69">
        <v>20486</v>
      </c>
      <c r="C3062" s="78" t="s">
        <v>584</v>
      </c>
      <c r="D3062" s="66" t="s">
        <v>3118</v>
      </c>
      <c r="E3062" s="70"/>
      <c r="F3062" s="70"/>
      <c r="G3062" s="70">
        <v>19600</v>
      </c>
      <c r="H3062" s="66">
        <v>2556</v>
      </c>
      <c r="I3062" s="66" t="s">
        <v>154</v>
      </c>
      <c r="J3062" s="66" t="s">
        <v>155</v>
      </c>
      <c r="K3062" s="66" t="s">
        <v>586</v>
      </c>
    </row>
    <row r="3063" spans="1:11" ht="17.25">
      <c r="A3063" s="65">
        <v>7</v>
      </c>
      <c r="B3063" s="69">
        <v>20486</v>
      </c>
      <c r="C3063" s="78" t="s">
        <v>584</v>
      </c>
      <c r="D3063" s="66" t="s">
        <v>3119</v>
      </c>
      <c r="E3063" s="70"/>
      <c r="F3063" s="70"/>
      <c r="G3063" s="70">
        <v>19600</v>
      </c>
      <c r="H3063" s="66">
        <v>2556</v>
      </c>
      <c r="I3063" s="66" t="s">
        <v>154</v>
      </c>
      <c r="J3063" s="66" t="s">
        <v>155</v>
      </c>
      <c r="K3063" s="66" t="s">
        <v>586</v>
      </c>
    </row>
    <row r="3064" spans="1:11" ht="17.25">
      <c r="A3064" s="65">
        <v>7</v>
      </c>
      <c r="B3064" s="69">
        <v>20486</v>
      </c>
      <c r="C3064" s="78" t="s">
        <v>584</v>
      </c>
      <c r="D3064" s="66" t="s">
        <v>3120</v>
      </c>
      <c r="E3064" s="70"/>
      <c r="F3064" s="70"/>
      <c r="G3064" s="70">
        <v>9600</v>
      </c>
      <c r="H3064" s="66">
        <v>2556</v>
      </c>
      <c r="I3064" s="66" t="s">
        <v>154</v>
      </c>
      <c r="J3064" s="66" t="s">
        <v>155</v>
      </c>
      <c r="K3064" s="66" t="s">
        <v>586</v>
      </c>
    </row>
    <row r="3065" spans="1:11" ht="17.25">
      <c r="A3065" s="65">
        <v>11</v>
      </c>
      <c r="B3065" s="69">
        <v>20486</v>
      </c>
      <c r="C3065" s="78" t="s">
        <v>246</v>
      </c>
      <c r="D3065" s="66" t="s">
        <v>3121</v>
      </c>
      <c r="E3065" s="70"/>
      <c r="F3065" s="70"/>
      <c r="G3065" s="70">
        <v>960</v>
      </c>
      <c r="H3065" s="66">
        <v>2556</v>
      </c>
      <c r="I3065" s="66" t="s">
        <v>154</v>
      </c>
      <c r="J3065" s="66" t="s">
        <v>155</v>
      </c>
      <c r="K3065" s="66" t="s">
        <v>586</v>
      </c>
    </row>
    <row r="3066" spans="1:11" ht="17.25">
      <c r="A3066" s="65">
        <v>11</v>
      </c>
      <c r="B3066" s="69">
        <v>20486</v>
      </c>
      <c r="C3066" s="78" t="s">
        <v>246</v>
      </c>
      <c r="D3066" s="66" t="s">
        <v>3121</v>
      </c>
      <c r="E3066" s="70"/>
      <c r="F3066" s="70"/>
      <c r="G3066" s="70">
        <v>3240</v>
      </c>
      <c r="H3066" s="66">
        <v>2556</v>
      </c>
      <c r="I3066" s="66" t="s">
        <v>154</v>
      </c>
      <c r="J3066" s="66" t="s">
        <v>155</v>
      </c>
      <c r="K3066" s="66" t="s">
        <v>586</v>
      </c>
    </row>
    <row r="3067" spans="1:11" ht="17.25">
      <c r="A3067" s="65">
        <v>11</v>
      </c>
      <c r="B3067" s="69">
        <v>20486</v>
      </c>
      <c r="C3067" s="78" t="s">
        <v>246</v>
      </c>
      <c r="D3067" s="66" t="s">
        <v>3122</v>
      </c>
      <c r="E3067" s="70"/>
      <c r="F3067" s="70"/>
      <c r="G3067" s="70">
        <v>360</v>
      </c>
      <c r="H3067" s="66">
        <v>2556</v>
      </c>
      <c r="I3067" s="66" t="s">
        <v>154</v>
      </c>
      <c r="J3067" s="66" t="s">
        <v>155</v>
      </c>
      <c r="K3067" s="66" t="s">
        <v>586</v>
      </c>
    </row>
    <row r="3068" spans="1:11" ht="17.25">
      <c r="A3068" s="65">
        <v>11</v>
      </c>
      <c r="B3068" s="69">
        <v>20486</v>
      </c>
      <c r="C3068" s="78" t="s">
        <v>246</v>
      </c>
      <c r="D3068" s="66" t="s">
        <v>3123</v>
      </c>
      <c r="E3068" s="70"/>
      <c r="F3068" s="70"/>
      <c r="G3068" s="70">
        <v>1080</v>
      </c>
      <c r="H3068" s="66">
        <v>2556</v>
      </c>
      <c r="I3068" s="66" t="s">
        <v>154</v>
      </c>
      <c r="J3068" s="66" t="s">
        <v>155</v>
      </c>
      <c r="K3068" s="66" t="s">
        <v>586</v>
      </c>
    </row>
    <row r="3069" spans="1:11" ht="17.25">
      <c r="A3069" s="65">
        <v>11</v>
      </c>
      <c r="B3069" s="69">
        <v>20486</v>
      </c>
      <c r="C3069" s="70" t="s">
        <v>241</v>
      </c>
      <c r="D3069" s="66" t="s">
        <v>3124</v>
      </c>
      <c r="E3069" s="70"/>
      <c r="F3069" s="70"/>
      <c r="G3069" s="70">
        <v>10700</v>
      </c>
      <c r="H3069" s="66">
        <v>2556</v>
      </c>
      <c r="I3069" s="66" t="s">
        <v>154</v>
      </c>
      <c r="J3069" s="66" t="s">
        <v>155</v>
      </c>
      <c r="K3069" s="66" t="s">
        <v>586</v>
      </c>
    </row>
    <row r="3070" spans="1:11" ht="17.25">
      <c r="A3070" s="65">
        <v>11</v>
      </c>
      <c r="B3070" s="69">
        <v>20486</v>
      </c>
      <c r="C3070" s="78" t="s">
        <v>246</v>
      </c>
      <c r="D3070" s="66" t="s">
        <v>3125</v>
      </c>
      <c r="E3070" s="70"/>
      <c r="F3070" s="70"/>
      <c r="G3070" s="70">
        <v>840</v>
      </c>
      <c r="H3070" s="66">
        <v>2556</v>
      </c>
      <c r="I3070" s="66" t="s">
        <v>154</v>
      </c>
      <c r="J3070" s="66" t="s">
        <v>155</v>
      </c>
      <c r="K3070" s="66" t="s">
        <v>586</v>
      </c>
    </row>
    <row r="3071" spans="1:11" ht="17.25">
      <c r="A3071" s="65">
        <v>11</v>
      </c>
      <c r="B3071" s="69">
        <v>20486</v>
      </c>
      <c r="C3071" s="78" t="s">
        <v>584</v>
      </c>
      <c r="D3071" s="66" t="s">
        <v>3126</v>
      </c>
      <c r="E3071" s="70"/>
      <c r="F3071" s="70"/>
      <c r="G3071" s="70">
        <v>9200</v>
      </c>
      <c r="H3071" s="66">
        <v>2556</v>
      </c>
      <c r="I3071" s="66" t="s">
        <v>154</v>
      </c>
      <c r="J3071" s="66" t="s">
        <v>155</v>
      </c>
      <c r="K3071" s="66" t="s">
        <v>586</v>
      </c>
    </row>
    <row r="3072" spans="1:11" ht="17.25">
      <c r="A3072" s="65">
        <v>11</v>
      </c>
      <c r="B3072" s="69">
        <v>20486</v>
      </c>
      <c r="C3072" s="78" t="s">
        <v>584</v>
      </c>
      <c r="D3072" s="66" t="s">
        <v>3127</v>
      </c>
      <c r="E3072" s="70"/>
      <c r="F3072" s="70"/>
      <c r="G3072" s="70">
        <v>800</v>
      </c>
      <c r="H3072" s="66">
        <v>2556</v>
      </c>
      <c r="I3072" s="66" t="s">
        <v>154</v>
      </c>
      <c r="J3072" s="66" t="s">
        <v>155</v>
      </c>
      <c r="K3072" s="66" t="s">
        <v>586</v>
      </c>
    </row>
    <row r="3073" spans="1:11" ht="17.25">
      <c r="A3073" s="65">
        <v>11</v>
      </c>
      <c r="B3073" s="69">
        <v>20486</v>
      </c>
      <c r="C3073" s="78" t="s">
        <v>584</v>
      </c>
      <c r="D3073" s="66" t="s">
        <v>3128</v>
      </c>
      <c r="E3073" s="70"/>
      <c r="F3073" s="70"/>
      <c r="G3073" s="70">
        <v>9200</v>
      </c>
      <c r="H3073" s="66">
        <v>2556</v>
      </c>
      <c r="I3073" s="66" t="s">
        <v>154</v>
      </c>
      <c r="J3073" s="66" t="s">
        <v>155</v>
      </c>
      <c r="K3073" s="66" t="s">
        <v>586</v>
      </c>
    </row>
    <row r="3074" spans="1:11" ht="17.25">
      <c r="A3074" s="65">
        <v>11</v>
      </c>
      <c r="B3074" s="69">
        <v>20486</v>
      </c>
      <c r="C3074" s="78" t="s">
        <v>584</v>
      </c>
      <c r="D3074" s="66" t="s">
        <v>3129</v>
      </c>
      <c r="E3074" s="70"/>
      <c r="F3074" s="70"/>
      <c r="G3074" s="70">
        <v>3200</v>
      </c>
      <c r="H3074" s="66">
        <v>2556</v>
      </c>
      <c r="I3074" s="66" t="s">
        <v>154</v>
      </c>
      <c r="J3074" s="66" t="s">
        <v>155</v>
      </c>
      <c r="K3074" s="66" t="s">
        <v>586</v>
      </c>
    </row>
    <row r="3075" spans="1:11" ht="17.25">
      <c r="A3075" s="65">
        <v>11</v>
      </c>
      <c r="B3075" s="69">
        <v>20486</v>
      </c>
      <c r="C3075" s="78" t="s">
        <v>246</v>
      </c>
      <c r="D3075" s="66" t="s">
        <v>3130</v>
      </c>
      <c r="E3075" s="70"/>
      <c r="F3075" s="70"/>
      <c r="G3075" s="70">
        <v>1440</v>
      </c>
      <c r="H3075" s="66">
        <v>2556</v>
      </c>
      <c r="I3075" s="66" t="s">
        <v>154</v>
      </c>
      <c r="J3075" s="66" t="s">
        <v>155</v>
      </c>
      <c r="K3075" s="66" t="s">
        <v>586</v>
      </c>
    </row>
    <row r="3076" spans="1:11" ht="17.25">
      <c r="A3076" s="65">
        <v>11</v>
      </c>
      <c r="B3076" s="69">
        <v>20486</v>
      </c>
      <c r="C3076" s="72" t="s">
        <v>171</v>
      </c>
      <c r="D3076" s="66" t="s">
        <v>2833</v>
      </c>
      <c r="E3076" s="70"/>
      <c r="F3076" s="70"/>
      <c r="G3076" s="70">
        <v>1680</v>
      </c>
      <c r="H3076" s="66">
        <v>2556</v>
      </c>
      <c r="I3076" s="66" t="s">
        <v>154</v>
      </c>
      <c r="J3076" s="66" t="s">
        <v>155</v>
      </c>
      <c r="K3076" s="66" t="s">
        <v>586</v>
      </c>
    </row>
    <row r="3077" spans="1:11" ht="17.25">
      <c r="A3077" s="65">
        <v>11</v>
      </c>
      <c r="B3077" s="69">
        <v>20486</v>
      </c>
      <c r="C3077" s="78" t="s">
        <v>1558</v>
      </c>
      <c r="D3077" s="66" t="s">
        <v>3131</v>
      </c>
      <c r="E3077" s="70"/>
      <c r="F3077" s="70"/>
      <c r="G3077" s="70">
        <v>1500</v>
      </c>
      <c r="H3077" s="66">
        <v>2556</v>
      </c>
      <c r="I3077" s="66" t="s">
        <v>154</v>
      </c>
      <c r="J3077" s="66" t="s">
        <v>155</v>
      </c>
      <c r="K3077" s="66" t="s">
        <v>586</v>
      </c>
    </row>
    <row r="3078" spans="1:11" ht="17.25">
      <c r="A3078" s="65">
        <v>11</v>
      </c>
      <c r="B3078" s="69">
        <v>20486</v>
      </c>
      <c r="C3078" s="78" t="s">
        <v>1558</v>
      </c>
      <c r="D3078" s="66" t="s">
        <v>3132</v>
      </c>
      <c r="E3078" s="70"/>
      <c r="F3078" s="70"/>
      <c r="G3078" s="70">
        <v>1000</v>
      </c>
      <c r="H3078" s="66">
        <v>2556</v>
      </c>
      <c r="I3078" s="66" t="s">
        <v>154</v>
      </c>
      <c r="J3078" s="66" t="s">
        <v>155</v>
      </c>
      <c r="K3078" s="66" t="s">
        <v>586</v>
      </c>
    </row>
    <row r="3079" spans="1:11" ht="17.25">
      <c r="A3079" s="65">
        <v>11</v>
      </c>
      <c r="B3079" s="69">
        <v>20486</v>
      </c>
      <c r="C3079" s="78" t="s">
        <v>1558</v>
      </c>
      <c r="D3079" s="66" t="s">
        <v>3133</v>
      </c>
      <c r="E3079" s="70"/>
      <c r="F3079" s="70"/>
      <c r="G3079" s="70">
        <v>2400</v>
      </c>
      <c r="H3079" s="66">
        <v>2556</v>
      </c>
      <c r="I3079" s="66" t="s">
        <v>154</v>
      </c>
      <c r="J3079" s="66" t="s">
        <v>155</v>
      </c>
      <c r="K3079" s="66" t="s">
        <v>586</v>
      </c>
    </row>
    <row r="3080" spans="1:11" ht="17.25">
      <c r="A3080" s="65">
        <v>11</v>
      </c>
      <c r="B3080" s="69">
        <v>20486</v>
      </c>
      <c r="C3080" s="78" t="s">
        <v>584</v>
      </c>
      <c r="D3080" s="66" t="s">
        <v>3134</v>
      </c>
      <c r="E3080" s="70"/>
      <c r="F3080" s="70"/>
      <c r="G3080" s="70">
        <v>13800</v>
      </c>
      <c r="H3080" s="66">
        <v>2556</v>
      </c>
      <c r="I3080" s="66" t="s">
        <v>154</v>
      </c>
      <c r="J3080" s="66" t="s">
        <v>155</v>
      </c>
      <c r="K3080" s="66" t="s">
        <v>586</v>
      </c>
    </row>
    <row r="3081" spans="1:11" ht="17.25">
      <c r="A3081" s="65">
        <v>11</v>
      </c>
      <c r="B3081" s="69">
        <v>20486</v>
      </c>
      <c r="C3081" s="78" t="s">
        <v>584</v>
      </c>
      <c r="D3081" s="66" t="s">
        <v>3135</v>
      </c>
      <c r="E3081" s="70"/>
      <c r="F3081" s="70"/>
      <c r="G3081" s="70">
        <v>1800</v>
      </c>
      <c r="H3081" s="66">
        <v>2556</v>
      </c>
      <c r="I3081" s="66" t="s">
        <v>154</v>
      </c>
      <c r="J3081" s="66" t="s">
        <v>155</v>
      </c>
      <c r="K3081" s="66" t="s">
        <v>586</v>
      </c>
    </row>
    <row r="3082" spans="1:11" ht="17.25">
      <c r="A3082" s="65">
        <v>11</v>
      </c>
      <c r="B3082" s="69">
        <v>20486</v>
      </c>
      <c r="C3082" s="78" t="s">
        <v>584</v>
      </c>
      <c r="D3082" s="66" t="s">
        <v>3136</v>
      </c>
      <c r="E3082" s="70"/>
      <c r="F3082" s="70"/>
      <c r="G3082" s="70">
        <v>7800</v>
      </c>
      <c r="H3082" s="66">
        <v>2556</v>
      </c>
      <c r="I3082" s="66" t="s">
        <v>154</v>
      </c>
      <c r="J3082" s="66" t="s">
        <v>155</v>
      </c>
      <c r="K3082" s="66" t="s">
        <v>586</v>
      </c>
    </row>
    <row r="3083" spans="1:11" ht="17.25">
      <c r="A3083" s="65">
        <v>11</v>
      </c>
      <c r="B3083" s="69">
        <v>20486</v>
      </c>
      <c r="C3083" s="78" t="s">
        <v>246</v>
      </c>
      <c r="D3083" s="66" t="s">
        <v>3137</v>
      </c>
      <c r="E3083" s="70"/>
      <c r="F3083" s="70"/>
      <c r="G3083" s="70">
        <v>1320</v>
      </c>
      <c r="H3083" s="66">
        <v>2556</v>
      </c>
      <c r="I3083" s="66" t="s">
        <v>154</v>
      </c>
      <c r="J3083" s="66" t="s">
        <v>155</v>
      </c>
      <c r="K3083" s="66" t="s">
        <v>586</v>
      </c>
    </row>
    <row r="3084" spans="1:11" ht="17.25">
      <c r="A3084" s="65">
        <v>11</v>
      </c>
      <c r="B3084" s="69">
        <v>20486</v>
      </c>
      <c r="C3084" s="78" t="s">
        <v>584</v>
      </c>
      <c r="D3084" s="66" t="s">
        <v>3138</v>
      </c>
      <c r="E3084" s="70"/>
      <c r="F3084" s="70"/>
      <c r="G3084" s="70">
        <v>1800</v>
      </c>
      <c r="H3084" s="66">
        <v>2556</v>
      </c>
      <c r="I3084" s="66" t="s">
        <v>154</v>
      </c>
      <c r="J3084" s="66" t="s">
        <v>155</v>
      </c>
      <c r="K3084" s="66" t="s">
        <v>586</v>
      </c>
    </row>
    <row r="3085" spans="1:11" ht="17.25">
      <c r="A3085" s="65">
        <v>11</v>
      </c>
      <c r="B3085" s="69">
        <v>20486</v>
      </c>
      <c r="C3085" s="78" t="s">
        <v>584</v>
      </c>
      <c r="D3085" s="66" t="s">
        <v>3139</v>
      </c>
      <c r="E3085" s="70"/>
      <c r="F3085" s="70"/>
      <c r="G3085" s="70">
        <v>2400</v>
      </c>
      <c r="H3085" s="66">
        <v>2556</v>
      </c>
      <c r="I3085" s="66" t="s">
        <v>154</v>
      </c>
      <c r="J3085" s="66" t="s">
        <v>155</v>
      </c>
      <c r="K3085" s="66" t="s">
        <v>586</v>
      </c>
    </row>
    <row r="3086" spans="1:11" ht="17.25">
      <c r="A3086" s="65">
        <v>11</v>
      </c>
      <c r="B3086" s="69">
        <v>20486</v>
      </c>
      <c r="C3086" s="78" t="s">
        <v>584</v>
      </c>
      <c r="D3086" s="66" t="s">
        <v>3140</v>
      </c>
      <c r="E3086" s="70"/>
      <c r="F3086" s="70"/>
      <c r="G3086" s="70">
        <v>2800</v>
      </c>
      <c r="H3086" s="66">
        <v>2556</v>
      </c>
      <c r="I3086" s="66" t="s">
        <v>154</v>
      </c>
      <c r="J3086" s="66" t="s">
        <v>155</v>
      </c>
      <c r="K3086" s="66" t="s">
        <v>586</v>
      </c>
    </row>
    <row r="3087" spans="1:11" ht="17.25">
      <c r="A3087" s="65">
        <v>11</v>
      </c>
      <c r="B3087" s="69">
        <v>20486</v>
      </c>
      <c r="C3087" s="78" t="s">
        <v>246</v>
      </c>
      <c r="D3087" s="66" t="s">
        <v>3137</v>
      </c>
      <c r="E3087" s="70"/>
      <c r="F3087" s="70"/>
      <c r="G3087" s="70">
        <v>720</v>
      </c>
      <c r="H3087" s="66">
        <v>2556</v>
      </c>
      <c r="I3087" s="66" t="s">
        <v>154</v>
      </c>
      <c r="J3087" s="66" t="s">
        <v>155</v>
      </c>
      <c r="K3087" s="66" t="s">
        <v>586</v>
      </c>
    </row>
    <row r="3088" spans="1:11" ht="17.25">
      <c r="A3088" s="65">
        <v>12</v>
      </c>
      <c r="B3088" s="69">
        <v>20486</v>
      </c>
      <c r="C3088" s="72" t="s">
        <v>171</v>
      </c>
      <c r="D3088" s="66" t="s">
        <v>2833</v>
      </c>
      <c r="E3088" s="70"/>
      <c r="F3088" s="70"/>
      <c r="G3088" s="70">
        <v>480</v>
      </c>
      <c r="H3088" s="66">
        <v>2556</v>
      </c>
      <c r="I3088" s="66" t="s">
        <v>154</v>
      </c>
      <c r="J3088" s="66" t="s">
        <v>155</v>
      </c>
      <c r="K3088" s="66" t="s">
        <v>586</v>
      </c>
    </row>
    <row r="3089" spans="1:11" ht="17.25">
      <c r="A3089" s="65">
        <v>12</v>
      </c>
      <c r="B3089" s="69">
        <v>20486</v>
      </c>
      <c r="C3089" s="78" t="s">
        <v>584</v>
      </c>
      <c r="D3089" s="66" t="s">
        <v>3141</v>
      </c>
      <c r="E3089" s="70"/>
      <c r="F3089" s="70"/>
      <c r="G3089" s="70">
        <v>1200</v>
      </c>
      <c r="H3089" s="66">
        <v>2556</v>
      </c>
      <c r="I3089" s="66" t="s">
        <v>154</v>
      </c>
      <c r="J3089" s="66" t="s">
        <v>155</v>
      </c>
      <c r="K3089" s="66" t="s">
        <v>586</v>
      </c>
    </row>
    <row r="3090" spans="1:11" ht="17.25">
      <c r="A3090" s="65">
        <v>12</v>
      </c>
      <c r="B3090" s="69">
        <v>20486</v>
      </c>
      <c r="C3090" s="78" t="s">
        <v>584</v>
      </c>
      <c r="D3090" s="66" t="s">
        <v>3141</v>
      </c>
      <c r="E3090" s="70"/>
      <c r="F3090" s="70"/>
      <c r="G3090" s="70">
        <v>7600</v>
      </c>
      <c r="H3090" s="66">
        <v>2556</v>
      </c>
      <c r="I3090" s="66" t="s">
        <v>154</v>
      </c>
      <c r="J3090" s="66" t="s">
        <v>155</v>
      </c>
      <c r="K3090" s="66" t="s">
        <v>586</v>
      </c>
    </row>
    <row r="3091" spans="1:11" ht="17.25">
      <c r="A3091" s="65">
        <v>12</v>
      </c>
      <c r="B3091" s="69">
        <v>20486</v>
      </c>
      <c r="C3091" s="78" t="s">
        <v>584</v>
      </c>
      <c r="D3091" s="66" t="s">
        <v>3141</v>
      </c>
      <c r="E3091" s="70"/>
      <c r="F3091" s="70"/>
      <c r="G3091" s="70">
        <v>19800</v>
      </c>
      <c r="H3091" s="66">
        <v>2556</v>
      </c>
      <c r="I3091" s="66" t="s">
        <v>154</v>
      </c>
      <c r="J3091" s="66" t="s">
        <v>155</v>
      </c>
      <c r="K3091" s="66" t="s">
        <v>586</v>
      </c>
    </row>
    <row r="3092" spans="1:11" ht="17.25">
      <c r="A3092" s="65">
        <v>12</v>
      </c>
      <c r="B3092" s="69">
        <v>20486</v>
      </c>
      <c r="C3092" s="78" t="s">
        <v>584</v>
      </c>
      <c r="D3092" s="66" t="s">
        <v>3142</v>
      </c>
      <c r="E3092" s="70"/>
      <c r="F3092" s="70"/>
      <c r="G3092" s="70">
        <v>1200</v>
      </c>
      <c r="H3092" s="66">
        <v>2556</v>
      </c>
      <c r="I3092" s="66" t="s">
        <v>154</v>
      </c>
      <c r="J3092" s="66" t="s">
        <v>155</v>
      </c>
      <c r="K3092" s="66" t="s">
        <v>586</v>
      </c>
    </row>
    <row r="3093" spans="1:11" ht="17.25">
      <c r="A3093" s="65">
        <v>13</v>
      </c>
      <c r="B3093" s="69">
        <v>20486</v>
      </c>
      <c r="C3093" s="66" t="s">
        <v>186</v>
      </c>
      <c r="D3093" s="66" t="s">
        <v>3143</v>
      </c>
      <c r="E3093" s="70"/>
      <c r="F3093" s="70"/>
      <c r="G3093" s="70">
        <v>140</v>
      </c>
      <c r="H3093" s="66">
        <v>2556</v>
      </c>
      <c r="I3093" s="66" t="s">
        <v>154</v>
      </c>
      <c r="J3093" s="66" t="s">
        <v>155</v>
      </c>
      <c r="K3093" s="66" t="s">
        <v>586</v>
      </c>
    </row>
    <row r="3094" spans="1:11" ht="17.25">
      <c r="A3094" s="65">
        <v>13</v>
      </c>
      <c r="B3094" s="69">
        <v>20486</v>
      </c>
      <c r="C3094" s="78" t="s">
        <v>584</v>
      </c>
      <c r="D3094" s="66" t="s">
        <v>3079</v>
      </c>
      <c r="E3094" s="70"/>
      <c r="F3094" s="70"/>
      <c r="G3094" s="70">
        <v>14400</v>
      </c>
      <c r="H3094" s="66">
        <v>2556</v>
      </c>
      <c r="I3094" s="66" t="s">
        <v>154</v>
      </c>
      <c r="J3094" s="66" t="s">
        <v>155</v>
      </c>
      <c r="K3094" s="66" t="s">
        <v>586</v>
      </c>
    </row>
    <row r="3095" spans="1:11" ht="17.25">
      <c r="A3095" s="65">
        <v>13</v>
      </c>
      <c r="B3095" s="69">
        <v>20486</v>
      </c>
      <c r="C3095" s="78" t="s">
        <v>584</v>
      </c>
      <c r="D3095" s="66" t="s">
        <v>3144</v>
      </c>
      <c r="E3095" s="70"/>
      <c r="F3095" s="70"/>
      <c r="G3095" s="70">
        <v>1200</v>
      </c>
      <c r="H3095" s="66">
        <v>2556</v>
      </c>
      <c r="I3095" s="66" t="s">
        <v>154</v>
      </c>
      <c r="J3095" s="66" t="s">
        <v>155</v>
      </c>
      <c r="K3095" s="66" t="s">
        <v>586</v>
      </c>
    </row>
    <row r="3096" spans="1:11" ht="17.25">
      <c r="A3096" s="65">
        <v>13</v>
      </c>
      <c r="B3096" s="69">
        <v>20486</v>
      </c>
      <c r="C3096" s="78" t="s">
        <v>584</v>
      </c>
      <c r="D3096" s="66" t="s">
        <v>3145</v>
      </c>
      <c r="E3096" s="70"/>
      <c r="F3096" s="70"/>
      <c r="G3096" s="70">
        <v>3600</v>
      </c>
      <c r="H3096" s="66">
        <v>2556</v>
      </c>
      <c r="I3096" s="66" t="s">
        <v>154</v>
      </c>
      <c r="J3096" s="66" t="s">
        <v>155</v>
      </c>
      <c r="K3096" s="66" t="s">
        <v>586</v>
      </c>
    </row>
    <row r="3097" spans="1:11" ht="17.25">
      <c r="A3097" s="65">
        <v>13</v>
      </c>
      <c r="B3097" s="69">
        <v>20486</v>
      </c>
      <c r="C3097" s="78" t="s">
        <v>584</v>
      </c>
      <c r="D3097" s="66" t="s">
        <v>3146</v>
      </c>
      <c r="E3097" s="70"/>
      <c r="F3097" s="70"/>
      <c r="G3097" s="70">
        <v>600</v>
      </c>
      <c r="H3097" s="66">
        <v>2556</v>
      </c>
      <c r="I3097" s="66" t="s">
        <v>154</v>
      </c>
      <c r="J3097" s="66" t="s">
        <v>155</v>
      </c>
      <c r="K3097" s="66" t="s">
        <v>586</v>
      </c>
    </row>
    <row r="3098" spans="1:11" ht="17.25">
      <c r="A3098" s="65">
        <v>13</v>
      </c>
      <c r="B3098" s="69">
        <v>20486</v>
      </c>
      <c r="C3098" s="78" t="s">
        <v>584</v>
      </c>
      <c r="D3098" s="66" t="s">
        <v>3147</v>
      </c>
      <c r="E3098" s="70"/>
      <c r="F3098" s="70"/>
      <c r="G3098" s="70">
        <v>8400</v>
      </c>
      <c r="H3098" s="66">
        <v>2556</v>
      </c>
      <c r="I3098" s="66" t="s">
        <v>154</v>
      </c>
      <c r="J3098" s="66" t="s">
        <v>155</v>
      </c>
      <c r="K3098" s="66" t="s">
        <v>586</v>
      </c>
    </row>
    <row r="3099" spans="1:11" ht="17.25">
      <c r="A3099" s="65">
        <v>13</v>
      </c>
      <c r="B3099" s="69">
        <v>20486</v>
      </c>
      <c r="C3099" s="78" t="s">
        <v>584</v>
      </c>
      <c r="D3099" s="66" t="s">
        <v>3148</v>
      </c>
      <c r="E3099" s="70"/>
      <c r="F3099" s="70"/>
      <c r="G3099" s="70">
        <v>1200</v>
      </c>
      <c r="H3099" s="66">
        <v>2556</v>
      </c>
      <c r="I3099" s="66" t="s">
        <v>154</v>
      </c>
      <c r="J3099" s="66" t="s">
        <v>155</v>
      </c>
      <c r="K3099" s="66" t="s">
        <v>586</v>
      </c>
    </row>
    <row r="3100" spans="1:11" ht="17.25">
      <c r="A3100" s="65">
        <v>13</v>
      </c>
      <c r="B3100" s="69">
        <v>20486</v>
      </c>
      <c r="C3100" s="78" t="s">
        <v>584</v>
      </c>
      <c r="D3100" s="66" t="s">
        <v>3147</v>
      </c>
      <c r="E3100" s="70"/>
      <c r="F3100" s="70"/>
      <c r="G3100" s="70">
        <v>4500</v>
      </c>
      <c r="H3100" s="66">
        <v>2556</v>
      </c>
      <c r="I3100" s="66" t="s">
        <v>154</v>
      </c>
      <c r="J3100" s="66" t="s">
        <v>155</v>
      </c>
      <c r="K3100" s="66" t="s">
        <v>586</v>
      </c>
    </row>
    <row r="3101" spans="1:11" ht="17.25">
      <c r="A3101" s="65">
        <v>13</v>
      </c>
      <c r="B3101" s="69">
        <v>20486</v>
      </c>
      <c r="C3101" s="78" t="s">
        <v>584</v>
      </c>
      <c r="D3101" s="66" t="s">
        <v>3147</v>
      </c>
      <c r="E3101" s="70"/>
      <c r="F3101" s="70"/>
      <c r="G3101" s="70">
        <v>1200</v>
      </c>
      <c r="H3101" s="66">
        <v>2556</v>
      </c>
      <c r="I3101" s="66" t="s">
        <v>154</v>
      </c>
      <c r="J3101" s="66" t="s">
        <v>155</v>
      </c>
      <c r="K3101" s="66" t="s">
        <v>586</v>
      </c>
    </row>
    <row r="3102" spans="1:11" ht="17.25">
      <c r="A3102" s="65">
        <v>15</v>
      </c>
      <c r="B3102" s="69">
        <v>20486</v>
      </c>
      <c r="C3102" s="78" t="s">
        <v>584</v>
      </c>
      <c r="D3102" s="66" t="s">
        <v>3149</v>
      </c>
      <c r="E3102" s="70"/>
      <c r="F3102" s="70"/>
      <c r="G3102" s="70">
        <v>1600</v>
      </c>
      <c r="H3102" s="66">
        <v>2556</v>
      </c>
      <c r="I3102" s="66" t="s">
        <v>154</v>
      </c>
      <c r="J3102" s="66" t="s">
        <v>155</v>
      </c>
      <c r="K3102" s="66" t="s">
        <v>586</v>
      </c>
    </row>
    <row r="3103" spans="1:11" ht="17.25">
      <c r="A3103" s="65">
        <v>18</v>
      </c>
      <c r="B3103" s="69">
        <v>20486</v>
      </c>
      <c r="C3103" s="66" t="s">
        <v>220</v>
      </c>
      <c r="D3103" s="66" t="s">
        <v>3150</v>
      </c>
      <c r="E3103" s="70"/>
      <c r="F3103" s="70"/>
      <c r="G3103" s="70">
        <v>2400</v>
      </c>
      <c r="H3103" s="66">
        <v>2556</v>
      </c>
      <c r="I3103" s="66" t="s">
        <v>154</v>
      </c>
      <c r="J3103" s="66" t="s">
        <v>155</v>
      </c>
      <c r="K3103" s="66" t="s">
        <v>586</v>
      </c>
    </row>
    <row r="3104" spans="1:11" ht="17.25">
      <c r="A3104" s="65">
        <v>18</v>
      </c>
      <c r="B3104" s="69">
        <v>20486</v>
      </c>
      <c r="C3104" s="78" t="s">
        <v>584</v>
      </c>
      <c r="D3104" s="66" t="s">
        <v>3151</v>
      </c>
      <c r="E3104" s="70"/>
      <c r="F3104" s="70"/>
      <c r="G3104" s="70">
        <v>1200</v>
      </c>
      <c r="H3104" s="66">
        <v>2556</v>
      </c>
      <c r="I3104" s="66" t="s">
        <v>154</v>
      </c>
      <c r="J3104" s="66" t="s">
        <v>155</v>
      </c>
      <c r="K3104" s="66" t="s">
        <v>586</v>
      </c>
    </row>
    <row r="3105" spans="1:11" ht="17.25">
      <c r="A3105" s="65">
        <v>19</v>
      </c>
      <c r="B3105" s="69">
        <v>20486</v>
      </c>
      <c r="C3105" s="78" t="s">
        <v>584</v>
      </c>
      <c r="D3105" s="66" t="s">
        <v>3152</v>
      </c>
      <c r="E3105" s="70"/>
      <c r="F3105" s="70"/>
      <c r="G3105" s="70">
        <v>10800</v>
      </c>
      <c r="H3105" s="66">
        <v>2556</v>
      </c>
      <c r="I3105" s="66" t="s">
        <v>154</v>
      </c>
      <c r="J3105" s="66" t="s">
        <v>155</v>
      </c>
      <c r="K3105" s="66" t="s">
        <v>586</v>
      </c>
    </row>
    <row r="3106" spans="1:11" ht="17.25">
      <c r="A3106" s="65">
        <v>20</v>
      </c>
      <c r="B3106" s="69">
        <v>20486</v>
      </c>
      <c r="C3106" s="78" t="s">
        <v>584</v>
      </c>
      <c r="D3106" s="66" t="s">
        <v>3153</v>
      </c>
      <c r="E3106" s="70"/>
      <c r="F3106" s="70"/>
      <c r="G3106" s="70">
        <v>600</v>
      </c>
      <c r="H3106" s="66">
        <v>2556</v>
      </c>
      <c r="I3106" s="66" t="s">
        <v>154</v>
      </c>
      <c r="J3106" s="66" t="s">
        <v>155</v>
      </c>
      <c r="K3106" s="66" t="s">
        <v>586</v>
      </c>
    </row>
    <row r="3107" spans="1:11" ht="17.25">
      <c r="A3107" s="65">
        <v>20</v>
      </c>
      <c r="B3107" s="69">
        <v>20486</v>
      </c>
      <c r="C3107" s="78" t="s">
        <v>584</v>
      </c>
      <c r="D3107" s="66" t="s">
        <v>3154</v>
      </c>
      <c r="E3107" s="70"/>
      <c r="F3107" s="70"/>
      <c r="G3107" s="70">
        <v>600</v>
      </c>
      <c r="H3107" s="66">
        <v>2556</v>
      </c>
      <c r="I3107" s="66" t="s">
        <v>154</v>
      </c>
      <c r="J3107" s="66" t="s">
        <v>155</v>
      </c>
      <c r="K3107" s="66" t="s">
        <v>586</v>
      </c>
    </row>
    <row r="3108" spans="1:11" ht="17.25">
      <c r="A3108" s="65">
        <v>20</v>
      </c>
      <c r="B3108" s="69">
        <v>20486</v>
      </c>
      <c r="C3108" s="78" t="s">
        <v>584</v>
      </c>
      <c r="D3108" s="66" t="s">
        <v>3155</v>
      </c>
      <c r="E3108" s="70"/>
      <c r="F3108" s="70"/>
      <c r="G3108" s="70">
        <v>13500</v>
      </c>
      <c r="H3108" s="66">
        <v>2556</v>
      </c>
      <c r="I3108" s="66" t="s">
        <v>154</v>
      </c>
      <c r="J3108" s="66" t="s">
        <v>155</v>
      </c>
      <c r="K3108" s="66" t="s">
        <v>586</v>
      </c>
    </row>
    <row r="3109" spans="1:11" ht="17.25">
      <c r="A3109" s="65">
        <v>20</v>
      </c>
      <c r="B3109" s="69">
        <v>20486</v>
      </c>
      <c r="C3109" s="78" t="s">
        <v>584</v>
      </c>
      <c r="D3109" s="66" t="s">
        <v>3156</v>
      </c>
      <c r="E3109" s="70"/>
      <c r="F3109" s="70"/>
      <c r="G3109" s="70">
        <v>4500</v>
      </c>
      <c r="H3109" s="66">
        <v>2556</v>
      </c>
      <c r="I3109" s="66" t="s">
        <v>154</v>
      </c>
      <c r="J3109" s="66" t="s">
        <v>155</v>
      </c>
      <c r="K3109" s="66" t="s">
        <v>586</v>
      </c>
    </row>
    <row r="3110" spans="1:11" ht="17.25">
      <c r="A3110" s="65">
        <v>20</v>
      </c>
      <c r="B3110" s="69">
        <v>20486</v>
      </c>
      <c r="C3110" s="78" t="s">
        <v>584</v>
      </c>
      <c r="D3110" s="66" t="s">
        <v>3157</v>
      </c>
      <c r="E3110" s="70"/>
      <c r="F3110" s="70"/>
      <c r="G3110" s="70">
        <v>13500</v>
      </c>
      <c r="H3110" s="66">
        <v>2556</v>
      </c>
      <c r="I3110" s="66" t="s">
        <v>154</v>
      </c>
      <c r="J3110" s="66" t="s">
        <v>155</v>
      </c>
      <c r="K3110" s="66" t="s">
        <v>586</v>
      </c>
    </row>
    <row r="3111" spans="1:11" ht="17.25">
      <c r="A3111" s="65">
        <v>20</v>
      </c>
      <c r="B3111" s="69">
        <v>20486</v>
      </c>
      <c r="C3111" s="78" t="s">
        <v>584</v>
      </c>
      <c r="D3111" s="66" t="s">
        <v>3158</v>
      </c>
      <c r="E3111" s="70"/>
      <c r="F3111" s="70"/>
      <c r="G3111" s="70">
        <v>7125</v>
      </c>
      <c r="H3111" s="66">
        <v>2556</v>
      </c>
      <c r="I3111" s="66" t="s">
        <v>154</v>
      </c>
      <c r="J3111" s="66" t="s">
        <v>155</v>
      </c>
      <c r="K3111" s="66" t="s">
        <v>586</v>
      </c>
    </row>
    <row r="3112" spans="1:11" ht="17.25">
      <c r="A3112" s="65">
        <v>20</v>
      </c>
      <c r="B3112" s="69">
        <v>20486</v>
      </c>
      <c r="C3112" s="78" t="s">
        <v>584</v>
      </c>
      <c r="D3112" s="66" t="s">
        <v>3159</v>
      </c>
      <c r="E3112" s="70"/>
      <c r="F3112" s="70"/>
      <c r="G3112" s="70">
        <v>10125</v>
      </c>
      <c r="H3112" s="66">
        <v>2556</v>
      </c>
      <c r="I3112" s="66" t="s">
        <v>154</v>
      </c>
      <c r="J3112" s="66" t="s">
        <v>155</v>
      </c>
      <c r="K3112" s="66" t="s">
        <v>586</v>
      </c>
    </row>
    <row r="3113" spans="1:11" ht="17.25">
      <c r="A3113" s="65">
        <v>20</v>
      </c>
      <c r="B3113" s="69">
        <v>20486</v>
      </c>
      <c r="C3113" s="78" t="s">
        <v>584</v>
      </c>
      <c r="D3113" s="66" t="s">
        <v>3160</v>
      </c>
      <c r="E3113" s="70"/>
      <c r="F3113" s="70"/>
      <c r="G3113" s="70">
        <v>13500</v>
      </c>
      <c r="H3113" s="66">
        <v>2556</v>
      </c>
      <c r="I3113" s="66" t="s">
        <v>154</v>
      </c>
      <c r="J3113" s="66" t="s">
        <v>155</v>
      </c>
      <c r="K3113" s="66" t="s">
        <v>586</v>
      </c>
    </row>
    <row r="3114" spans="1:11" ht="17.25">
      <c r="A3114" s="65">
        <v>20</v>
      </c>
      <c r="B3114" s="69">
        <v>20486</v>
      </c>
      <c r="C3114" s="78" t="s">
        <v>584</v>
      </c>
      <c r="D3114" s="66" t="s">
        <v>3161</v>
      </c>
      <c r="E3114" s="70"/>
      <c r="F3114" s="70"/>
      <c r="G3114" s="70">
        <v>11250</v>
      </c>
      <c r="H3114" s="66">
        <v>2556</v>
      </c>
      <c r="I3114" s="66" t="s">
        <v>154</v>
      </c>
      <c r="J3114" s="66" t="s">
        <v>155</v>
      </c>
      <c r="K3114" s="66" t="s">
        <v>586</v>
      </c>
    </row>
    <row r="3115" spans="1:11" ht="17.25">
      <c r="A3115" s="65">
        <v>20</v>
      </c>
      <c r="B3115" s="69">
        <v>20486</v>
      </c>
      <c r="C3115" s="78" t="s">
        <v>584</v>
      </c>
      <c r="D3115" s="66" t="s">
        <v>3162</v>
      </c>
      <c r="E3115" s="70"/>
      <c r="F3115" s="70"/>
      <c r="G3115" s="70">
        <v>13500</v>
      </c>
      <c r="H3115" s="66">
        <v>2556</v>
      </c>
      <c r="I3115" s="66" t="s">
        <v>154</v>
      </c>
      <c r="J3115" s="66" t="s">
        <v>155</v>
      </c>
      <c r="K3115" s="66" t="s">
        <v>586</v>
      </c>
    </row>
    <row r="3116" spans="1:11" ht="17.25">
      <c r="A3116" s="65">
        <v>20</v>
      </c>
      <c r="B3116" s="69">
        <v>20486</v>
      </c>
      <c r="C3116" s="78" t="s">
        <v>584</v>
      </c>
      <c r="D3116" s="66" t="s">
        <v>3163</v>
      </c>
      <c r="E3116" s="70"/>
      <c r="F3116" s="70"/>
      <c r="G3116" s="70">
        <v>13500</v>
      </c>
      <c r="H3116" s="66">
        <v>2556</v>
      </c>
      <c r="I3116" s="66" t="s">
        <v>154</v>
      </c>
      <c r="J3116" s="66" t="s">
        <v>155</v>
      </c>
      <c r="K3116" s="66" t="s">
        <v>586</v>
      </c>
    </row>
    <row r="3117" spans="1:11" ht="17.25">
      <c r="A3117" s="65">
        <v>20</v>
      </c>
      <c r="B3117" s="69">
        <v>20486</v>
      </c>
      <c r="C3117" s="78" t="s">
        <v>584</v>
      </c>
      <c r="D3117" s="66" t="s">
        <v>3164</v>
      </c>
      <c r="E3117" s="70"/>
      <c r="F3117" s="70"/>
      <c r="G3117" s="70">
        <v>5250</v>
      </c>
      <c r="H3117" s="66">
        <v>2556</v>
      </c>
      <c r="I3117" s="66" t="s">
        <v>154</v>
      </c>
      <c r="J3117" s="66" t="s">
        <v>155</v>
      </c>
      <c r="K3117" s="66" t="s">
        <v>586</v>
      </c>
    </row>
    <row r="3118" spans="1:11" ht="17.25">
      <c r="A3118" s="65">
        <v>20</v>
      </c>
      <c r="B3118" s="69">
        <v>20486</v>
      </c>
      <c r="C3118" s="78" t="s">
        <v>584</v>
      </c>
      <c r="D3118" s="66" t="s">
        <v>3165</v>
      </c>
      <c r="E3118" s="70"/>
      <c r="F3118" s="70"/>
      <c r="G3118" s="70">
        <v>13500</v>
      </c>
      <c r="H3118" s="66">
        <v>2556</v>
      </c>
      <c r="I3118" s="66" t="s">
        <v>154</v>
      </c>
      <c r="J3118" s="66" t="s">
        <v>155</v>
      </c>
      <c r="K3118" s="66" t="s">
        <v>586</v>
      </c>
    </row>
    <row r="3119" spans="1:11" ht="17.25">
      <c r="A3119" s="65">
        <v>20</v>
      </c>
      <c r="B3119" s="69">
        <v>20486</v>
      </c>
      <c r="C3119" s="78" t="s">
        <v>584</v>
      </c>
      <c r="D3119" s="66" t="s">
        <v>3166</v>
      </c>
      <c r="E3119" s="70"/>
      <c r="F3119" s="70"/>
      <c r="G3119" s="70">
        <v>7125</v>
      </c>
      <c r="H3119" s="66">
        <v>2556</v>
      </c>
      <c r="I3119" s="66" t="s">
        <v>154</v>
      </c>
      <c r="J3119" s="66" t="s">
        <v>155</v>
      </c>
      <c r="K3119" s="66" t="s">
        <v>586</v>
      </c>
    </row>
    <row r="3120" spans="1:11" ht="17.25">
      <c r="A3120" s="65">
        <v>20</v>
      </c>
      <c r="B3120" s="69">
        <v>20486</v>
      </c>
      <c r="C3120" s="78" t="s">
        <v>584</v>
      </c>
      <c r="D3120" s="66" t="s">
        <v>3167</v>
      </c>
      <c r="E3120" s="70"/>
      <c r="F3120" s="70"/>
      <c r="G3120" s="70">
        <v>13500</v>
      </c>
      <c r="H3120" s="66">
        <v>2556</v>
      </c>
      <c r="I3120" s="66" t="s">
        <v>154</v>
      </c>
      <c r="J3120" s="66" t="s">
        <v>155</v>
      </c>
      <c r="K3120" s="66" t="s">
        <v>586</v>
      </c>
    </row>
    <row r="3121" spans="1:11" ht="17.25">
      <c r="A3121" s="65">
        <v>20</v>
      </c>
      <c r="B3121" s="69">
        <v>20486</v>
      </c>
      <c r="C3121" s="78" t="s">
        <v>584</v>
      </c>
      <c r="D3121" s="66" t="s">
        <v>3168</v>
      </c>
      <c r="E3121" s="70"/>
      <c r="F3121" s="70"/>
      <c r="G3121" s="70">
        <v>13500</v>
      </c>
      <c r="H3121" s="66">
        <v>2556</v>
      </c>
      <c r="I3121" s="66" t="s">
        <v>154</v>
      </c>
      <c r="J3121" s="66" t="s">
        <v>155</v>
      </c>
      <c r="K3121" s="66" t="s">
        <v>586</v>
      </c>
    </row>
    <row r="3122" spans="1:11" ht="17.25">
      <c r="A3122" s="65">
        <v>20</v>
      </c>
      <c r="B3122" s="69">
        <v>20486</v>
      </c>
      <c r="C3122" s="78" t="s">
        <v>584</v>
      </c>
      <c r="D3122" s="66" t="s">
        <v>3169</v>
      </c>
      <c r="E3122" s="70"/>
      <c r="F3122" s="70"/>
      <c r="G3122" s="70">
        <v>9000</v>
      </c>
      <c r="H3122" s="66">
        <v>2556</v>
      </c>
      <c r="I3122" s="66" t="s">
        <v>154</v>
      </c>
      <c r="J3122" s="66" t="s">
        <v>155</v>
      </c>
      <c r="K3122" s="66" t="s">
        <v>586</v>
      </c>
    </row>
    <row r="3123" spans="1:11" ht="17.25">
      <c r="A3123" s="65">
        <v>20</v>
      </c>
      <c r="B3123" s="69">
        <v>20486</v>
      </c>
      <c r="C3123" s="78" t="s">
        <v>584</v>
      </c>
      <c r="D3123" s="66" t="s">
        <v>3170</v>
      </c>
      <c r="E3123" s="70"/>
      <c r="F3123" s="70"/>
      <c r="G3123" s="70">
        <v>3750</v>
      </c>
      <c r="H3123" s="66">
        <v>2556</v>
      </c>
      <c r="I3123" s="66" t="s">
        <v>154</v>
      </c>
      <c r="J3123" s="66" t="s">
        <v>155</v>
      </c>
      <c r="K3123" s="66" t="s">
        <v>586</v>
      </c>
    </row>
    <row r="3124" spans="1:11" ht="17.25">
      <c r="A3124" s="65">
        <v>20</v>
      </c>
      <c r="B3124" s="69">
        <v>20486</v>
      </c>
      <c r="C3124" s="78" t="s">
        <v>584</v>
      </c>
      <c r="D3124" s="66" t="s">
        <v>3171</v>
      </c>
      <c r="E3124" s="70"/>
      <c r="F3124" s="70"/>
      <c r="G3124" s="70">
        <v>2250</v>
      </c>
      <c r="H3124" s="66">
        <v>2556</v>
      </c>
      <c r="I3124" s="66" t="s">
        <v>154</v>
      </c>
      <c r="J3124" s="66" t="s">
        <v>155</v>
      </c>
      <c r="K3124" s="66" t="s">
        <v>586</v>
      </c>
    </row>
    <row r="3125" spans="1:11" ht="17.25">
      <c r="A3125" s="65">
        <v>20</v>
      </c>
      <c r="B3125" s="69">
        <v>20486</v>
      </c>
      <c r="C3125" s="78" t="s">
        <v>584</v>
      </c>
      <c r="D3125" s="66" t="s">
        <v>3172</v>
      </c>
      <c r="E3125" s="70"/>
      <c r="F3125" s="70"/>
      <c r="G3125" s="70">
        <v>13500</v>
      </c>
      <c r="H3125" s="66">
        <v>2556</v>
      </c>
      <c r="I3125" s="66" t="s">
        <v>154</v>
      </c>
      <c r="J3125" s="66" t="s">
        <v>155</v>
      </c>
      <c r="K3125" s="66" t="s">
        <v>586</v>
      </c>
    </row>
    <row r="3126" spans="1:11" ht="17.25">
      <c r="A3126" s="65">
        <v>20</v>
      </c>
      <c r="B3126" s="69">
        <v>20486</v>
      </c>
      <c r="C3126" s="78" t="s">
        <v>584</v>
      </c>
      <c r="D3126" s="66" t="s">
        <v>3173</v>
      </c>
      <c r="E3126" s="70"/>
      <c r="F3126" s="70"/>
      <c r="G3126" s="70">
        <v>13500</v>
      </c>
      <c r="H3126" s="66">
        <v>2556</v>
      </c>
      <c r="I3126" s="66" t="s">
        <v>154</v>
      </c>
      <c r="J3126" s="66" t="s">
        <v>155</v>
      </c>
      <c r="K3126" s="66" t="s">
        <v>586</v>
      </c>
    </row>
    <row r="3127" spans="1:11" ht="17.25">
      <c r="A3127" s="65">
        <v>20</v>
      </c>
      <c r="B3127" s="69">
        <v>20486</v>
      </c>
      <c r="C3127" s="78" t="s">
        <v>584</v>
      </c>
      <c r="D3127" s="66" t="s">
        <v>3174</v>
      </c>
      <c r="E3127" s="70"/>
      <c r="F3127" s="70"/>
      <c r="G3127" s="70">
        <v>2250</v>
      </c>
      <c r="H3127" s="66">
        <v>2556</v>
      </c>
      <c r="I3127" s="66" t="s">
        <v>154</v>
      </c>
      <c r="J3127" s="66" t="s">
        <v>155</v>
      </c>
      <c r="K3127" s="66" t="s">
        <v>586</v>
      </c>
    </row>
    <row r="3128" spans="1:11" ht="17.25">
      <c r="A3128" s="65">
        <v>20</v>
      </c>
      <c r="B3128" s="69">
        <v>20486</v>
      </c>
      <c r="C3128" s="78" t="s">
        <v>584</v>
      </c>
      <c r="D3128" s="66" t="s">
        <v>3175</v>
      </c>
      <c r="E3128" s="70"/>
      <c r="F3128" s="70"/>
      <c r="G3128" s="70">
        <v>13500</v>
      </c>
      <c r="H3128" s="66">
        <v>2556</v>
      </c>
      <c r="I3128" s="66" t="s">
        <v>154</v>
      </c>
      <c r="J3128" s="66" t="s">
        <v>155</v>
      </c>
      <c r="K3128" s="66" t="s">
        <v>586</v>
      </c>
    </row>
    <row r="3129" spans="1:11" ht="17.25">
      <c r="A3129" s="65">
        <v>20</v>
      </c>
      <c r="B3129" s="69">
        <v>20486</v>
      </c>
      <c r="C3129" s="78" t="s">
        <v>584</v>
      </c>
      <c r="D3129" s="66" t="s">
        <v>3176</v>
      </c>
      <c r="E3129" s="70"/>
      <c r="F3129" s="70"/>
      <c r="G3129" s="70">
        <v>13500</v>
      </c>
      <c r="H3129" s="66">
        <v>2556</v>
      </c>
      <c r="I3129" s="66" t="s">
        <v>154</v>
      </c>
      <c r="J3129" s="66" t="s">
        <v>155</v>
      </c>
      <c r="K3129" s="66" t="s">
        <v>586</v>
      </c>
    </row>
    <row r="3130" spans="1:11" ht="17.25">
      <c r="A3130" s="65">
        <v>20</v>
      </c>
      <c r="B3130" s="69">
        <v>20486</v>
      </c>
      <c r="C3130" s="78" t="s">
        <v>246</v>
      </c>
      <c r="D3130" s="66" t="s">
        <v>3177</v>
      </c>
      <c r="E3130" s="70"/>
      <c r="F3130" s="70"/>
      <c r="G3130" s="70">
        <v>28000</v>
      </c>
      <c r="H3130" s="66">
        <v>2556</v>
      </c>
      <c r="I3130" s="66" t="s">
        <v>154</v>
      </c>
      <c r="J3130" s="66" t="s">
        <v>155</v>
      </c>
      <c r="K3130" s="66" t="s">
        <v>586</v>
      </c>
    </row>
    <row r="3131" spans="1:11" ht="17.25">
      <c r="A3131" s="65">
        <v>21</v>
      </c>
      <c r="B3131" s="69">
        <v>20486</v>
      </c>
      <c r="C3131" s="78" t="s">
        <v>584</v>
      </c>
      <c r="D3131" s="66" t="s">
        <v>3178</v>
      </c>
      <c r="E3131" s="70"/>
      <c r="F3131" s="70"/>
      <c r="G3131" s="70">
        <v>3000</v>
      </c>
      <c r="H3131" s="66">
        <v>2556</v>
      </c>
      <c r="I3131" s="66" t="s">
        <v>154</v>
      </c>
      <c r="J3131" s="66" t="s">
        <v>155</v>
      </c>
      <c r="K3131" s="66" t="s">
        <v>586</v>
      </c>
    </row>
    <row r="3132" spans="1:11" ht="17.25">
      <c r="A3132" s="65">
        <v>21</v>
      </c>
      <c r="B3132" s="69">
        <v>20486</v>
      </c>
      <c r="C3132" s="78" t="s">
        <v>584</v>
      </c>
      <c r="D3132" s="66" t="s">
        <v>3179</v>
      </c>
      <c r="E3132" s="70"/>
      <c r="F3132" s="70"/>
      <c r="G3132" s="70">
        <v>600</v>
      </c>
      <c r="H3132" s="66">
        <v>2556</v>
      </c>
      <c r="I3132" s="66" t="s">
        <v>154</v>
      </c>
      <c r="J3132" s="66" t="s">
        <v>155</v>
      </c>
      <c r="K3132" s="66" t="s">
        <v>586</v>
      </c>
    </row>
    <row r="3133" spans="1:11" ht="17.25">
      <c r="A3133" s="65">
        <v>21</v>
      </c>
      <c r="B3133" s="69">
        <v>20486</v>
      </c>
      <c r="C3133" s="78" t="s">
        <v>584</v>
      </c>
      <c r="D3133" s="66" t="s">
        <v>3078</v>
      </c>
      <c r="E3133" s="70"/>
      <c r="F3133" s="70"/>
      <c r="G3133" s="70">
        <v>1200</v>
      </c>
      <c r="H3133" s="66">
        <v>2556</v>
      </c>
      <c r="I3133" s="66" t="s">
        <v>154</v>
      </c>
      <c r="J3133" s="66" t="s">
        <v>155</v>
      </c>
      <c r="K3133" s="66" t="s">
        <v>586</v>
      </c>
    </row>
    <row r="3134" spans="1:11" ht="17.25">
      <c r="A3134" s="65">
        <v>22</v>
      </c>
      <c r="B3134" s="69">
        <v>20486</v>
      </c>
      <c r="C3134" s="78" t="s">
        <v>584</v>
      </c>
      <c r="D3134" s="66" t="s">
        <v>3180</v>
      </c>
      <c r="E3134" s="70"/>
      <c r="F3134" s="70"/>
      <c r="G3134" s="70">
        <v>3600</v>
      </c>
      <c r="H3134" s="66">
        <v>2556</v>
      </c>
      <c r="I3134" s="66" t="s">
        <v>154</v>
      </c>
      <c r="J3134" s="66" t="s">
        <v>155</v>
      </c>
      <c r="K3134" s="66" t="s">
        <v>586</v>
      </c>
    </row>
    <row r="3135" spans="1:11" ht="17.25">
      <c r="A3135" s="65">
        <v>22</v>
      </c>
      <c r="B3135" s="69">
        <v>20486</v>
      </c>
      <c r="C3135" s="78" t="s">
        <v>584</v>
      </c>
      <c r="D3135" s="66" t="s">
        <v>3181</v>
      </c>
      <c r="E3135" s="70"/>
      <c r="F3135" s="70"/>
      <c r="G3135" s="70">
        <v>2400</v>
      </c>
      <c r="H3135" s="66">
        <v>2556</v>
      </c>
      <c r="I3135" s="66" t="s">
        <v>154</v>
      </c>
      <c r="J3135" s="66" t="s">
        <v>155</v>
      </c>
      <c r="K3135" s="66" t="s">
        <v>586</v>
      </c>
    </row>
    <row r="3136" spans="1:11" ht="17.25">
      <c r="A3136" s="65">
        <v>1</v>
      </c>
      <c r="B3136" s="69">
        <v>20515</v>
      </c>
      <c r="C3136" s="78" t="s">
        <v>246</v>
      </c>
      <c r="D3136" s="66" t="s">
        <v>3182</v>
      </c>
      <c r="E3136" s="70"/>
      <c r="F3136" s="70"/>
      <c r="G3136" s="70">
        <v>960</v>
      </c>
      <c r="H3136" s="66">
        <v>2556</v>
      </c>
      <c r="I3136" s="66" t="s">
        <v>154</v>
      </c>
      <c r="J3136" s="66" t="s">
        <v>155</v>
      </c>
      <c r="K3136" s="66" t="s">
        <v>586</v>
      </c>
    </row>
    <row r="3137" spans="1:11" ht="17.25">
      <c r="A3137" s="65">
        <v>1</v>
      </c>
      <c r="B3137" s="69">
        <v>20515</v>
      </c>
      <c r="C3137" s="78" t="s">
        <v>584</v>
      </c>
      <c r="D3137" s="66" t="s">
        <v>3183</v>
      </c>
      <c r="E3137" s="70"/>
      <c r="F3137" s="70"/>
      <c r="G3137" s="70">
        <v>800</v>
      </c>
      <c r="H3137" s="66">
        <v>2556</v>
      </c>
      <c r="I3137" s="66" t="s">
        <v>154</v>
      </c>
      <c r="J3137" s="66" t="s">
        <v>155</v>
      </c>
      <c r="K3137" s="66" t="s">
        <v>586</v>
      </c>
    </row>
    <row r="3138" spans="1:11" ht="17.25">
      <c r="A3138" s="65">
        <v>1</v>
      </c>
      <c r="B3138" s="69">
        <v>20515</v>
      </c>
      <c r="C3138" s="78" t="s">
        <v>584</v>
      </c>
      <c r="D3138" s="66" t="s">
        <v>3184</v>
      </c>
      <c r="E3138" s="70"/>
      <c r="F3138" s="70"/>
      <c r="G3138" s="70">
        <v>11200</v>
      </c>
      <c r="H3138" s="66">
        <v>2556</v>
      </c>
      <c r="I3138" s="66" t="s">
        <v>154</v>
      </c>
      <c r="J3138" s="66" t="s">
        <v>155</v>
      </c>
      <c r="K3138" s="66" t="s">
        <v>586</v>
      </c>
    </row>
    <row r="3139" spans="1:11" ht="17.25">
      <c r="A3139" s="65">
        <v>1</v>
      </c>
      <c r="B3139" s="69">
        <v>20515</v>
      </c>
      <c r="C3139" s="66" t="s">
        <v>220</v>
      </c>
      <c r="D3139" s="66" t="s">
        <v>3185</v>
      </c>
      <c r="E3139" s="70"/>
      <c r="F3139" s="70"/>
      <c r="G3139" s="70">
        <v>840</v>
      </c>
      <c r="H3139" s="66">
        <v>2556</v>
      </c>
      <c r="I3139" s="66" t="s">
        <v>154</v>
      </c>
      <c r="J3139" s="66" t="s">
        <v>155</v>
      </c>
      <c r="K3139" s="66" t="s">
        <v>586</v>
      </c>
    </row>
    <row r="3140" spans="1:11" ht="17.25">
      <c r="A3140" s="65">
        <v>7</v>
      </c>
      <c r="B3140" s="69">
        <v>20515</v>
      </c>
      <c r="C3140" s="78" t="s">
        <v>584</v>
      </c>
      <c r="D3140" s="66" t="s">
        <v>3186</v>
      </c>
      <c r="E3140" s="70"/>
      <c r="F3140" s="70"/>
      <c r="G3140" s="70">
        <v>5200</v>
      </c>
      <c r="H3140" s="66">
        <v>2556</v>
      </c>
      <c r="I3140" s="66" t="s">
        <v>154</v>
      </c>
      <c r="J3140" s="66" t="s">
        <v>155</v>
      </c>
      <c r="K3140" s="66" t="s">
        <v>586</v>
      </c>
    </row>
    <row r="3141" spans="1:11" ht="17.25">
      <c r="A3141" s="65">
        <v>7</v>
      </c>
      <c r="B3141" s="69">
        <v>20515</v>
      </c>
      <c r="C3141" s="78" t="s">
        <v>584</v>
      </c>
      <c r="D3141" s="66" t="s">
        <v>3187</v>
      </c>
      <c r="E3141" s="70"/>
      <c r="F3141" s="70"/>
      <c r="G3141" s="70">
        <v>3000</v>
      </c>
      <c r="H3141" s="66">
        <v>2556</v>
      </c>
      <c r="I3141" s="66" t="s">
        <v>154</v>
      </c>
      <c r="J3141" s="66" t="s">
        <v>155</v>
      </c>
      <c r="K3141" s="66" t="s">
        <v>586</v>
      </c>
    </row>
    <row r="3142" spans="1:11" ht="17.25">
      <c r="A3142" s="65">
        <v>7</v>
      </c>
      <c r="B3142" s="69">
        <v>20515</v>
      </c>
      <c r="C3142" s="78" t="s">
        <v>584</v>
      </c>
      <c r="D3142" s="66" t="s">
        <v>3188</v>
      </c>
      <c r="E3142" s="70"/>
      <c r="F3142" s="70"/>
      <c r="G3142" s="70">
        <v>16000</v>
      </c>
      <c r="H3142" s="66">
        <v>2556</v>
      </c>
      <c r="I3142" s="66" t="s">
        <v>154</v>
      </c>
      <c r="J3142" s="66" t="s">
        <v>155</v>
      </c>
      <c r="K3142" s="66" t="s">
        <v>586</v>
      </c>
    </row>
    <row r="3143" spans="1:11" ht="17.25">
      <c r="A3143" s="65">
        <v>7</v>
      </c>
      <c r="B3143" s="69">
        <v>20515</v>
      </c>
      <c r="C3143" s="78" t="s">
        <v>584</v>
      </c>
      <c r="D3143" s="66" t="s">
        <v>3189</v>
      </c>
      <c r="E3143" s="70"/>
      <c r="F3143" s="70"/>
      <c r="G3143" s="70">
        <v>8100</v>
      </c>
      <c r="H3143" s="66">
        <v>2556</v>
      </c>
      <c r="I3143" s="66" t="s">
        <v>154</v>
      </c>
      <c r="J3143" s="66" t="s">
        <v>155</v>
      </c>
      <c r="K3143" s="66" t="s">
        <v>586</v>
      </c>
    </row>
    <row r="3144" spans="1:11" ht="17.25">
      <c r="A3144" s="65">
        <v>7</v>
      </c>
      <c r="B3144" s="69">
        <v>20515</v>
      </c>
      <c r="C3144" s="78" t="s">
        <v>584</v>
      </c>
      <c r="D3144" s="66" t="s">
        <v>3190</v>
      </c>
      <c r="E3144" s="70"/>
      <c r="F3144" s="70"/>
      <c r="G3144" s="70">
        <v>3200</v>
      </c>
      <c r="H3144" s="66">
        <v>2556</v>
      </c>
      <c r="I3144" s="66" t="s">
        <v>154</v>
      </c>
      <c r="J3144" s="66" t="s">
        <v>155</v>
      </c>
      <c r="K3144" s="66" t="s">
        <v>586</v>
      </c>
    </row>
    <row r="3145" spans="1:11" ht="17.25">
      <c r="A3145" s="65">
        <v>7</v>
      </c>
      <c r="B3145" s="69">
        <v>20515</v>
      </c>
      <c r="C3145" s="78" t="s">
        <v>584</v>
      </c>
      <c r="D3145" s="66" t="s">
        <v>3191</v>
      </c>
      <c r="E3145" s="70"/>
      <c r="F3145" s="70"/>
      <c r="G3145" s="70">
        <v>4400</v>
      </c>
      <c r="H3145" s="66">
        <v>2556</v>
      </c>
      <c r="I3145" s="66" t="s">
        <v>154</v>
      </c>
      <c r="J3145" s="66" t="s">
        <v>155</v>
      </c>
      <c r="K3145" s="66" t="s">
        <v>586</v>
      </c>
    </row>
    <row r="3146" spans="1:11" ht="17.25">
      <c r="A3146" s="65">
        <v>7</v>
      </c>
      <c r="B3146" s="69">
        <v>20515</v>
      </c>
      <c r="C3146" s="78" t="s">
        <v>584</v>
      </c>
      <c r="D3146" s="66" t="s">
        <v>3192</v>
      </c>
      <c r="E3146" s="70"/>
      <c r="F3146" s="70"/>
      <c r="G3146" s="70">
        <v>23800</v>
      </c>
      <c r="H3146" s="66">
        <v>2556</v>
      </c>
      <c r="I3146" s="66" t="s">
        <v>154</v>
      </c>
      <c r="J3146" s="66" t="s">
        <v>155</v>
      </c>
      <c r="K3146" s="66" t="s">
        <v>586</v>
      </c>
    </row>
    <row r="3147" spans="1:11" ht="17.25">
      <c r="A3147" s="65">
        <v>7</v>
      </c>
      <c r="B3147" s="69">
        <v>20515</v>
      </c>
      <c r="C3147" s="78" t="s">
        <v>584</v>
      </c>
      <c r="D3147" s="66" t="s">
        <v>3193</v>
      </c>
      <c r="E3147" s="70"/>
      <c r="F3147" s="70"/>
      <c r="G3147" s="70">
        <v>1200</v>
      </c>
      <c r="H3147" s="66">
        <v>2556</v>
      </c>
      <c r="I3147" s="66" t="s">
        <v>154</v>
      </c>
      <c r="J3147" s="66" t="s">
        <v>155</v>
      </c>
      <c r="K3147" s="66" t="s">
        <v>586</v>
      </c>
    </row>
    <row r="3148" spans="1:11" ht="17.25">
      <c r="A3148" s="65">
        <v>7</v>
      </c>
      <c r="B3148" s="69">
        <v>20515</v>
      </c>
      <c r="C3148" s="72" t="s">
        <v>596</v>
      </c>
      <c r="D3148" s="66" t="s">
        <v>3194</v>
      </c>
      <c r="E3148" s="70"/>
      <c r="F3148" s="70"/>
      <c r="G3148" s="70">
        <v>17100</v>
      </c>
      <c r="H3148" s="66">
        <v>2556</v>
      </c>
      <c r="I3148" s="66" t="s">
        <v>154</v>
      </c>
      <c r="J3148" s="66" t="s">
        <v>155</v>
      </c>
      <c r="K3148" s="66" t="s">
        <v>586</v>
      </c>
    </row>
    <row r="3149" spans="1:11" ht="17.25">
      <c r="A3149" s="65">
        <v>7</v>
      </c>
      <c r="B3149" s="69">
        <v>20515</v>
      </c>
      <c r="C3149" s="78" t="s">
        <v>584</v>
      </c>
      <c r="D3149" s="66" t="s">
        <v>3195</v>
      </c>
      <c r="E3149" s="70"/>
      <c r="F3149" s="70"/>
      <c r="G3149" s="70">
        <v>1875</v>
      </c>
      <c r="H3149" s="66">
        <v>2556</v>
      </c>
      <c r="I3149" s="66" t="s">
        <v>154</v>
      </c>
      <c r="J3149" s="66" t="s">
        <v>155</v>
      </c>
      <c r="K3149" s="66" t="s">
        <v>586</v>
      </c>
    </row>
    <row r="3150" spans="1:11" ht="17.25">
      <c r="A3150" s="65">
        <v>12</v>
      </c>
      <c r="B3150" s="69">
        <v>20515</v>
      </c>
      <c r="C3150" s="78" t="s">
        <v>1558</v>
      </c>
      <c r="D3150" s="66" t="s">
        <v>3196</v>
      </c>
      <c r="E3150" s="70"/>
      <c r="F3150" s="70"/>
      <c r="G3150" s="70">
        <v>1000</v>
      </c>
      <c r="H3150" s="66">
        <v>2556</v>
      </c>
      <c r="I3150" s="66" t="s">
        <v>154</v>
      </c>
      <c r="J3150" s="66" t="s">
        <v>155</v>
      </c>
      <c r="K3150" s="66" t="s">
        <v>586</v>
      </c>
    </row>
    <row r="3151" spans="1:11" ht="17.25">
      <c r="A3151" s="65">
        <v>12</v>
      </c>
      <c r="B3151" s="69">
        <v>20515</v>
      </c>
      <c r="C3151" s="78" t="s">
        <v>1558</v>
      </c>
      <c r="D3151" s="66" t="s">
        <v>3197</v>
      </c>
      <c r="E3151" s="70"/>
      <c r="F3151" s="70"/>
      <c r="G3151" s="70">
        <v>2400</v>
      </c>
      <c r="H3151" s="66">
        <v>2556</v>
      </c>
      <c r="I3151" s="66" t="s">
        <v>154</v>
      </c>
      <c r="J3151" s="66" t="s">
        <v>155</v>
      </c>
      <c r="K3151" s="66" t="s">
        <v>586</v>
      </c>
    </row>
    <row r="3152" spans="1:11" ht="17.25">
      <c r="A3152" s="65">
        <v>12</v>
      </c>
      <c r="B3152" s="69">
        <v>20515</v>
      </c>
      <c r="C3152" s="78" t="s">
        <v>584</v>
      </c>
      <c r="D3152" s="66" t="s">
        <v>3198</v>
      </c>
      <c r="E3152" s="70"/>
      <c r="F3152" s="70"/>
      <c r="G3152" s="70">
        <v>2800</v>
      </c>
      <c r="H3152" s="66">
        <v>2556</v>
      </c>
      <c r="I3152" s="66" t="s">
        <v>154</v>
      </c>
      <c r="J3152" s="66" t="s">
        <v>155</v>
      </c>
      <c r="K3152" s="66" t="s">
        <v>586</v>
      </c>
    </row>
    <row r="3153" spans="1:11" ht="17.25">
      <c r="A3153" s="65">
        <v>12</v>
      </c>
      <c r="B3153" s="69">
        <v>20515</v>
      </c>
      <c r="C3153" s="78" t="s">
        <v>584</v>
      </c>
      <c r="D3153" s="66" t="s">
        <v>3199</v>
      </c>
      <c r="E3153" s="70"/>
      <c r="F3153" s="70"/>
      <c r="G3153" s="70">
        <v>2800</v>
      </c>
      <c r="H3153" s="66">
        <v>2556</v>
      </c>
      <c r="I3153" s="66" t="s">
        <v>154</v>
      </c>
      <c r="J3153" s="66" t="s">
        <v>155</v>
      </c>
      <c r="K3153" s="66" t="s">
        <v>586</v>
      </c>
    </row>
    <row r="3154" spans="1:11" ht="17.25">
      <c r="A3154" s="65">
        <v>12</v>
      </c>
      <c r="B3154" s="69">
        <v>20515</v>
      </c>
      <c r="C3154" s="78" t="s">
        <v>1558</v>
      </c>
      <c r="D3154" s="66" t="s">
        <v>3200</v>
      </c>
      <c r="E3154" s="70"/>
      <c r="F3154" s="70"/>
      <c r="G3154" s="70">
        <v>1500</v>
      </c>
      <c r="H3154" s="66">
        <v>2556</v>
      </c>
      <c r="I3154" s="66" t="s">
        <v>154</v>
      </c>
      <c r="J3154" s="66" t="s">
        <v>155</v>
      </c>
      <c r="K3154" s="66" t="s">
        <v>586</v>
      </c>
    </row>
    <row r="3155" spans="1:11" ht="17.25">
      <c r="A3155" s="65">
        <v>14</v>
      </c>
      <c r="B3155" s="69">
        <v>20515</v>
      </c>
      <c r="C3155" s="78" t="s">
        <v>584</v>
      </c>
      <c r="D3155" s="66" t="s">
        <v>3201</v>
      </c>
      <c r="E3155" s="70"/>
      <c r="F3155" s="70"/>
      <c r="G3155" s="70">
        <v>13800</v>
      </c>
      <c r="H3155" s="66">
        <v>2556</v>
      </c>
      <c r="I3155" s="66" t="s">
        <v>154</v>
      </c>
      <c r="J3155" s="66" t="s">
        <v>155</v>
      </c>
      <c r="K3155" s="66" t="s">
        <v>586</v>
      </c>
    </row>
    <row r="3156" spans="1:11" ht="17.25">
      <c r="A3156" s="65">
        <v>14</v>
      </c>
      <c r="B3156" s="69">
        <v>20515</v>
      </c>
      <c r="C3156" s="78" t="s">
        <v>584</v>
      </c>
      <c r="D3156" s="66" t="s">
        <v>3201</v>
      </c>
      <c r="E3156" s="70"/>
      <c r="F3156" s="70"/>
      <c r="G3156" s="70">
        <v>2400</v>
      </c>
      <c r="H3156" s="66">
        <v>2556</v>
      </c>
      <c r="I3156" s="66" t="s">
        <v>154</v>
      </c>
      <c r="J3156" s="66" t="s">
        <v>155</v>
      </c>
      <c r="K3156" s="66" t="s">
        <v>586</v>
      </c>
    </row>
    <row r="3157" spans="1:11" ht="17.25">
      <c r="A3157" s="65">
        <v>14</v>
      </c>
      <c r="B3157" s="69">
        <v>20515</v>
      </c>
      <c r="C3157" s="78" t="s">
        <v>246</v>
      </c>
      <c r="D3157" s="66" t="s">
        <v>3202</v>
      </c>
      <c r="E3157" s="70"/>
      <c r="F3157" s="70"/>
      <c r="G3157" s="70">
        <v>1080</v>
      </c>
      <c r="H3157" s="66">
        <v>2556</v>
      </c>
      <c r="I3157" s="66" t="s">
        <v>154</v>
      </c>
      <c r="J3157" s="66" t="s">
        <v>155</v>
      </c>
      <c r="K3157" s="66" t="s">
        <v>586</v>
      </c>
    </row>
    <row r="3158" spans="1:11" ht="17.25">
      <c r="A3158" s="65">
        <v>14</v>
      </c>
      <c r="B3158" s="69">
        <v>20515</v>
      </c>
      <c r="C3158" s="78" t="s">
        <v>246</v>
      </c>
      <c r="D3158" s="66" t="s">
        <v>3203</v>
      </c>
      <c r="E3158" s="70"/>
      <c r="F3158" s="70"/>
      <c r="G3158" s="70">
        <v>720</v>
      </c>
      <c r="H3158" s="66">
        <v>2556</v>
      </c>
      <c r="I3158" s="66" t="s">
        <v>154</v>
      </c>
      <c r="J3158" s="66" t="s">
        <v>155</v>
      </c>
      <c r="K3158" s="66" t="s">
        <v>586</v>
      </c>
    </row>
    <row r="3159" spans="1:11" ht="17.25">
      <c r="A3159" s="65">
        <v>14</v>
      </c>
      <c r="B3159" s="69">
        <v>20515</v>
      </c>
      <c r="C3159" s="78" t="s">
        <v>246</v>
      </c>
      <c r="D3159" s="66" t="s">
        <v>3204</v>
      </c>
      <c r="E3159" s="70"/>
      <c r="F3159" s="70"/>
      <c r="G3159" s="70">
        <v>1920</v>
      </c>
      <c r="H3159" s="66">
        <v>2556</v>
      </c>
      <c r="I3159" s="66" t="s">
        <v>154</v>
      </c>
      <c r="J3159" s="66" t="s">
        <v>155</v>
      </c>
      <c r="K3159" s="66" t="s">
        <v>586</v>
      </c>
    </row>
    <row r="3160" spans="1:11" ht="17.25">
      <c r="A3160" s="65">
        <v>14</v>
      </c>
      <c r="B3160" s="69">
        <v>20515</v>
      </c>
      <c r="C3160" s="78" t="s">
        <v>246</v>
      </c>
      <c r="D3160" s="66" t="s">
        <v>3205</v>
      </c>
      <c r="E3160" s="70"/>
      <c r="F3160" s="70"/>
      <c r="G3160" s="70">
        <v>480</v>
      </c>
      <c r="H3160" s="66">
        <v>2556</v>
      </c>
      <c r="I3160" s="66" t="s">
        <v>154</v>
      </c>
      <c r="J3160" s="66" t="s">
        <v>155</v>
      </c>
      <c r="K3160" s="66" t="s">
        <v>586</v>
      </c>
    </row>
    <row r="3161" spans="1:11" ht="17.25">
      <c r="A3161" s="65">
        <v>14</v>
      </c>
      <c r="B3161" s="69">
        <v>20515</v>
      </c>
      <c r="C3161" s="78" t="s">
        <v>246</v>
      </c>
      <c r="D3161" s="66" t="s">
        <v>3206</v>
      </c>
      <c r="E3161" s="70"/>
      <c r="F3161" s="70"/>
      <c r="G3161" s="70">
        <v>960</v>
      </c>
      <c r="H3161" s="66">
        <v>2556</v>
      </c>
      <c r="I3161" s="66" t="s">
        <v>154</v>
      </c>
      <c r="J3161" s="66" t="s">
        <v>155</v>
      </c>
      <c r="K3161" s="66" t="s">
        <v>586</v>
      </c>
    </row>
    <row r="3162" spans="1:11" ht="17.25">
      <c r="A3162" s="65">
        <v>14</v>
      </c>
      <c r="B3162" s="69">
        <v>20515</v>
      </c>
      <c r="C3162" s="78" t="s">
        <v>584</v>
      </c>
      <c r="D3162" s="66" t="s">
        <v>3207</v>
      </c>
      <c r="E3162" s="70"/>
      <c r="F3162" s="70"/>
      <c r="G3162" s="70">
        <v>8400</v>
      </c>
      <c r="H3162" s="66">
        <v>2556</v>
      </c>
      <c r="I3162" s="66" t="s">
        <v>154</v>
      </c>
      <c r="J3162" s="66" t="s">
        <v>155</v>
      </c>
      <c r="K3162" s="66" t="s">
        <v>586</v>
      </c>
    </row>
    <row r="3163" spans="1:11" ht="17.25">
      <c r="A3163" s="65">
        <v>14</v>
      </c>
      <c r="B3163" s="69">
        <v>20515</v>
      </c>
      <c r="C3163" s="78" t="s">
        <v>584</v>
      </c>
      <c r="D3163" s="66" t="s">
        <v>3207</v>
      </c>
      <c r="E3163" s="70"/>
      <c r="F3163" s="70"/>
      <c r="G3163" s="70">
        <v>1200</v>
      </c>
      <c r="H3163" s="66">
        <v>2556</v>
      </c>
      <c r="I3163" s="66" t="s">
        <v>154</v>
      </c>
      <c r="J3163" s="66" t="s">
        <v>155</v>
      </c>
      <c r="K3163" s="66" t="s">
        <v>586</v>
      </c>
    </row>
    <row r="3164" spans="1:11" ht="17.25">
      <c r="A3164" s="65">
        <v>14</v>
      </c>
      <c r="B3164" s="69">
        <v>20515</v>
      </c>
      <c r="C3164" s="78" t="s">
        <v>584</v>
      </c>
      <c r="D3164" s="66" t="s">
        <v>3180</v>
      </c>
      <c r="E3164" s="70"/>
      <c r="F3164" s="70"/>
      <c r="G3164" s="70">
        <v>10800</v>
      </c>
      <c r="H3164" s="66">
        <v>2556</v>
      </c>
      <c r="I3164" s="66" t="s">
        <v>154</v>
      </c>
      <c r="J3164" s="66" t="s">
        <v>155</v>
      </c>
      <c r="K3164" s="66" t="s">
        <v>586</v>
      </c>
    </row>
    <row r="3165" spans="1:11" ht="17.25">
      <c r="A3165" s="65">
        <v>14</v>
      </c>
      <c r="B3165" s="69">
        <v>20515</v>
      </c>
      <c r="C3165" s="78" t="s">
        <v>584</v>
      </c>
      <c r="D3165" s="66" t="s">
        <v>3208</v>
      </c>
      <c r="E3165" s="70"/>
      <c r="F3165" s="70"/>
      <c r="G3165" s="70">
        <v>2700</v>
      </c>
      <c r="H3165" s="66">
        <v>2556</v>
      </c>
      <c r="I3165" s="66" t="s">
        <v>154</v>
      </c>
      <c r="J3165" s="66" t="s">
        <v>155</v>
      </c>
      <c r="K3165" s="66" t="s">
        <v>586</v>
      </c>
    </row>
    <row r="3166" spans="1:11" ht="17.25">
      <c r="A3166" s="65">
        <v>14</v>
      </c>
      <c r="B3166" s="69">
        <v>20515</v>
      </c>
      <c r="C3166" s="78" t="s">
        <v>584</v>
      </c>
      <c r="D3166" s="66" t="s">
        <v>3209</v>
      </c>
      <c r="E3166" s="70"/>
      <c r="F3166" s="70"/>
      <c r="G3166" s="70">
        <v>18000</v>
      </c>
      <c r="H3166" s="66">
        <v>2556</v>
      </c>
      <c r="I3166" s="66" t="s">
        <v>154</v>
      </c>
      <c r="J3166" s="66" t="s">
        <v>155</v>
      </c>
      <c r="K3166" s="66" t="s">
        <v>586</v>
      </c>
    </row>
    <row r="3167" spans="1:11" ht="17.25">
      <c r="A3167" s="65">
        <v>14</v>
      </c>
      <c r="B3167" s="69">
        <v>20515</v>
      </c>
      <c r="C3167" s="78" t="s">
        <v>584</v>
      </c>
      <c r="D3167" s="66" t="s">
        <v>3209</v>
      </c>
      <c r="E3167" s="70"/>
      <c r="F3167" s="70"/>
      <c r="G3167" s="70">
        <v>7200</v>
      </c>
      <c r="H3167" s="66">
        <v>2556</v>
      </c>
      <c r="I3167" s="66" t="s">
        <v>154</v>
      </c>
      <c r="J3167" s="66" t="s">
        <v>155</v>
      </c>
      <c r="K3167" s="66" t="s">
        <v>586</v>
      </c>
    </row>
    <row r="3168" spans="1:11" ht="17.25">
      <c r="A3168" s="65">
        <v>14</v>
      </c>
      <c r="B3168" s="69">
        <v>20515</v>
      </c>
      <c r="C3168" s="78" t="s">
        <v>584</v>
      </c>
      <c r="D3168" s="66" t="s">
        <v>3209</v>
      </c>
      <c r="E3168" s="70"/>
      <c r="F3168" s="70"/>
      <c r="G3168" s="70">
        <v>1600</v>
      </c>
      <c r="H3168" s="66">
        <v>2556</v>
      </c>
      <c r="I3168" s="66" t="s">
        <v>154</v>
      </c>
      <c r="J3168" s="66" t="s">
        <v>155</v>
      </c>
      <c r="K3168" s="66" t="s">
        <v>586</v>
      </c>
    </row>
    <row r="3169" spans="1:11" ht="17.25">
      <c r="A3169" s="65">
        <v>14</v>
      </c>
      <c r="B3169" s="69">
        <v>20515</v>
      </c>
      <c r="C3169" s="78" t="s">
        <v>584</v>
      </c>
      <c r="D3169" s="66" t="s">
        <v>3210</v>
      </c>
      <c r="E3169" s="70"/>
      <c r="F3169" s="70"/>
      <c r="G3169" s="70">
        <v>10400</v>
      </c>
      <c r="H3169" s="66">
        <v>2556</v>
      </c>
      <c r="I3169" s="66" t="s">
        <v>154</v>
      </c>
      <c r="J3169" s="66" t="s">
        <v>155</v>
      </c>
      <c r="K3169" s="66" t="s">
        <v>586</v>
      </c>
    </row>
    <row r="3170" spans="1:11" ht="17.25">
      <c r="A3170" s="65">
        <v>15</v>
      </c>
      <c r="B3170" s="69">
        <v>20515</v>
      </c>
      <c r="C3170" s="78" t="s">
        <v>584</v>
      </c>
      <c r="D3170" s="66" t="s">
        <v>3211</v>
      </c>
      <c r="E3170" s="70"/>
      <c r="F3170" s="70"/>
      <c r="G3170" s="70">
        <v>1350</v>
      </c>
      <c r="H3170" s="66">
        <v>2556</v>
      </c>
      <c r="I3170" s="66" t="s">
        <v>154</v>
      </c>
      <c r="J3170" s="66" t="s">
        <v>155</v>
      </c>
      <c r="K3170" s="66" t="s">
        <v>586</v>
      </c>
    </row>
    <row r="3171" spans="1:11" ht="17.25">
      <c r="A3171" s="65">
        <v>15</v>
      </c>
      <c r="B3171" s="69">
        <v>20515</v>
      </c>
      <c r="C3171" s="78" t="s">
        <v>584</v>
      </c>
      <c r="D3171" s="66" t="s">
        <v>3212</v>
      </c>
      <c r="E3171" s="70"/>
      <c r="F3171" s="70"/>
      <c r="G3171" s="70">
        <v>2700</v>
      </c>
      <c r="H3171" s="66">
        <v>2556</v>
      </c>
      <c r="I3171" s="66" t="s">
        <v>154</v>
      </c>
      <c r="J3171" s="66" t="s">
        <v>155</v>
      </c>
      <c r="K3171" s="66" t="s">
        <v>586</v>
      </c>
    </row>
    <row r="3172" spans="1:11" ht="17.25">
      <c r="A3172" s="65">
        <v>15</v>
      </c>
      <c r="B3172" s="69">
        <v>20515</v>
      </c>
      <c r="C3172" s="78" t="s">
        <v>584</v>
      </c>
      <c r="D3172" s="66" t="s">
        <v>3213</v>
      </c>
      <c r="E3172" s="70"/>
      <c r="F3172" s="70"/>
      <c r="G3172" s="70">
        <v>1350</v>
      </c>
      <c r="H3172" s="66">
        <v>2556</v>
      </c>
      <c r="I3172" s="66" t="s">
        <v>154</v>
      </c>
      <c r="J3172" s="66" t="s">
        <v>155</v>
      </c>
      <c r="K3172" s="66" t="s">
        <v>586</v>
      </c>
    </row>
    <row r="3173" spans="1:11" ht="17.25">
      <c r="A3173" s="65">
        <v>15</v>
      </c>
      <c r="B3173" s="69">
        <v>20515</v>
      </c>
      <c r="C3173" s="78" t="s">
        <v>584</v>
      </c>
      <c r="D3173" s="66" t="s">
        <v>3214</v>
      </c>
      <c r="E3173" s="70"/>
      <c r="F3173" s="70"/>
      <c r="G3173" s="70">
        <v>1350</v>
      </c>
      <c r="H3173" s="66">
        <v>2556</v>
      </c>
      <c r="I3173" s="66" t="s">
        <v>154</v>
      </c>
      <c r="J3173" s="66" t="s">
        <v>155</v>
      </c>
      <c r="K3173" s="66" t="s">
        <v>586</v>
      </c>
    </row>
    <row r="3174" spans="1:11" ht="17.25">
      <c r="A3174" s="65">
        <v>15</v>
      </c>
      <c r="B3174" s="69">
        <v>20515</v>
      </c>
      <c r="C3174" s="78" t="s">
        <v>584</v>
      </c>
      <c r="D3174" s="66" t="s">
        <v>3215</v>
      </c>
      <c r="E3174" s="70"/>
      <c r="F3174" s="70"/>
      <c r="G3174" s="70">
        <v>1800</v>
      </c>
      <c r="H3174" s="66">
        <v>2556</v>
      </c>
      <c r="I3174" s="66" t="s">
        <v>154</v>
      </c>
      <c r="J3174" s="66" t="s">
        <v>155</v>
      </c>
      <c r="K3174" s="66" t="s">
        <v>586</v>
      </c>
    </row>
    <row r="3175" spans="1:11" ht="17.25">
      <c r="A3175" s="65">
        <v>15</v>
      </c>
      <c r="B3175" s="69">
        <v>20515</v>
      </c>
      <c r="C3175" s="78" t="s">
        <v>584</v>
      </c>
      <c r="D3175" s="66" t="s">
        <v>3216</v>
      </c>
      <c r="E3175" s="70"/>
      <c r="F3175" s="70"/>
      <c r="G3175" s="70">
        <v>1350</v>
      </c>
      <c r="H3175" s="66">
        <v>2556</v>
      </c>
      <c r="I3175" s="66" t="s">
        <v>154</v>
      </c>
      <c r="J3175" s="66" t="s">
        <v>155</v>
      </c>
      <c r="K3175" s="66" t="s">
        <v>586</v>
      </c>
    </row>
    <row r="3176" spans="1:11" ht="17.25">
      <c r="A3176" s="65">
        <v>15</v>
      </c>
      <c r="B3176" s="69">
        <v>20515</v>
      </c>
      <c r="C3176" s="78" t="s">
        <v>246</v>
      </c>
      <c r="D3176" s="66" t="s">
        <v>3217</v>
      </c>
      <c r="E3176" s="70"/>
      <c r="F3176" s="70"/>
      <c r="G3176" s="70">
        <v>1440</v>
      </c>
      <c r="H3176" s="66">
        <v>2556</v>
      </c>
      <c r="I3176" s="66" t="s">
        <v>154</v>
      </c>
      <c r="J3176" s="66" t="s">
        <v>155</v>
      </c>
      <c r="K3176" s="66" t="s">
        <v>586</v>
      </c>
    </row>
    <row r="3177" spans="1:11" ht="17.25">
      <c r="A3177" s="65">
        <v>15</v>
      </c>
      <c r="B3177" s="69">
        <v>20515</v>
      </c>
      <c r="C3177" s="78" t="s">
        <v>246</v>
      </c>
      <c r="D3177" s="66" t="s">
        <v>3218</v>
      </c>
      <c r="E3177" s="70"/>
      <c r="F3177" s="70"/>
      <c r="G3177" s="70">
        <v>6600</v>
      </c>
      <c r="H3177" s="66">
        <v>2556</v>
      </c>
      <c r="I3177" s="66" t="s">
        <v>154</v>
      </c>
      <c r="J3177" s="66" t="s">
        <v>155</v>
      </c>
      <c r="K3177" s="66" t="s">
        <v>586</v>
      </c>
    </row>
    <row r="3178" spans="1:11" ht="17.25">
      <c r="A3178" s="65">
        <v>15</v>
      </c>
      <c r="B3178" s="69">
        <v>20515</v>
      </c>
      <c r="C3178" s="78" t="s">
        <v>584</v>
      </c>
      <c r="D3178" s="66" t="s">
        <v>3219</v>
      </c>
      <c r="E3178" s="70"/>
      <c r="F3178" s="70"/>
      <c r="G3178" s="70">
        <v>8400</v>
      </c>
      <c r="H3178" s="66">
        <v>2556</v>
      </c>
      <c r="I3178" s="66" t="s">
        <v>154</v>
      </c>
      <c r="J3178" s="66" t="s">
        <v>155</v>
      </c>
      <c r="K3178" s="66" t="s">
        <v>586</v>
      </c>
    </row>
    <row r="3179" spans="1:11" ht="17.25">
      <c r="A3179" s="65">
        <v>19</v>
      </c>
      <c r="B3179" s="69">
        <v>20515</v>
      </c>
      <c r="C3179" s="66" t="s">
        <v>220</v>
      </c>
      <c r="D3179" s="66" t="s">
        <v>3220</v>
      </c>
      <c r="E3179" s="70"/>
      <c r="F3179" s="70"/>
      <c r="G3179" s="70">
        <v>1800</v>
      </c>
      <c r="H3179" s="66">
        <v>2556</v>
      </c>
      <c r="I3179" s="66" t="s">
        <v>154</v>
      </c>
      <c r="J3179" s="66" t="s">
        <v>155</v>
      </c>
      <c r="K3179" s="66" t="s">
        <v>586</v>
      </c>
    </row>
    <row r="3180" spans="1:11" ht="17.25">
      <c r="A3180" s="65">
        <v>19</v>
      </c>
      <c r="B3180" s="69">
        <v>20515</v>
      </c>
      <c r="C3180" s="78" t="s">
        <v>584</v>
      </c>
      <c r="D3180" s="66" t="s">
        <v>3221</v>
      </c>
      <c r="E3180" s="70"/>
      <c r="F3180" s="70"/>
      <c r="G3180" s="70">
        <v>11200</v>
      </c>
      <c r="H3180" s="66">
        <v>2556</v>
      </c>
      <c r="I3180" s="66" t="s">
        <v>154</v>
      </c>
      <c r="J3180" s="66" t="s">
        <v>155</v>
      </c>
      <c r="K3180" s="66" t="s">
        <v>586</v>
      </c>
    </row>
    <row r="3181" spans="1:11" ht="17.25">
      <c r="A3181" s="65">
        <v>19</v>
      </c>
      <c r="B3181" s="69">
        <v>20515</v>
      </c>
      <c r="C3181" s="78" t="s">
        <v>246</v>
      </c>
      <c r="D3181" s="66" t="s">
        <v>3222</v>
      </c>
      <c r="E3181" s="70"/>
      <c r="F3181" s="70"/>
      <c r="G3181" s="70">
        <v>240</v>
      </c>
      <c r="H3181" s="66">
        <v>2556</v>
      </c>
      <c r="I3181" s="66" t="s">
        <v>154</v>
      </c>
      <c r="J3181" s="66" t="s">
        <v>155</v>
      </c>
      <c r="K3181" s="66" t="s">
        <v>586</v>
      </c>
    </row>
    <row r="3182" spans="1:11" ht="17.25">
      <c r="A3182" s="65">
        <v>19</v>
      </c>
      <c r="B3182" s="69">
        <v>20515</v>
      </c>
      <c r="C3182" s="78" t="s">
        <v>584</v>
      </c>
      <c r="D3182" s="66" t="s">
        <v>3223</v>
      </c>
      <c r="E3182" s="70"/>
      <c r="F3182" s="70"/>
      <c r="G3182" s="70">
        <v>2800</v>
      </c>
      <c r="H3182" s="66">
        <v>2556</v>
      </c>
      <c r="I3182" s="66" t="s">
        <v>154</v>
      </c>
      <c r="J3182" s="66" t="s">
        <v>155</v>
      </c>
      <c r="K3182" s="66" t="s">
        <v>586</v>
      </c>
    </row>
    <row r="3183" spans="1:11" ht="17.25">
      <c r="A3183" s="65">
        <v>19</v>
      </c>
      <c r="B3183" s="69">
        <v>20515</v>
      </c>
      <c r="C3183" s="78" t="s">
        <v>246</v>
      </c>
      <c r="D3183" s="66" t="s">
        <v>3224</v>
      </c>
      <c r="E3183" s="70"/>
      <c r="F3183" s="70"/>
      <c r="G3183" s="70">
        <v>720</v>
      </c>
      <c r="H3183" s="66">
        <v>2556</v>
      </c>
      <c r="I3183" s="66" t="s">
        <v>154</v>
      </c>
      <c r="J3183" s="66" t="s">
        <v>155</v>
      </c>
      <c r="K3183" s="66" t="s">
        <v>586</v>
      </c>
    </row>
    <row r="3184" spans="1:11" ht="17.25">
      <c r="A3184" s="65">
        <v>19</v>
      </c>
      <c r="B3184" s="69">
        <v>20515</v>
      </c>
      <c r="C3184" s="78" t="s">
        <v>584</v>
      </c>
      <c r="D3184" s="66" t="s">
        <v>3225</v>
      </c>
      <c r="E3184" s="70"/>
      <c r="F3184" s="70"/>
      <c r="G3184" s="70">
        <v>4800</v>
      </c>
      <c r="H3184" s="66">
        <v>2556</v>
      </c>
      <c r="I3184" s="66" t="s">
        <v>154</v>
      </c>
      <c r="J3184" s="66" t="s">
        <v>155</v>
      </c>
      <c r="K3184" s="66" t="s">
        <v>586</v>
      </c>
    </row>
    <row r="3185" spans="1:11" ht="17.25">
      <c r="A3185" s="65">
        <v>19</v>
      </c>
      <c r="B3185" s="69">
        <v>20515</v>
      </c>
      <c r="C3185" s="78" t="s">
        <v>584</v>
      </c>
      <c r="D3185" s="66" t="s">
        <v>3226</v>
      </c>
      <c r="E3185" s="70"/>
      <c r="F3185" s="70"/>
      <c r="G3185" s="70">
        <v>25600</v>
      </c>
      <c r="H3185" s="66">
        <v>2556</v>
      </c>
      <c r="I3185" s="66" t="s">
        <v>154</v>
      </c>
      <c r="J3185" s="66" t="s">
        <v>155</v>
      </c>
      <c r="K3185" s="66" t="s">
        <v>586</v>
      </c>
    </row>
    <row r="3186" spans="1:11" ht="17.25">
      <c r="A3186" s="65">
        <v>19</v>
      </c>
      <c r="B3186" s="69">
        <v>20515</v>
      </c>
      <c r="C3186" s="78" t="s">
        <v>584</v>
      </c>
      <c r="D3186" s="66" t="s">
        <v>3227</v>
      </c>
      <c r="E3186" s="70"/>
      <c r="F3186" s="70"/>
      <c r="G3186" s="70">
        <v>12000</v>
      </c>
      <c r="H3186" s="66">
        <v>2556</v>
      </c>
      <c r="I3186" s="66" t="s">
        <v>154</v>
      </c>
      <c r="J3186" s="66" t="s">
        <v>155</v>
      </c>
      <c r="K3186" s="66" t="s">
        <v>586</v>
      </c>
    </row>
    <row r="3187" spans="1:11" ht="17.25">
      <c r="A3187" s="65">
        <v>19</v>
      </c>
      <c r="B3187" s="69">
        <v>20515</v>
      </c>
      <c r="C3187" s="78" t="s">
        <v>584</v>
      </c>
      <c r="D3187" s="66" t="s">
        <v>3228</v>
      </c>
      <c r="E3187" s="70"/>
      <c r="F3187" s="70"/>
      <c r="G3187" s="70">
        <v>10800</v>
      </c>
      <c r="H3187" s="66">
        <v>2556</v>
      </c>
      <c r="I3187" s="66" t="s">
        <v>154</v>
      </c>
      <c r="J3187" s="66" t="s">
        <v>155</v>
      </c>
      <c r="K3187" s="66" t="s">
        <v>586</v>
      </c>
    </row>
    <row r="3188" spans="1:11" ht="17.25">
      <c r="A3188" s="65">
        <v>19</v>
      </c>
      <c r="B3188" s="69">
        <v>20515</v>
      </c>
      <c r="C3188" s="66" t="s">
        <v>186</v>
      </c>
      <c r="D3188" s="66" t="s">
        <v>3229</v>
      </c>
      <c r="E3188" s="70"/>
      <c r="F3188" s="70"/>
      <c r="G3188" s="70">
        <v>140</v>
      </c>
      <c r="H3188" s="66">
        <v>2556</v>
      </c>
      <c r="I3188" s="66" t="s">
        <v>154</v>
      </c>
      <c r="J3188" s="66" t="s">
        <v>155</v>
      </c>
      <c r="K3188" s="66" t="s">
        <v>586</v>
      </c>
    </row>
    <row r="3189" spans="1:11" ht="17.25">
      <c r="A3189" s="65">
        <v>19</v>
      </c>
      <c r="B3189" s="69">
        <v>20515</v>
      </c>
      <c r="C3189" s="78" t="s">
        <v>584</v>
      </c>
      <c r="D3189" s="66" t="s">
        <v>3230</v>
      </c>
      <c r="E3189" s="70"/>
      <c r="F3189" s="70"/>
      <c r="G3189" s="70">
        <v>7200</v>
      </c>
      <c r="H3189" s="66">
        <v>2556</v>
      </c>
      <c r="I3189" s="66" t="s">
        <v>154</v>
      </c>
      <c r="J3189" s="66" t="s">
        <v>155</v>
      </c>
      <c r="K3189" s="66" t="s">
        <v>586</v>
      </c>
    </row>
    <row r="3190" spans="1:11" ht="17.25">
      <c r="A3190" s="65">
        <v>19</v>
      </c>
      <c r="B3190" s="69">
        <v>20515</v>
      </c>
      <c r="C3190" s="78" t="s">
        <v>584</v>
      </c>
      <c r="D3190" s="66" t="s">
        <v>3231</v>
      </c>
      <c r="E3190" s="70"/>
      <c r="F3190" s="70"/>
      <c r="G3190" s="70">
        <v>1200</v>
      </c>
      <c r="H3190" s="66">
        <v>2556</v>
      </c>
      <c r="I3190" s="66" t="s">
        <v>154</v>
      </c>
      <c r="J3190" s="66" t="s">
        <v>155</v>
      </c>
      <c r="K3190" s="66" t="s">
        <v>586</v>
      </c>
    </row>
    <row r="3191" spans="1:11" ht="17.25">
      <c r="A3191" s="65">
        <v>19</v>
      </c>
      <c r="B3191" s="69">
        <v>20515</v>
      </c>
      <c r="C3191" s="78" t="s">
        <v>584</v>
      </c>
      <c r="D3191" s="66" t="s">
        <v>3232</v>
      </c>
      <c r="E3191" s="70"/>
      <c r="F3191" s="70"/>
      <c r="G3191" s="70">
        <v>1200</v>
      </c>
      <c r="H3191" s="66">
        <v>2556</v>
      </c>
      <c r="I3191" s="66" t="s">
        <v>154</v>
      </c>
      <c r="J3191" s="66" t="s">
        <v>155</v>
      </c>
      <c r="K3191" s="66" t="s">
        <v>586</v>
      </c>
    </row>
    <row r="3192" spans="1:11" ht="17.25">
      <c r="A3192" s="65">
        <v>19</v>
      </c>
      <c r="B3192" s="69">
        <v>20515</v>
      </c>
      <c r="C3192" s="78" t="s">
        <v>584</v>
      </c>
      <c r="D3192" s="66" t="s">
        <v>3233</v>
      </c>
      <c r="E3192" s="70"/>
      <c r="F3192" s="70"/>
      <c r="G3192" s="70">
        <v>6000</v>
      </c>
      <c r="H3192" s="66">
        <v>2556</v>
      </c>
      <c r="I3192" s="66" t="s">
        <v>154</v>
      </c>
      <c r="J3192" s="66" t="s">
        <v>155</v>
      </c>
      <c r="K3192" s="66" t="s">
        <v>586</v>
      </c>
    </row>
    <row r="3193" spans="1:11" ht="17.25">
      <c r="A3193" s="65">
        <v>20</v>
      </c>
      <c r="B3193" s="69">
        <v>20515</v>
      </c>
      <c r="C3193" s="78" t="s">
        <v>246</v>
      </c>
      <c r="D3193" s="66" t="s">
        <v>3234</v>
      </c>
      <c r="E3193" s="70"/>
      <c r="F3193" s="70"/>
      <c r="G3193" s="70">
        <v>22320</v>
      </c>
      <c r="H3193" s="66">
        <v>2556</v>
      </c>
      <c r="I3193" s="66" t="s">
        <v>154</v>
      </c>
      <c r="J3193" s="66" t="s">
        <v>155</v>
      </c>
      <c r="K3193" s="66" t="s">
        <v>586</v>
      </c>
    </row>
    <row r="3194" spans="1:11" ht="17.25">
      <c r="A3194" s="65">
        <v>20</v>
      </c>
      <c r="B3194" s="69">
        <v>20515</v>
      </c>
      <c r="C3194" s="78" t="s">
        <v>584</v>
      </c>
      <c r="D3194" s="66" t="s">
        <v>3235</v>
      </c>
      <c r="E3194" s="70"/>
      <c r="F3194" s="70"/>
      <c r="G3194" s="70">
        <v>1200</v>
      </c>
      <c r="H3194" s="66">
        <v>2556</v>
      </c>
      <c r="I3194" s="66" t="s">
        <v>154</v>
      </c>
      <c r="J3194" s="66" t="s">
        <v>155</v>
      </c>
      <c r="K3194" s="66" t="s">
        <v>586</v>
      </c>
    </row>
    <row r="3195" spans="1:11" ht="17.25">
      <c r="A3195" s="65">
        <v>20</v>
      </c>
      <c r="B3195" s="69">
        <v>20515</v>
      </c>
      <c r="C3195" s="78" t="s">
        <v>246</v>
      </c>
      <c r="D3195" s="66" t="s">
        <v>3236</v>
      </c>
      <c r="E3195" s="70"/>
      <c r="F3195" s="70"/>
      <c r="G3195" s="70">
        <v>1680</v>
      </c>
      <c r="H3195" s="66">
        <v>2556</v>
      </c>
      <c r="I3195" s="66" t="s">
        <v>154</v>
      </c>
      <c r="J3195" s="66" t="s">
        <v>155</v>
      </c>
      <c r="K3195" s="66" t="s">
        <v>586</v>
      </c>
    </row>
    <row r="3196" spans="1:11" ht="17.25">
      <c r="A3196" s="65">
        <v>21</v>
      </c>
      <c r="B3196" s="69">
        <v>20515</v>
      </c>
      <c r="C3196" s="78" t="s">
        <v>584</v>
      </c>
      <c r="D3196" s="66" t="s">
        <v>3237</v>
      </c>
      <c r="E3196" s="70"/>
      <c r="F3196" s="70"/>
      <c r="G3196" s="70">
        <v>6900</v>
      </c>
      <c r="H3196" s="66">
        <v>2556</v>
      </c>
      <c r="I3196" s="66" t="s">
        <v>154</v>
      </c>
      <c r="J3196" s="66" t="s">
        <v>155</v>
      </c>
      <c r="K3196" s="66" t="s">
        <v>586</v>
      </c>
    </row>
    <row r="3197" spans="1:11" ht="17.25">
      <c r="A3197" s="65">
        <v>22</v>
      </c>
      <c r="B3197" s="69">
        <v>20515</v>
      </c>
      <c r="C3197" s="78" t="s">
        <v>584</v>
      </c>
      <c r="D3197" s="66" t="s">
        <v>3238</v>
      </c>
      <c r="E3197" s="70"/>
      <c r="F3197" s="70"/>
      <c r="G3197" s="70">
        <v>1200</v>
      </c>
      <c r="H3197" s="66">
        <v>2556</v>
      </c>
      <c r="I3197" s="66" t="s">
        <v>154</v>
      </c>
      <c r="J3197" s="66" t="s">
        <v>155</v>
      </c>
      <c r="K3197" s="66" t="s">
        <v>586</v>
      </c>
    </row>
    <row r="3198" spans="1:11" ht="17.25">
      <c r="A3198" s="65">
        <v>22</v>
      </c>
      <c r="B3198" s="69">
        <v>20515</v>
      </c>
      <c r="C3198" s="78" t="s">
        <v>584</v>
      </c>
      <c r="D3198" s="66" t="s">
        <v>3239</v>
      </c>
      <c r="E3198" s="70"/>
      <c r="F3198" s="70"/>
      <c r="G3198" s="70">
        <v>600</v>
      </c>
      <c r="H3198" s="66">
        <v>2556</v>
      </c>
      <c r="I3198" s="66" t="s">
        <v>154</v>
      </c>
      <c r="J3198" s="66" t="s">
        <v>155</v>
      </c>
      <c r="K3198" s="66" t="s">
        <v>586</v>
      </c>
    </row>
    <row r="3199" spans="1:11" ht="17.25">
      <c r="A3199" s="65">
        <v>22</v>
      </c>
      <c r="B3199" s="69">
        <v>20515</v>
      </c>
      <c r="C3199" s="72" t="s">
        <v>596</v>
      </c>
      <c r="D3199" s="66" t="s">
        <v>3240</v>
      </c>
      <c r="E3199" s="70"/>
      <c r="F3199" s="70"/>
      <c r="G3199" s="70">
        <v>6960</v>
      </c>
      <c r="H3199" s="66">
        <v>2556</v>
      </c>
      <c r="I3199" s="66" t="s">
        <v>154</v>
      </c>
      <c r="J3199" s="66" t="s">
        <v>155</v>
      </c>
      <c r="K3199" s="66" t="s">
        <v>586</v>
      </c>
    </row>
    <row r="3200" spans="1:11" ht="17.25">
      <c r="A3200" s="65">
        <v>22</v>
      </c>
      <c r="B3200" s="69">
        <v>20515</v>
      </c>
      <c r="C3200" s="78" t="s">
        <v>584</v>
      </c>
      <c r="D3200" s="66" t="s">
        <v>3241</v>
      </c>
      <c r="E3200" s="70"/>
      <c r="F3200" s="70"/>
      <c r="G3200" s="70">
        <v>27400</v>
      </c>
      <c r="H3200" s="66">
        <v>2556</v>
      </c>
      <c r="I3200" s="66" t="s">
        <v>154</v>
      </c>
      <c r="J3200" s="66" t="s">
        <v>155</v>
      </c>
      <c r="K3200" s="66" t="s">
        <v>586</v>
      </c>
    </row>
    <row r="3201" spans="1:11" ht="17.25">
      <c r="A3201" s="65">
        <v>22</v>
      </c>
      <c r="B3201" s="69">
        <v>20515</v>
      </c>
      <c r="C3201" s="72" t="s">
        <v>596</v>
      </c>
      <c r="D3201" s="66" t="s">
        <v>3242</v>
      </c>
      <c r="E3201" s="70"/>
      <c r="F3201" s="70"/>
      <c r="G3201" s="70">
        <v>74000</v>
      </c>
      <c r="H3201" s="66">
        <v>2556</v>
      </c>
      <c r="I3201" s="66" t="s">
        <v>154</v>
      </c>
      <c r="J3201" s="66" t="s">
        <v>155</v>
      </c>
      <c r="K3201" s="66" t="s">
        <v>586</v>
      </c>
    </row>
    <row r="3202" spans="1:11" ht="17.25">
      <c r="A3202" s="65">
        <v>22</v>
      </c>
      <c r="B3202" s="69">
        <v>20515</v>
      </c>
      <c r="C3202" s="78" t="s">
        <v>584</v>
      </c>
      <c r="D3202" s="66" t="s">
        <v>3243</v>
      </c>
      <c r="E3202" s="70"/>
      <c r="F3202" s="70"/>
      <c r="G3202" s="70">
        <v>6000</v>
      </c>
      <c r="H3202" s="66">
        <v>2556</v>
      </c>
      <c r="I3202" s="66" t="s">
        <v>154</v>
      </c>
      <c r="J3202" s="66" t="s">
        <v>155</v>
      </c>
      <c r="K3202" s="66" t="s">
        <v>586</v>
      </c>
    </row>
    <row r="3203" spans="1:11" ht="17.25">
      <c r="A3203" s="65">
        <v>22</v>
      </c>
      <c r="B3203" s="69">
        <v>20515</v>
      </c>
      <c r="C3203" s="78" t="s">
        <v>584</v>
      </c>
      <c r="D3203" s="66" t="s">
        <v>3244</v>
      </c>
      <c r="E3203" s="70"/>
      <c r="F3203" s="70"/>
      <c r="G3203" s="70">
        <v>3000</v>
      </c>
      <c r="H3203" s="66">
        <v>2556</v>
      </c>
      <c r="I3203" s="66" t="s">
        <v>154</v>
      </c>
      <c r="J3203" s="66" t="s">
        <v>155</v>
      </c>
      <c r="K3203" s="66" t="s">
        <v>586</v>
      </c>
    </row>
    <row r="3204" spans="1:11" ht="17.25">
      <c r="A3204" s="65">
        <v>22</v>
      </c>
      <c r="B3204" s="69">
        <v>20515</v>
      </c>
      <c r="C3204" s="78" t="s">
        <v>584</v>
      </c>
      <c r="D3204" s="66" t="s">
        <v>3245</v>
      </c>
      <c r="E3204" s="70"/>
      <c r="F3204" s="70"/>
      <c r="G3204" s="70">
        <v>6600</v>
      </c>
      <c r="H3204" s="66">
        <v>2556</v>
      </c>
      <c r="I3204" s="66" t="s">
        <v>154</v>
      </c>
      <c r="J3204" s="66" t="s">
        <v>155</v>
      </c>
      <c r="K3204" s="66" t="s">
        <v>586</v>
      </c>
    </row>
    <row r="3205" spans="1:11" ht="17.25">
      <c r="A3205" s="65">
        <v>22</v>
      </c>
      <c r="B3205" s="69">
        <v>20515</v>
      </c>
      <c r="C3205" s="78" t="s">
        <v>584</v>
      </c>
      <c r="D3205" s="66" t="s">
        <v>3246</v>
      </c>
      <c r="E3205" s="70"/>
      <c r="F3205" s="70"/>
      <c r="G3205" s="70">
        <v>1200</v>
      </c>
      <c r="H3205" s="66">
        <v>2556</v>
      </c>
      <c r="I3205" s="66" t="s">
        <v>154</v>
      </c>
      <c r="J3205" s="66" t="s">
        <v>155</v>
      </c>
      <c r="K3205" s="66" t="s">
        <v>586</v>
      </c>
    </row>
    <row r="3206" spans="1:11" ht="17.25">
      <c r="A3206" s="65">
        <v>22</v>
      </c>
      <c r="B3206" s="69">
        <v>20515</v>
      </c>
      <c r="C3206" s="78" t="s">
        <v>584</v>
      </c>
      <c r="D3206" s="66" t="s">
        <v>3247</v>
      </c>
      <c r="E3206" s="70"/>
      <c r="F3206" s="70"/>
      <c r="G3206" s="70">
        <v>4200</v>
      </c>
      <c r="H3206" s="66">
        <v>2556</v>
      </c>
      <c r="I3206" s="66" t="s">
        <v>154</v>
      </c>
      <c r="J3206" s="66" t="s">
        <v>155</v>
      </c>
      <c r="K3206" s="66" t="s">
        <v>586</v>
      </c>
    </row>
    <row r="3207" spans="1:11" ht="17.25">
      <c r="A3207" s="65">
        <v>22</v>
      </c>
      <c r="B3207" s="69">
        <v>20515</v>
      </c>
      <c r="C3207" s="78" t="s">
        <v>584</v>
      </c>
      <c r="D3207" s="66" t="s">
        <v>3248</v>
      </c>
      <c r="E3207" s="70"/>
      <c r="F3207" s="70"/>
      <c r="G3207" s="70">
        <v>3000</v>
      </c>
      <c r="H3207" s="66">
        <v>2556</v>
      </c>
      <c r="I3207" s="66" t="s">
        <v>154</v>
      </c>
      <c r="J3207" s="66" t="s">
        <v>155</v>
      </c>
      <c r="K3207" s="66" t="s">
        <v>586</v>
      </c>
    </row>
    <row r="3208" spans="1:11" ht="17.25">
      <c r="A3208" s="65">
        <v>25</v>
      </c>
      <c r="B3208" s="69">
        <v>20515</v>
      </c>
      <c r="C3208" s="78" t="s">
        <v>584</v>
      </c>
      <c r="D3208" s="66" t="s">
        <v>3249</v>
      </c>
      <c r="E3208" s="70"/>
      <c r="F3208" s="70"/>
      <c r="G3208" s="70">
        <v>5400</v>
      </c>
      <c r="H3208" s="66">
        <v>2556</v>
      </c>
      <c r="I3208" s="66" t="s">
        <v>154</v>
      </c>
      <c r="J3208" s="66" t="s">
        <v>155</v>
      </c>
      <c r="K3208" s="66" t="s">
        <v>586</v>
      </c>
    </row>
    <row r="3209" spans="1:11" ht="17.25">
      <c r="A3209" s="65">
        <v>25</v>
      </c>
      <c r="B3209" s="69">
        <v>20515</v>
      </c>
      <c r="C3209" s="78" t="s">
        <v>584</v>
      </c>
      <c r="D3209" s="66" t="s">
        <v>3250</v>
      </c>
      <c r="E3209" s="70"/>
      <c r="F3209" s="70"/>
      <c r="G3209" s="70">
        <v>4200</v>
      </c>
      <c r="H3209" s="66">
        <v>2556</v>
      </c>
      <c r="I3209" s="66" t="s">
        <v>154</v>
      </c>
      <c r="J3209" s="66" t="s">
        <v>155</v>
      </c>
      <c r="K3209" s="66" t="s">
        <v>586</v>
      </c>
    </row>
    <row r="3210" spans="1:11" ht="17.25">
      <c r="A3210" s="65">
        <v>25</v>
      </c>
      <c r="B3210" s="69">
        <v>20515</v>
      </c>
      <c r="C3210" s="78" t="s">
        <v>584</v>
      </c>
      <c r="D3210" s="66" t="s">
        <v>3251</v>
      </c>
      <c r="E3210" s="70"/>
      <c r="F3210" s="70"/>
      <c r="G3210" s="70">
        <v>3000</v>
      </c>
      <c r="H3210" s="66">
        <v>2556</v>
      </c>
      <c r="I3210" s="66" t="s">
        <v>154</v>
      </c>
      <c r="J3210" s="66" t="s">
        <v>155</v>
      </c>
      <c r="K3210" s="66" t="s">
        <v>586</v>
      </c>
    </row>
    <row r="3211" spans="1:11" ht="17.25">
      <c r="A3211" s="65">
        <v>25</v>
      </c>
      <c r="B3211" s="69">
        <v>20515</v>
      </c>
      <c r="C3211" s="78" t="s">
        <v>584</v>
      </c>
      <c r="D3211" s="66" t="s">
        <v>3252</v>
      </c>
      <c r="E3211" s="70"/>
      <c r="F3211" s="70"/>
      <c r="G3211" s="70">
        <v>4200</v>
      </c>
      <c r="H3211" s="66">
        <v>2556</v>
      </c>
      <c r="I3211" s="66" t="s">
        <v>154</v>
      </c>
      <c r="J3211" s="66" t="s">
        <v>155</v>
      </c>
      <c r="K3211" s="66" t="s">
        <v>586</v>
      </c>
    </row>
    <row r="3212" spans="1:11" ht="17.25">
      <c r="A3212" s="65">
        <v>25</v>
      </c>
      <c r="B3212" s="69">
        <v>20515</v>
      </c>
      <c r="C3212" s="78" t="s">
        <v>584</v>
      </c>
      <c r="D3212" s="66" t="s">
        <v>3253</v>
      </c>
      <c r="E3212" s="70"/>
      <c r="F3212" s="70"/>
      <c r="G3212" s="70">
        <v>4200</v>
      </c>
      <c r="H3212" s="66">
        <v>2556</v>
      </c>
      <c r="I3212" s="66" t="s">
        <v>154</v>
      </c>
      <c r="J3212" s="66" t="s">
        <v>155</v>
      </c>
      <c r="K3212" s="66" t="s">
        <v>586</v>
      </c>
    </row>
    <row r="3213" spans="1:11" ht="17.25">
      <c r="A3213" s="65">
        <v>25</v>
      </c>
      <c r="B3213" s="69">
        <v>20515</v>
      </c>
      <c r="C3213" s="78" t="s">
        <v>584</v>
      </c>
      <c r="D3213" s="66" t="s">
        <v>3254</v>
      </c>
      <c r="E3213" s="70"/>
      <c r="F3213" s="70"/>
      <c r="G3213" s="70">
        <v>4200</v>
      </c>
      <c r="H3213" s="66">
        <v>2556</v>
      </c>
      <c r="I3213" s="66" t="s">
        <v>154</v>
      </c>
      <c r="J3213" s="66" t="s">
        <v>155</v>
      </c>
      <c r="K3213" s="66" t="s">
        <v>586</v>
      </c>
    </row>
    <row r="3214" spans="1:11" ht="17.25">
      <c r="A3214" s="65">
        <v>25</v>
      </c>
      <c r="B3214" s="69">
        <v>20515</v>
      </c>
      <c r="C3214" s="78" t="s">
        <v>584</v>
      </c>
      <c r="D3214" s="66" t="s">
        <v>3255</v>
      </c>
      <c r="E3214" s="70"/>
      <c r="F3214" s="70"/>
      <c r="G3214" s="70">
        <v>4200</v>
      </c>
      <c r="H3214" s="66">
        <v>2556</v>
      </c>
      <c r="I3214" s="66" t="s">
        <v>154</v>
      </c>
      <c r="J3214" s="66" t="s">
        <v>155</v>
      </c>
      <c r="K3214" s="66" t="s">
        <v>586</v>
      </c>
    </row>
    <row r="3215" spans="1:11" ht="17.25">
      <c r="A3215" s="65">
        <v>25</v>
      </c>
      <c r="B3215" s="69">
        <v>20515</v>
      </c>
      <c r="C3215" s="78" t="s">
        <v>584</v>
      </c>
      <c r="D3215" s="66" t="s">
        <v>3256</v>
      </c>
      <c r="E3215" s="70"/>
      <c r="F3215" s="70"/>
      <c r="G3215" s="70">
        <v>4200</v>
      </c>
      <c r="H3215" s="66">
        <v>2556</v>
      </c>
      <c r="I3215" s="66" t="s">
        <v>154</v>
      </c>
      <c r="J3215" s="66" t="s">
        <v>155</v>
      </c>
      <c r="K3215" s="66" t="s">
        <v>586</v>
      </c>
    </row>
    <row r="3216" spans="1:11" ht="17.25">
      <c r="A3216" s="65">
        <v>25</v>
      </c>
      <c r="B3216" s="69">
        <v>20515</v>
      </c>
      <c r="C3216" s="78" t="s">
        <v>584</v>
      </c>
      <c r="D3216" s="66" t="s">
        <v>3257</v>
      </c>
      <c r="E3216" s="70"/>
      <c r="F3216" s="70"/>
      <c r="G3216" s="70">
        <v>4800</v>
      </c>
      <c r="H3216" s="66">
        <v>2556</v>
      </c>
      <c r="I3216" s="66" t="s">
        <v>154</v>
      </c>
      <c r="J3216" s="66" t="s">
        <v>155</v>
      </c>
      <c r="K3216" s="66" t="s">
        <v>586</v>
      </c>
    </row>
    <row r="3217" spans="1:11" ht="17.25">
      <c r="A3217" s="65">
        <v>25</v>
      </c>
      <c r="B3217" s="69">
        <v>20515</v>
      </c>
      <c r="C3217" s="78" t="s">
        <v>584</v>
      </c>
      <c r="D3217" s="66" t="s">
        <v>3258</v>
      </c>
      <c r="E3217" s="70"/>
      <c r="F3217" s="70"/>
      <c r="G3217" s="70">
        <v>2400</v>
      </c>
      <c r="H3217" s="66">
        <v>2556</v>
      </c>
      <c r="I3217" s="66" t="s">
        <v>154</v>
      </c>
      <c r="J3217" s="66" t="s">
        <v>155</v>
      </c>
      <c r="K3217" s="66" t="s">
        <v>586</v>
      </c>
    </row>
    <row r="3218" spans="1:11" ht="17.25">
      <c r="A3218" s="65">
        <v>25</v>
      </c>
      <c r="B3218" s="69">
        <v>20515</v>
      </c>
      <c r="C3218" s="78" t="s">
        <v>584</v>
      </c>
      <c r="D3218" s="66" t="s">
        <v>3259</v>
      </c>
      <c r="E3218" s="70"/>
      <c r="F3218" s="70"/>
      <c r="G3218" s="70">
        <v>4400</v>
      </c>
      <c r="H3218" s="66">
        <v>2556</v>
      </c>
      <c r="I3218" s="66" t="s">
        <v>154</v>
      </c>
      <c r="J3218" s="66" t="s">
        <v>155</v>
      </c>
      <c r="K3218" s="66" t="s">
        <v>586</v>
      </c>
    </row>
    <row r="3219" spans="1:11" ht="17.25">
      <c r="A3219" s="65">
        <v>25</v>
      </c>
      <c r="B3219" s="69">
        <v>20515</v>
      </c>
      <c r="C3219" s="78" t="s">
        <v>584</v>
      </c>
      <c r="D3219" s="66" t="s">
        <v>3260</v>
      </c>
      <c r="E3219" s="70"/>
      <c r="F3219" s="70"/>
      <c r="G3219" s="70">
        <v>4200</v>
      </c>
      <c r="H3219" s="66">
        <v>2556</v>
      </c>
      <c r="I3219" s="66" t="s">
        <v>154</v>
      </c>
      <c r="J3219" s="66" t="s">
        <v>155</v>
      </c>
      <c r="K3219" s="66" t="s">
        <v>586</v>
      </c>
    </row>
    <row r="3220" spans="1:11" ht="17.25">
      <c r="A3220" s="65">
        <v>25</v>
      </c>
      <c r="B3220" s="69">
        <v>20515</v>
      </c>
      <c r="C3220" s="78" t="s">
        <v>584</v>
      </c>
      <c r="D3220" s="66" t="s">
        <v>3261</v>
      </c>
      <c r="E3220" s="70"/>
      <c r="F3220" s="70"/>
      <c r="G3220" s="70">
        <v>4800</v>
      </c>
      <c r="H3220" s="66">
        <v>2556</v>
      </c>
      <c r="I3220" s="66" t="s">
        <v>154</v>
      </c>
      <c r="J3220" s="66" t="s">
        <v>155</v>
      </c>
      <c r="K3220" s="66" t="s">
        <v>586</v>
      </c>
    </row>
    <row r="3221" spans="1:11" ht="17.25">
      <c r="A3221" s="65">
        <v>25</v>
      </c>
      <c r="B3221" s="69">
        <v>20515</v>
      </c>
      <c r="C3221" s="78" t="s">
        <v>584</v>
      </c>
      <c r="D3221" s="66" t="s">
        <v>3262</v>
      </c>
      <c r="E3221" s="70"/>
      <c r="F3221" s="70"/>
      <c r="G3221" s="70">
        <v>4200</v>
      </c>
      <c r="H3221" s="66">
        <v>2556</v>
      </c>
      <c r="I3221" s="66" t="s">
        <v>154</v>
      </c>
      <c r="J3221" s="66" t="s">
        <v>155</v>
      </c>
      <c r="K3221" s="66" t="s">
        <v>586</v>
      </c>
    </row>
    <row r="3222" spans="1:11" ht="17.25">
      <c r="A3222" s="65">
        <v>26</v>
      </c>
      <c r="B3222" s="69">
        <v>20515</v>
      </c>
      <c r="C3222" s="78" t="s">
        <v>584</v>
      </c>
      <c r="D3222" s="66" t="s">
        <v>3263</v>
      </c>
      <c r="E3222" s="70"/>
      <c r="F3222" s="70"/>
      <c r="G3222" s="70">
        <v>1200</v>
      </c>
      <c r="H3222" s="66">
        <v>2556</v>
      </c>
      <c r="I3222" s="66" t="s">
        <v>154</v>
      </c>
      <c r="J3222" s="66" t="s">
        <v>155</v>
      </c>
      <c r="K3222" s="66" t="s">
        <v>586</v>
      </c>
    </row>
    <row r="3223" spans="1:11" ht="17.25">
      <c r="A3223" s="65">
        <v>26</v>
      </c>
      <c r="B3223" s="69">
        <v>20515</v>
      </c>
      <c r="C3223" s="78" t="s">
        <v>584</v>
      </c>
      <c r="D3223" s="66" t="s">
        <v>3264</v>
      </c>
      <c r="E3223" s="70"/>
      <c r="F3223" s="70"/>
      <c r="G3223" s="70">
        <v>2200</v>
      </c>
      <c r="H3223" s="66">
        <v>2556</v>
      </c>
      <c r="I3223" s="66" t="s">
        <v>154</v>
      </c>
      <c r="J3223" s="66" t="s">
        <v>155</v>
      </c>
      <c r="K3223" s="66" t="s">
        <v>586</v>
      </c>
    </row>
    <row r="3224" spans="1:11" ht="17.25">
      <c r="A3224" s="65">
        <v>27</v>
      </c>
      <c r="B3224" s="69">
        <v>20515</v>
      </c>
      <c r="C3224" s="78" t="s">
        <v>246</v>
      </c>
      <c r="D3224" s="66" t="s">
        <v>3265</v>
      </c>
      <c r="E3224" s="70"/>
      <c r="F3224" s="70"/>
      <c r="G3224" s="70">
        <v>3240</v>
      </c>
      <c r="H3224" s="66">
        <v>2556</v>
      </c>
      <c r="I3224" s="66" t="s">
        <v>154</v>
      </c>
      <c r="J3224" s="66" t="s">
        <v>155</v>
      </c>
      <c r="K3224" s="66" t="s">
        <v>586</v>
      </c>
    </row>
    <row r="3225" spans="1:11" ht="17.25">
      <c r="A3225" s="65">
        <v>27</v>
      </c>
      <c r="B3225" s="69">
        <v>20515</v>
      </c>
      <c r="C3225" s="78" t="s">
        <v>584</v>
      </c>
      <c r="D3225" s="66" t="s">
        <v>3266</v>
      </c>
      <c r="E3225" s="70"/>
      <c r="F3225" s="70"/>
      <c r="G3225" s="70">
        <v>600</v>
      </c>
      <c r="H3225" s="66">
        <v>2556</v>
      </c>
      <c r="I3225" s="66" t="s">
        <v>154</v>
      </c>
      <c r="J3225" s="66" t="s">
        <v>155</v>
      </c>
      <c r="K3225" s="66" t="s">
        <v>586</v>
      </c>
    </row>
    <row r="3226" spans="1:11" ht="17.25">
      <c r="A3226" s="65">
        <v>27</v>
      </c>
      <c r="B3226" s="69">
        <v>20515</v>
      </c>
      <c r="C3226" s="78" t="s">
        <v>584</v>
      </c>
      <c r="D3226" s="66" t="s">
        <v>3267</v>
      </c>
      <c r="E3226" s="70"/>
      <c r="F3226" s="70"/>
      <c r="G3226" s="70">
        <v>4800</v>
      </c>
      <c r="H3226" s="66">
        <v>2556</v>
      </c>
      <c r="I3226" s="66" t="s">
        <v>154</v>
      </c>
      <c r="J3226" s="66" t="s">
        <v>155</v>
      </c>
      <c r="K3226" s="66" t="s">
        <v>586</v>
      </c>
    </row>
    <row r="3227" spans="1:11" ht="17.25">
      <c r="A3227" s="65">
        <v>2</v>
      </c>
      <c r="B3227" s="69">
        <v>20546</v>
      </c>
      <c r="C3227" s="72" t="s">
        <v>171</v>
      </c>
      <c r="D3227" s="66" t="s">
        <v>2833</v>
      </c>
      <c r="E3227" s="70"/>
      <c r="F3227" s="70"/>
      <c r="G3227" s="70">
        <v>1140</v>
      </c>
      <c r="H3227" s="66">
        <v>2556</v>
      </c>
      <c r="I3227" s="66" t="s">
        <v>154</v>
      </c>
      <c r="J3227" s="66" t="s">
        <v>155</v>
      </c>
      <c r="K3227" s="66" t="s">
        <v>586</v>
      </c>
    </row>
    <row r="3228" spans="1:11" ht="17.25">
      <c r="A3228" s="65">
        <v>3</v>
      </c>
      <c r="B3228" s="69">
        <v>20546</v>
      </c>
      <c r="C3228" s="71" t="s">
        <v>236</v>
      </c>
      <c r="D3228" s="78" t="s">
        <v>3268</v>
      </c>
      <c r="E3228" s="70"/>
      <c r="F3228" s="70"/>
      <c r="G3228" s="70">
        <v>14620</v>
      </c>
      <c r="H3228" s="66">
        <v>2556</v>
      </c>
      <c r="I3228" s="66" t="s">
        <v>154</v>
      </c>
      <c r="J3228" s="66" t="s">
        <v>155</v>
      </c>
      <c r="K3228" s="66" t="s">
        <v>586</v>
      </c>
    </row>
    <row r="3229" spans="1:11" ht="17.25">
      <c r="A3229" s="65">
        <v>3</v>
      </c>
      <c r="B3229" s="69">
        <v>20546</v>
      </c>
      <c r="C3229" s="78" t="s">
        <v>584</v>
      </c>
      <c r="D3229" s="66" t="s">
        <v>3269</v>
      </c>
      <c r="E3229" s="70"/>
      <c r="F3229" s="70"/>
      <c r="G3229" s="70">
        <v>1500</v>
      </c>
      <c r="H3229" s="66">
        <v>2556</v>
      </c>
      <c r="I3229" s="66" t="s">
        <v>154</v>
      </c>
      <c r="J3229" s="66" t="s">
        <v>155</v>
      </c>
      <c r="K3229" s="66" t="s">
        <v>586</v>
      </c>
    </row>
    <row r="3230" spans="1:11" ht="17.25">
      <c r="A3230" s="65">
        <v>3</v>
      </c>
      <c r="B3230" s="69">
        <v>20546</v>
      </c>
      <c r="C3230" s="78" t="s">
        <v>584</v>
      </c>
      <c r="D3230" s="66" t="s">
        <v>3270</v>
      </c>
      <c r="E3230" s="70"/>
      <c r="F3230" s="70"/>
      <c r="G3230" s="70">
        <v>4200</v>
      </c>
      <c r="H3230" s="66">
        <v>2556</v>
      </c>
      <c r="I3230" s="66" t="s">
        <v>154</v>
      </c>
      <c r="J3230" s="66" t="s">
        <v>155</v>
      </c>
      <c r="K3230" s="66" t="s">
        <v>586</v>
      </c>
    </row>
    <row r="3231" spans="1:11" ht="17.25">
      <c r="A3231" s="65">
        <v>5</v>
      </c>
      <c r="B3231" s="69">
        <v>20546</v>
      </c>
      <c r="C3231" s="66" t="s">
        <v>186</v>
      </c>
      <c r="D3231" s="66" t="s">
        <v>3271</v>
      </c>
      <c r="E3231" s="70"/>
      <c r="F3231" s="70"/>
      <c r="G3231" s="70">
        <v>1400</v>
      </c>
      <c r="H3231" s="66">
        <v>2556</v>
      </c>
      <c r="I3231" s="66" t="s">
        <v>154</v>
      </c>
      <c r="J3231" s="66" t="s">
        <v>155</v>
      </c>
      <c r="K3231" s="66" t="s">
        <v>586</v>
      </c>
    </row>
    <row r="3232" spans="1:11" ht="17.25">
      <c r="A3232" s="65">
        <v>11</v>
      </c>
      <c r="B3232" s="69">
        <v>20546</v>
      </c>
      <c r="C3232" s="66" t="s">
        <v>220</v>
      </c>
      <c r="D3232" s="66" t="s">
        <v>3272</v>
      </c>
      <c r="E3232" s="70"/>
      <c r="F3232" s="70"/>
      <c r="G3232" s="70">
        <v>420</v>
      </c>
      <c r="H3232" s="66">
        <v>2556</v>
      </c>
      <c r="I3232" s="66" t="s">
        <v>154</v>
      </c>
      <c r="J3232" s="66" t="s">
        <v>155</v>
      </c>
      <c r="K3232" s="66" t="s">
        <v>586</v>
      </c>
    </row>
    <row r="3233" spans="1:11" ht="17.25">
      <c r="A3233" s="65">
        <v>11</v>
      </c>
      <c r="B3233" s="69">
        <v>20546</v>
      </c>
      <c r="C3233" s="72" t="s">
        <v>596</v>
      </c>
      <c r="D3233" s="66" t="s">
        <v>3273</v>
      </c>
      <c r="E3233" s="70"/>
      <c r="F3233" s="70"/>
      <c r="G3233" s="70">
        <v>4280</v>
      </c>
      <c r="H3233" s="66">
        <v>2556</v>
      </c>
      <c r="I3233" s="66" t="s">
        <v>154</v>
      </c>
      <c r="J3233" s="66" t="s">
        <v>155</v>
      </c>
      <c r="K3233" s="66" t="s">
        <v>586</v>
      </c>
    </row>
    <row r="3234" spans="1:11" ht="17.25">
      <c r="A3234" s="65">
        <v>11</v>
      </c>
      <c r="B3234" s="69">
        <v>20546</v>
      </c>
      <c r="C3234" s="70" t="s">
        <v>241</v>
      </c>
      <c r="D3234" s="66" t="s">
        <v>3274</v>
      </c>
      <c r="E3234" s="70"/>
      <c r="F3234" s="70"/>
      <c r="G3234" s="70">
        <v>10700</v>
      </c>
      <c r="H3234" s="66">
        <v>2556</v>
      </c>
      <c r="I3234" s="66" t="s">
        <v>154</v>
      </c>
      <c r="J3234" s="66" t="s">
        <v>155</v>
      </c>
      <c r="K3234" s="66" t="s">
        <v>586</v>
      </c>
    </row>
    <row r="3235" spans="1:11" ht="17.25">
      <c r="A3235" s="65">
        <v>11</v>
      </c>
      <c r="B3235" s="69">
        <v>20546</v>
      </c>
      <c r="C3235" s="78" t="s">
        <v>246</v>
      </c>
      <c r="D3235" s="66" t="s">
        <v>3275</v>
      </c>
      <c r="E3235" s="70"/>
      <c r="F3235" s="70"/>
      <c r="G3235" s="70">
        <v>240</v>
      </c>
      <c r="H3235" s="66">
        <v>2556</v>
      </c>
      <c r="I3235" s="66" t="s">
        <v>154</v>
      </c>
      <c r="J3235" s="66" t="s">
        <v>155</v>
      </c>
      <c r="K3235" s="66" t="s">
        <v>586</v>
      </c>
    </row>
    <row r="3236" spans="1:11" ht="17.25">
      <c r="A3236" s="65">
        <v>17</v>
      </c>
      <c r="B3236" s="69">
        <v>20546</v>
      </c>
      <c r="C3236" s="72" t="s">
        <v>171</v>
      </c>
      <c r="D3236" s="66" t="s">
        <v>3276</v>
      </c>
      <c r="E3236" s="70"/>
      <c r="F3236" s="70"/>
      <c r="G3236" s="70">
        <v>1080</v>
      </c>
      <c r="H3236" s="66">
        <v>2556</v>
      </c>
      <c r="I3236" s="66" t="s">
        <v>154</v>
      </c>
      <c r="J3236" s="66" t="s">
        <v>155</v>
      </c>
      <c r="K3236" s="66" t="s">
        <v>586</v>
      </c>
    </row>
    <row r="3237" spans="1:11" ht="17.25">
      <c r="A3237" s="65">
        <v>19</v>
      </c>
      <c r="B3237" s="69">
        <v>20546</v>
      </c>
      <c r="C3237" s="70" t="s">
        <v>158</v>
      </c>
      <c r="D3237" s="66" t="s">
        <v>3277</v>
      </c>
      <c r="E3237" s="70"/>
      <c r="F3237" s="70"/>
      <c r="G3237" s="70">
        <v>600</v>
      </c>
      <c r="H3237" s="66">
        <v>2556</v>
      </c>
      <c r="I3237" s="66" t="s">
        <v>154</v>
      </c>
      <c r="J3237" s="66" t="s">
        <v>155</v>
      </c>
      <c r="K3237" s="66" t="s">
        <v>586</v>
      </c>
    </row>
    <row r="3238" spans="1:11" ht="17.25">
      <c r="A3238" s="65">
        <v>19</v>
      </c>
      <c r="B3238" s="69">
        <v>20546</v>
      </c>
      <c r="C3238" s="78" t="s">
        <v>1558</v>
      </c>
      <c r="D3238" s="66" t="s">
        <v>3278</v>
      </c>
      <c r="E3238" s="70"/>
      <c r="F3238" s="70"/>
      <c r="G3238" s="70">
        <v>500</v>
      </c>
      <c r="H3238" s="66">
        <v>2556</v>
      </c>
      <c r="I3238" s="66" t="s">
        <v>154</v>
      </c>
      <c r="J3238" s="66" t="s">
        <v>155</v>
      </c>
      <c r="K3238" s="66" t="s">
        <v>586</v>
      </c>
    </row>
    <row r="3239" spans="1:11" ht="17.25">
      <c r="A3239" s="65">
        <v>19</v>
      </c>
      <c r="B3239" s="69">
        <v>20546</v>
      </c>
      <c r="C3239" s="78" t="s">
        <v>1558</v>
      </c>
      <c r="D3239" s="66" t="s">
        <v>3279</v>
      </c>
      <c r="E3239" s="70"/>
      <c r="F3239" s="70"/>
      <c r="G3239" s="70">
        <v>1500</v>
      </c>
      <c r="H3239" s="66">
        <v>2556</v>
      </c>
      <c r="I3239" s="66" t="s">
        <v>154</v>
      </c>
      <c r="J3239" s="66" t="s">
        <v>155</v>
      </c>
      <c r="K3239" s="66" t="s">
        <v>586</v>
      </c>
    </row>
    <row r="3240" spans="1:11" ht="17.25">
      <c r="A3240" s="65">
        <v>19</v>
      </c>
      <c r="B3240" s="69">
        <v>20546</v>
      </c>
      <c r="C3240" s="78" t="s">
        <v>1558</v>
      </c>
      <c r="D3240" s="66" t="s">
        <v>3280</v>
      </c>
      <c r="E3240" s="70"/>
      <c r="F3240" s="70"/>
      <c r="G3240" s="70">
        <v>1800</v>
      </c>
      <c r="H3240" s="66">
        <v>2556</v>
      </c>
      <c r="I3240" s="66" t="s">
        <v>154</v>
      </c>
      <c r="J3240" s="66" t="s">
        <v>155</v>
      </c>
      <c r="K3240" s="66" t="s">
        <v>586</v>
      </c>
    </row>
    <row r="3241" spans="1:11" ht="17.25">
      <c r="A3241" s="65">
        <v>24</v>
      </c>
      <c r="B3241" s="69">
        <v>20546</v>
      </c>
      <c r="C3241" s="72" t="s">
        <v>171</v>
      </c>
      <c r="D3241" s="66" t="s">
        <v>3281</v>
      </c>
      <c r="E3241" s="70"/>
      <c r="F3241" s="70"/>
      <c r="G3241" s="70">
        <v>1080</v>
      </c>
      <c r="H3241" s="66">
        <v>2556</v>
      </c>
      <c r="I3241" s="66" t="s">
        <v>154</v>
      </c>
      <c r="J3241" s="66" t="s">
        <v>155</v>
      </c>
      <c r="K3241" s="66" t="s">
        <v>586</v>
      </c>
    </row>
    <row r="3242" spans="1:11" ht="17.25">
      <c r="A3242" s="65">
        <v>24</v>
      </c>
      <c r="B3242" s="69">
        <v>20546</v>
      </c>
      <c r="C3242" s="78" t="s">
        <v>584</v>
      </c>
      <c r="D3242" s="66" t="s">
        <v>3282</v>
      </c>
      <c r="E3242" s="70"/>
      <c r="F3242" s="70"/>
      <c r="G3242" s="70">
        <v>16500</v>
      </c>
      <c r="H3242" s="66">
        <v>2556</v>
      </c>
      <c r="I3242" s="66" t="s">
        <v>154</v>
      </c>
      <c r="J3242" s="66" t="s">
        <v>155</v>
      </c>
      <c r="K3242" s="66" t="s">
        <v>586</v>
      </c>
    </row>
    <row r="3243" spans="1:11" ht="17.25">
      <c r="A3243" s="65">
        <v>24</v>
      </c>
      <c r="B3243" s="69">
        <v>20546</v>
      </c>
      <c r="C3243" s="72" t="s">
        <v>171</v>
      </c>
      <c r="D3243" s="66" t="s">
        <v>2002</v>
      </c>
      <c r="E3243" s="70"/>
      <c r="F3243" s="70"/>
      <c r="G3243" s="70">
        <v>1200</v>
      </c>
      <c r="H3243" s="66">
        <v>2556</v>
      </c>
      <c r="I3243" s="66" t="s">
        <v>154</v>
      </c>
      <c r="J3243" s="66" t="s">
        <v>155</v>
      </c>
      <c r="K3243" s="66" t="s">
        <v>586</v>
      </c>
    </row>
    <row r="3244" spans="1:11" ht="17.25">
      <c r="A3244" s="65">
        <v>24</v>
      </c>
      <c r="B3244" s="69">
        <v>20546</v>
      </c>
      <c r="C3244" s="78" t="s">
        <v>246</v>
      </c>
      <c r="D3244" s="66" t="s">
        <v>3283</v>
      </c>
      <c r="E3244" s="70"/>
      <c r="F3244" s="70"/>
      <c r="G3244" s="70">
        <v>240</v>
      </c>
      <c r="H3244" s="66">
        <v>2556</v>
      </c>
      <c r="I3244" s="66" t="s">
        <v>154</v>
      </c>
      <c r="J3244" s="66" t="s">
        <v>155</v>
      </c>
      <c r="K3244" s="66" t="s">
        <v>586</v>
      </c>
    </row>
    <row r="3245" spans="1:11" ht="17.25">
      <c r="A3245" s="65">
        <v>24</v>
      </c>
      <c r="B3245" s="69">
        <v>20546</v>
      </c>
      <c r="C3245" s="66" t="s">
        <v>220</v>
      </c>
      <c r="D3245" s="66" t="s">
        <v>3284</v>
      </c>
      <c r="E3245" s="70"/>
      <c r="F3245" s="70"/>
      <c r="G3245" s="70">
        <v>2320</v>
      </c>
      <c r="H3245" s="66">
        <v>2556</v>
      </c>
      <c r="I3245" s="66" t="s">
        <v>154</v>
      </c>
      <c r="J3245" s="66" t="s">
        <v>155</v>
      </c>
      <c r="K3245" s="66" t="s">
        <v>586</v>
      </c>
    </row>
    <row r="3246" spans="1:11" ht="17.25">
      <c r="A3246" s="65">
        <v>24</v>
      </c>
      <c r="B3246" s="69">
        <v>20546</v>
      </c>
      <c r="C3246" s="78" t="s">
        <v>250</v>
      </c>
      <c r="D3246" s="66" t="s">
        <v>3285</v>
      </c>
      <c r="E3246" s="70"/>
      <c r="F3246" s="70"/>
      <c r="G3246" s="70">
        <v>6580</v>
      </c>
      <c r="H3246" s="66">
        <v>2556</v>
      </c>
      <c r="I3246" s="66" t="s">
        <v>154</v>
      </c>
      <c r="J3246" s="66" t="s">
        <v>155</v>
      </c>
      <c r="K3246" s="66" t="s">
        <v>586</v>
      </c>
    </row>
    <row r="3247" spans="1:11" ht="17.25">
      <c r="A3247" s="65">
        <v>24</v>
      </c>
      <c r="B3247" s="69">
        <v>20546</v>
      </c>
      <c r="C3247" s="70" t="s">
        <v>158</v>
      </c>
      <c r="D3247" s="66" t="s">
        <v>3286</v>
      </c>
      <c r="E3247" s="70"/>
      <c r="F3247" s="70"/>
      <c r="G3247" s="70">
        <v>8785</v>
      </c>
      <c r="H3247" s="66">
        <v>2556</v>
      </c>
      <c r="I3247" s="66" t="s">
        <v>154</v>
      </c>
      <c r="J3247" s="66" t="s">
        <v>155</v>
      </c>
      <c r="K3247" s="66" t="s">
        <v>586</v>
      </c>
    </row>
    <row r="3248" spans="1:11" ht="17.25">
      <c r="A3248" s="65">
        <v>24</v>
      </c>
      <c r="B3248" s="69">
        <v>20546</v>
      </c>
      <c r="C3248" s="70" t="s">
        <v>158</v>
      </c>
      <c r="D3248" s="66" t="s">
        <v>3286</v>
      </c>
      <c r="E3248" s="70"/>
      <c r="F3248" s="70"/>
      <c r="G3248" s="70">
        <v>7240</v>
      </c>
      <c r="H3248" s="66">
        <v>2556</v>
      </c>
      <c r="I3248" s="66" t="s">
        <v>154</v>
      </c>
      <c r="J3248" s="66" t="s">
        <v>155</v>
      </c>
      <c r="K3248" s="66" t="s">
        <v>586</v>
      </c>
    </row>
    <row r="3249" spans="1:11" ht="17.25">
      <c r="A3249" s="65">
        <v>24</v>
      </c>
      <c r="B3249" s="69">
        <v>20546</v>
      </c>
      <c r="C3249" s="78" t="s">
        <v>250</v>
      </c>
      <c r="D3249" s="66" t="s">
        <v>3286</v>
      </c>
      <c r="E3249" s="70"/>
      <c r="F3249" s="70"/>
      <c r="G3249" s="70">
        <v>6400</v>
      </c>
      <c r="H3249" s="66">
        <v>2556</v>
      </c>
      <c r="I3249" s="66" t="s">
        <v>154</v>
      </c>
      <c r="J3249" s="66" t="s">
        <v>155</v>
      </c>
      <c r="K3249" s="66" t="s">
        <v>586</v>
      </c>
    </row>
    <row r="3250" spans="1:11" ht="17.25">
      <c r="A3250" s="65">
        <v>24</v>
      </c>
      <c r="B3250" s="69">
        <v>20546</v>
      </c>
      <c r="C3250" s="78" t="s">
        <v>250</v>
      </c>
      <c r="D3250" s="66" t="s">
        <v>3286</v>
      </c>
      <c r="E3250" s="70"/>
      <c r="F3250" s="70"/>
      <c r="G3250" s="70">
        <v>54400</v>
      </c>
      <c r="H3250" s="66">
        <v>2556</v>
      </c>
      <c r="I3250" s="66" t="s">
        <v>154</v>
      </c>
      <c r="J3250" s="66" t="s">
        <v>155</v>
      </c>
      <c r="K3250" s="66" t="s">
        <v>586</v>
      </c>
    </row>
    <row r="3251" spans="1:11" ht="17.25">
      <c r="A3251" s="65">
        <v>24</v>
      </c>
      <c r="B3251" s="69">
        <v>20546</v>
      </c>
      <c r="C3251" s="70" t="s">
        <v>158</v>
      </c>
      <c r="D3251" s="66" t="s">
        <v>3286</v>
      </c>
      <c r="E3251" s="70"/>
      <c r="F3251" s="70"/>
      <c r="G3251" s="70">
        <v>7564.25</v>
      </c>
      <c r="H3251" s="66">
        <v>2556</v>
      </c>
      <c r="I3251" s="66" t="s">
        <v>154</v>
      </c>
      <c r="J3251" s="66" t="s">
        <v>155</v>
      </c>
      <c r="K3251" s="66" t="s">
        <v>586</v>
      </c>
    </row>
    <row r="3252" spans="1:11" ht="17.25">
      <c r="A3252" s="65">
        <v>24</v>
      </c>
      <c r="B3252" s="69">
        <v>20546</v>
      </c>
      <c r="C3252" s="71" t="s">
        <v>236</v>
      </c>
      <c r="D3252" s="66" t="s">
        <v>3287</v>
      </c>
      <c r="E3252" s="70"/>
      <c r="F3252" s="70"/>
      <c r="G3252" s="70">
        <v>443078.5</v>
      </c>
      <c r="H3252" s="66">
        <v>2556</v>
      </c>
      <c r="I3252" s="66" t="s">
        <v>154</v>
      </c>
      <c r="J3252" s="66" t="s">
        <v>155</v>
      </c>
      <c r="K3252" s="66" t="s">
        <v>586</v>
      </c>
    </row>
    <row r="3253" spans="1:11" ht="17.25">
      <c r="A3253" s="65">
        <v>24</v>
      </c>
      <c r="B3253" s="69">
        <v>20546</v>
      </c>
      <c r="C3253" s="78" t="s">
        <v>246</v>
      </c>
      <c r="D3253" s="66" t="s">
        <v>3288</v>
      </c>
      <c r="E3253" s="70"/>
      <c r="F3253" s="70"/>
      <c r="G3253" s="70">
        <v>3840</v>
      </c>
      <c r="H3253" s="66">
        <v>2556</v>
      </c>
      <c r="I3253" s="66" t="s">
        <v>154</v>
      </c>
      <c r="J3253" s="66" t="s">
        <v>155</v>
      </c>
      <c r="K3253" s="66" t="s">
        <v>586</v>
      </c>
    </row>
    <row r="3254" spans="1:11" ht="17.25">
      <c r="A3254" s="65">
        <v>25</v>
      </c>
      <c r="B3254" s="69">
        <v>20546</v>
      </c>
      <c r="C3254" s="78" t="s">
        <v>584</v>
      </c>
      <c r="D3254" s="66" t="s">
        <v>3289</v>
      </c>
      <c r="E3254" s="70"/>
      <c r="F3254" s="70"/>
      <c r="G3254" s="70">
        <v>3200</v>
      </c>
      <c r="H3254" s="66">
        <v>2556</v>
      </c>
      <c r="I3254" s="66" t="s">
        <v>154</v>
      </c>
      <c r="J3254" s="66" t="s">
        <v>155</v>
      </c>
      <c r="K3254" s="66" t="s">
        <v>586</v>
      </c>
    </row>
    <row r="3255" spans="1:11" ht="17.25">
      <c r="A3255" s="65">
        <v>25</v>
      </c>
      <c r="B3255" s="69">
        <v>20546</v>
      </c>
      <c r="C3255" s="78" t="s">
        <v>584</v>
      </c>
      <c r="D3255" s="66" t="s">
        <v>3290</v>
      </c>
      <c r="E3255" s="70"/>
      <c r="F3255" s="70"/>
      <c r="G3255" s="70">
        <v>3200</v>
      </c>
      <c r="H3255" s="66">
        <v>2556</v>
      </c>
      <c r="I3255" s="66" t="s">
        <v>154</v>
      </c>
      <c r="J3255" s="66" t="s">
        <v>155</v>
      </c>
      <c r="K3255" s="66" t="s">
        <v>586</v>
      </c>
    </row>
    <row r="3256" spans="1:11" ht="17.25">
      <c r="A3256" s="65">
        <v>25</v>
      </c>
      <c r="B3256" s="69">
        <v>20546</v>
      </c>
      <c r="C3256" s="78" t="s">
        <v>584</v>
      </c>
      <c r="D3256" s="66" t="s">
        <v>3291</v>
      </c>
      <c r="E3256" s="70"/>
      <c r="F3256" s="70"/>
      <c r="G3256" s="70">
        <v>3200</v>
      </c>
      <c r="H3256" s="66">
        <v>2556</v>
      </c>
      <c r="I3256" s="66" t="s">
        <v>154</v>
      </c>
      <c r="J3256" s="66" t="s">
        <v>155</v>
      </c>
      <c r="K3256" s="66" t="s">
        <v>586</v>
      </c>
    </row>
    <row r="3257" spans="1:11" ht="17.25">
      <c r="A3257" s="65">
        <v>25</v>
      </c>
      <c r="B3257" s="69">
        <v>20546</v>
      </c>
      <c r="C3257" s="78" t="s">
        <v>584</v>
      </c>
      <c r="D3257" s="66" t="s">
        <v>3292</v>
      </c>
      <c r="E3257" s="70"/>
      <c r="F3257" s="70"/>
      <c r="G3257" s="70">
        <v>3200</v>
      </c>
      <c r="H3257" s="66">
        <v>2556</v>
      </c>
      <c r="I3257" s="66" t="s">
        <v>154</v>
      </c>
      <c r="J3257" s="66" t="s">
        <v>155</v>
      </c>
      <c r="K3257" s="66" t="s">
        <v>586</v>
      </c>
    </row>
    <row r="3258" spans="1:11" ht="17.25">
      <c r="A3258" s="65">
        <v>25</v>
      </c>
      <c r="B3258" s="69">
        <v>20546</v>
      </c>
      <c r="C3258" s="78" t="s">
        <v>584</v>
      </c>
      <c r="D3258" s="66" t="s">
        <v>3293</v>
      </c>
      <c r="E3258" s="70"/>
      <c r="F3258" s="70"/>
      <c r="G3258" s="70">
        <v>3200</v>
      </c>
      <c r="H3258" s="66">
        <v>2556</v>
      </c>
      <c r="I3258" s="66" t="s">
        <v>154</v>
      </c>
      <c r="J3258" s="66" t="s">
        <v>155</v>
      </c>
      <c r="K3258" s="66" t="s">
        <v>586</v>
      </c>
    </row>
    <row r="3259" spans="1:11" ht="17.25">
      <c r="A3259" s="65">
        <v>25</v>
      </c>
      <c r="B3259" s="69">
        <v>20546</v>
      </c>
      <c r="C3259" s="78" t="s">
        <v>584</v>
      </c>
      <c r="D3259" s="66" t="s">
        <v>3294</v>
      </c>
      <c r="E3259" s="70"/>
      <c r="F3259" s="70"/>
      <c r="G3259" s="70">
        <v>3200</v>
      </c>
      <c r="H3259" s="66">
        <v>2556</v>
      </c>
      <c r="I3259" s="66" t="s">
        <v>154</v>
      </c>
      <c r="J3259" s="66" t="s">
        <v>155</v>
      </c>
      <c r="K3259" s="66" t="s">
        <v>586</v>
      </c>
    </row>
    <row r="3260" spans="1:11" ht="17.25">
      <c r="A3260" s="65">
        <v>25</v>
      </c>
      <c r="B3260" s="69">
        <v>20546</v>
      </c>
      <c r="C3260" s="78" t="s">
        <v>584</v>
      </c>
      <c r="D3260" s="66" t="s">
        <v>3295</v>
      </c>
      <c r="E3260" s="70"/>
      <c r="F3260" s="70"/>
      <c r="G3260" s="70">
        <v>3200</v>
      </c>
      <c r="H3260" s="66">
        <v>2556</v>
      </c>
      <c r="I3260" s="66" t="s">
        <v>154</v>
      </c>
      <c r="J3260" s="66" t="s">
        <v>155</v>
      </c>
      <c r="K3260" s="66" t="s">
        <v>586</v>
      </c>
    </row>
    <row r="3261" spans="1:11" ht="17.25">
      <c r="A3261" s="65">
        <v>25</v>
      </c>
      <c r="B3261" s="69">
        <v>20546</v>
      </c>
      <c r="C3261" s="78" t="s">
        <v>584</v>
      </c>
      <c r="D3261" s="66" t="s">
        <v>3296</v>
      </c>
      <c r="E3261" s="70"/>
      <c r="F3261" s="70"/>
      <c r="G3261" s="70">
        <v>3200</v>
      </c>
      <c r="H3261" s="66">
        <v>2556</v>
      </c>
      <c r="I3261" s="66" t="s">
        <v>154</v>
      </c>
      <c r="J3261" s="66" t="s">
        <v>155</v>
      </c>
      <c r="K3261" s="66" t="s">
        <v>586</v>
      </c>
    </row>
    <row r="3262" spans="1:11" ht="17.25">
      <c r="A3262" s="65">
        <v>25</v>
      </c>
      <c r="B3262" s="69">
        <v>20546</v>
      </c>
      <c r="C3262" s="78" t="s">
        <v>584</v>
      </c>
      <c r="D3262" s="66" t="s">
        <v>3297</v>
      </c>
      <c r="E3262" s="70"/>
      <c r="F3262" s="70"/>
      <c r="G3262" s="70">
        <v>2400</v>
      </c>
      <c r="H3262" s="66">
        <v>2556</v>
      </c>
      <c r="I3262" s="66" t="s">
        <v>154</v>
      </c>
      <c r="J3262" s="66" t="s">
        <v>155</v>
      </c>
      <c r="K3262" s="66" t="s">
        <v>586</v>
      </c>
    </row>
    <row r="3263" spans="1:11" ht="17.25">
      <c r="A3263" s="65">
        <v>25</v>
      </c>
      <c r="B3263" s="69">
        <v>20546</v>
      </c>
      <c r="C3263" s="78" t="s">
        <v>584</v>
      </c>
      <c r="D3263" s="66" t="s">
        <v>3298</v>
      </c>
      <c r="E3263" s="70"/>
      <c r="F3263" s="70"/>
      <c r="G3263" s="70">
        <v>3200</v>
      </c>
      <c r="H3263" s="66">
        <v>2556</v>
      </c>
      <c r="I3263" s="66" t="s">
        <v>154</v>
      </c>
      <c r="J3263" s="66" t="s">
        <v>155</v>
      </c>
      <c r="K3263" s="66" t="s">
        <v>586</v>
      </c>
    </row>
    <row r="3264" spans="1:11" ht="17.25">
      <c r="A3264" s="65">
        <v>25</v>
      </c>
      <c r="B3264" s="69">
        <v>20546</v>
      </c>
      <c r="C3264" s="78" t="s">
        <v>584</v>
      </c>
      <c r="D3264" s="66" t="s">
        <v>3299</v>
      </c>
      <c r="E3264" s="70"/>
      <c r="F3264" s="70"/>
      <c r="G3264" s="70">
        <v>10800</v>
      </c>
      <c r="H3264" s="66">
        <v>2556</v>
      </c>
      <c r="I3264" s="66" t="s">
        <v>154</v>
      </c>
      <c r="J3264" s="66" t="s">
        <v>155</v>
      </c>
      <c r="K3264" s="66" t="s">
        <v>586</v>
      </c>
    </row>
    <row r="3265" spans="1:11" ht="17.25">
      <c r="A3265" s="65">
        <v>25</v>
      </c>
      <c r="B3265" s="69">
        <v>20546</v>
      </c>
      <c r="C3265" s="78" t="s">
        <v>584</v>
      </c>
      <c r="D3265" s="66" t="s">
        <v>3300</v>
      </c>
      <c r="E3265" s="70"/>
      <c r="F3265" s="70"/>
      <c r="G3265" s="70">
        <v>5400</v>
      </c>
      <c r="H3265" s="66">
        <v>2556</v>
      </c>
      <c r="I3265" s="66" t="s">
        <v>154</v>
      </c>
      <c r="J3265" s="66" t="s">
        <v>155</v>
      </c>
      <c r="K3265" s="66" t="s">
        <v>586</v>
      </c>
    </row>
    <row r="3266" spans="1:11" ht="17.25">
      <c r="A3266" s="65">
        <v>29</v>
      </c>
      <c r="B3266" s="69">
        <v>20546</v>
      </c>
      <c r="C3266" s="78" t="s">
        <v>584</v>
      </c>
      <c r="D3266" s="66" t="s">
        <v>3301</v>
      </c>
      <c r="E3266" s="70"/>
      <c r="F3266" s="70"/>
      <c r="G3266" s="70">
        <v>45000</v>
      </c>
      <c r="H3266" s="66">
        <v>2556</v>
      </c>
      <c r="I3266" s="66" t="s">
        <v>154</v>
      </c>
      <c r="J3266" s="66" t="s">
        <v>155</v>
      </c>
      <c r="K3266" s="66" t="s">
        <v>586</v>
      </c>
    </row>
    <row r="3267" spans="1:11" ht="17.25">
      <c r="A3267" s="65">
        <v>29</v>
      </c>
      <c r="B3267" s="69">
        <v>20546</v>
      </c>
      <c r="C3267" s="78" t="s">
        <v>584</v>
      </c>
      <c r="D3267" s="66" t="s">
        <v>3302</v>
      </c>
      <c r="E3267" s="70"/>
      <c r="F3267" s="70"/>
      <c r="G3267" s="70">
        <v>10800</v>
      </c>
      <c r="H3267" s="66">
        <v>2556</v>
      </c>
      <c r="I3267" s="66" t="s">
        <v>154</v>
      </c>
      <c r="J3267" s="66" t="s">
        <v>155</v>
      </c>
      <c r="K3267" s="66" t="s">
        <v>586</v>
      </c>
    </row>
    <row r="3268" spans="1:11" ht="17.25">
      <c r="A3268" s="65">
        <v>29</v>
      </c>
      <c r="B3268" s="69">
        <v>20546</v>
      </c>
      <c r="C3268" s="78" t="s">
        <v>584</v>
      </c>
      <c r="D3268" s="66" t="s">
        <v>3303</v>
      </c>
      <c r="E3268" s="70"/>
      <c r="F3268" s="70"/>
      <c r="G3268" s="70">
        <v>4800</v>
      </c>
      <c r="H3268" s="66">
        <v>2556</v>
      </c>
      <c r="I3268" s="66" t="s">
        <v>154</v>
      </c>
      <c r="J3268" s="66" t="s">
        <v>155</v>
      </c>
      <c r="K3268" s="66" t="s">
        <v>586</v>
      </c>
    </row>
    <row r="3269" spans="1:11" ht="17.25">
      <c r="A3269" s="65">
        <v>30</v>
      </c>
      <c r="B3269" s="69">
        <v>20546</v>
      </c>
      <c r="C3269" s="78" t="s">
        <v>584</v>
      </c>
      <c r="D3269" s="66" t="s">
        <v>3304</v>
      </c>
      <c r="E3269" s="70"/>
      <c r="F3269" s="70"/>
      <c r="G3269" s="70">
        <v>32400</v>
      </c>
      <c r="H3269" s="66">
        <v>2556</v>
      </c>
      <c r="I3269" s="66" t="s">
        <v>154</v>
      </c>
      <c r="J3269" s="66" t="s">
        <v>155</v>
      </c>
      <c r="K3269" s="66" t="s">
        <v>586</v>
      </c>
    </row>
    <row r="3270" spans="1:11" ht="17.25">
      <c r="A3270" s="65">
        <v>30</v>
      </c>
      <c r="B3270" s="69">
        <v>20546</v>
      </c>
      <c r="C3270" s="78" t="s">
        <v>584</v>
      </c>
      <c r="D3270" s="66" t="s">
        <v>3305</v>
      </c>
      <c r="E3270" s="70"/>
      <c r="F3270" s="70"/>
      <c r="G3270" s="70">
        <v>1800</v>
      </c>
      <c r="H3270" s="66">
        <v>2556</v>
      </c>
      <c r="I3270" s="66" t="s">
        <v>154</v>
      </c>
      <c r="J3270" s="66" t="s">
        <v>155</v>
      </c>
      <c r="K3270" s="66" t="s">
        <v>586</v>
      </c>
    </row>
    <row r="3271" spans="1:11" ht="17.25">
      <c r="A3271" s="65">
        <v>8</v>
      </c>
      <c r="B3271" s="69">
        <v>20576</v>
      </c>
      <c r="C3271" s="72" t="s">
        <v>596</v>
      </c>
      <c r="D3271" s="66" t="s">
        <v>3306</v>
      </c>
      <c r="E3271" s="70"/>
      <c r="F3271" s="70"/>
      <c r="G3271" s="70">
        <v>15260</v>
      </c>
      <c r="H3271" s="66">
        <v>2556</v>
      </c>
      <c r="I3271" s="66" t="s">
        <v>154</v>
      </c>
      <c r="J3271" s="66" t="s">
        <v>155</v>
      </c>
      <c r="K3271" s="66" t="s">
        <v>586</v>
      </c>
    </row>
    <row r="3272" spans="1:11" ht="17.25">
      <c r="A3272" s="65">
        <v>8</v>
      </c>
      <c r="B3272" s="69">
        <v>20576</v>
      </c>
      <c r="C3272" s="66" t="s">
        <v>186</v>
      </c>
      <c r="D3272" s="66" t="s">
        <v>3307</v>
      </c>
      <c r="E3272" s="70"/>
      <c r="F3272" s="70"/>
      <c r="G3272" s="70">
        <v>2800</v>
      </c>
      <c r="H3272" s="66">
        <v>2556</v>
      </c>
      <c r="I3272" s="66" t="s">
        <v>154</v>
      </c>
      <c r="J3272" s="66" t="s">
        <v>155</v>
      </c>
      <c r="K3272" s="66" t="s">
        <v>586</v>
      </c>
    </row>
    <row r="3273" spans="1:11" ht="17.25">
      <c r="A3273" s="65">
        <v>8</v>
      </c>
      <c r="B3273" s="69">
        <v>20576</v>
      </c>
      <c r="C3273" s="72" t="s">
        <v>171</v>
      </c>
      <c r="D3273" s="66" t="s">
        <v>3308</v>
      </c>
      <c r="E3273" s="70"/>
      <c r="F3273" s="70"/>
      <c r="G3273" s="70">
        <v>1080</v>
      </c>
      <c r="H3273" s="66">
        <v>2556</v>
      </c>
      <c r="I3273" s="66" t="s">
        <v>154</v>
      </c>
      <c r="J3273" s="66" t="s">
        <v>155</v>
      </c>
      <c r="K3273" s="66" t="s">
        <v>586</v>
      </c>
    </row>
    <row r="3274" spans="1:11" ht="17.25">
      <c r="A3274" s="65">
        <v>8</v>
      </c>
      <c r="B3274" s="69">
        <v>20576</v>
      </c>
      <c r="C3274" s="78" t="s">
        <v>584</v>
      </c>
      <c r="D3274" s="66" t="s">
        <v>3309</v>
      </c>
      <c r="E3274" s="70"/>
      <c r="F3274" s="70"/>
      <c r="G3274" s="70">
        <v>1600</v>
      </c>
      <c r="H3274" s="66">
        <v>2556</v>
      </c>
      <c r="I3274" s="66" t="s">
        <v>154</v>
      </c>
      <c r="J3274" s="66" t="s">
        <v>155</v>
      </c>
      <c r="K3274" s="66" t="s">
        <v>586</v>
      </c>
    </row>
    <row r="3275" spans="1:11" ht="17.25">
      <c r="A3275" s="65">
        <v>8</v>
      </c>
      <c r="B3275" s="69">
        <v>20576</v>
      </c>
      <c r="C3275" s="78" t="s">
        <v>584</v>
      </c>
      <c r="D3275" s="66" t="s">
        <v>3310</v>
      </c>
      <c r="E3275" s="70"/>
      <c r="F3275" s="70"/>
      <c r="G3275" s="70">
        <v>20400</v>
      </c>
      <c r="H3275" s="66">
        <v>2556</v>
      </c>
      <c r="I3275" s="66" t="s">
        <v>154</v>
      </c>
      <c r="J3275" s="66" t="s">
        <v>155</v>
      </c>
      <c r="K3275" s="66" t="s">
        <v>586</v>
      </c>
    </row>
    <row r="3276" spans="1:11" ht="17.25">
      <c r="A3276" s="65">
        <v>8</v>
      </c>
      <c r="B3276" s="69">
        <v>20576</v>
      </c>
      <c r="C3276" s="78" t="s">
        <v>584</v>
      </c>
      <c r="D3276" s="66" t="s">
        <v>3311</v>
      </c>
      <c r="E3276" s="70"/>
      <c r="F3276" s="70"/>
      <c r="G3276" s="70">
        <v>34600</v>
      </c>
      <c r="H3276" s="66">
        <v>2556</v>
      </c>
      <c r="I3276" s="66" t="s">
        <v>154</v>
      </c>
      <c r="J3276" s="66" t="s">
        <v>155</v>
      </c>
      <c r="K3276" s="66" t="s">
        <v>586</v>
      </c>
    </row>
    <row r="3277" spans="1:11" ht="17.25">
      <c r="A3277" s="65">
        <v>8</v>
      </c>
      <c r="B3277" s="69">
        <v>20576</v>
      </c>
      <c r="C3277" s="66" t="s">
        <v>220</v>
      </c>
      <c r="D3277" s="66" t="s">
        <v>3312</v>
      </c>
      <c r="E3277" s="70"/>
      <c r="F3277" s="70"/>
      <c r="G3277" s="70">
        <v>1000</v>
      </c>
      <c r="H3277" s="66">
        <v>2556</v>
      </c>
      <c r="I3277" s="66" t="s">
        <v>154</v>
      </c>
      <c r="J3277" s="66" t="s">
        <v>155</v>
      </c>
      <c r="K3277" s="66" t="s">
        <v>586</v>
      </c>
    </row>
    <row r="3278" spans="1:11" ht="17.25">
      <c r="A3278" s="65">
        <v>10</v>
      </c>
      <c r="B3278" s="69">
        <v>20576</v>
      </c>
      <c r="C3278" s="78" t="s">
        <v>584</v>
      </c>
      <c r="D3278" s="66" t="s">
        <v>3313</v>
      </c>
      <c r="E3278" s="70"/>
      <c r="F3278" s="70"/>
      <c r="G3278" s="70">
        <v>1200</v>
      </c>
      <c r="H3278" s="66">
        <v>2556</v>
      </c>
      <c r="I3278" s="66" t="s">
        <v>154</v>
      </c>
      <c r="J3278" s="66" t="s">
        <v>155</v>
      </c>
      <c r="K3278" s="66" t="s">
        <v>586</v>
      </c>
    </row>
    <row r="3279" spans="1:11" ht="17.25">
      <c r="A3279" s="65">
        <v>10</v>
      </c>
      <c r="B3279" s="69">
        <v>20576</v>
      </c>
      <c r="C3279" s="78" t="s">
        <v>246</v>
      </c>
      <c r="D3279" s="66" t="s">
        <v>3314</v>
      </c>
      <c r="E3279" s="70"/>
      <c r="F3279" s="70"/>
      <c r="G3279" s="70">
        <v>960</v>
      </c>
      <c r="H3279" s="66">
        <v>2556</v>
      </c>
      <c r="I3279" s="66" t="s">
        <v>154</v>
      </c>
      <c r="J3279" s="66" t="s">
        <v>155</v>
      </c>
      <c r="K3279" s="66" t="s">
        <v>586</v>
      </c>
    </row>
    <row r="3280" spans="1:11" ht="17.25">
      <c r="A3280" s="65">
        <v>10</v>
      </c>
      <c r="B3280" s="69">
        <v>20576</v>
      </c>
      <c r="C3280" s="78" t="s">
        <v>584</v>
      </c>
      <c r="D3280" s="66" t="s">
        <v>3315</v>
      </c>
      <c r="E3280" s="70"/>
      <c r="F3280" s="70"/>
      <c r="G3280" s="70">
        <v>1080</v>
      </c>
      <c r="H3280" s="66">
        <v>2556</v>
      </c>
      <c r="I3280" s="66" t="s">
        <v>154</v>
      </c>
      <c r="J3280" s="66" t="s">
        <v>155</v>
      </c>
      <c r="K3280" s="66" t="s">
        <v>586</v>
      </c>
    </row>
    <row r="3281" spans="1:11" ht="17.25">
      <c r="A3281" s="65">
        <v>10</v>
      </c>
      <c r="B3281" s="69">
        <v>20576</v>
      </c>
      <c r="C3281" s="78" t="s">
        <v>246</v>
      </c>
      <c r="D3281" s="66" t="s">
        <v>3316</v>
      </c>
      <c r="E3281" s="70"/>
      <c r="F3281" s="70"/>
      <c r="G3281" s="70">
        <v>2880</v>
      </c>
      <c r="H3281" s="66">
        <v>2556</v>
      </c>
      <c r="I3281" s="66" t="s">
        <v>154</v>
      </c>
      <c r="J3281" s="66" t="s">
        <v>155</v>
      </c>
      <c r="K3281" s="66" t="s">
        <v>586</v>
      </c>
    </row>
    <row r="3282" spans="1:11" ht="17.25">
      <c r="A3282" s="65">
        <v>10</v>
      </c>
      <c r="B3282" s="69">
        <v>20576</v>
      </c>
      <c r="C3282" s="78" t="s">
        <v>584</v>
      </c>
      <c r="D3282" s="66" t="s">
        <v>3317</v>
      </c>
      <c r="E3282" s="70"/>
      <c r="F3282" s="70"/>
      <c r="G3282" s="70">
        <v>1800</v>
      </c>
      <c r="H3282" s="66">
        <v>2556</v>
      </c>
      <c r="I3282" s="66" t="s">
        <v>154</v>
      </c>
      <c r="J3282" s="66" t="s">
        <v>155</v>
      </c>
      <c r="K3282" s="66" t="s">
        <v>586</v>
      </c>
    </row>
    <row r="3283" spans="1:11" ht="17.25">
      <c r="A3283" s="65">
        <v>16</v>
      </c>
      <c r="B3283" s="69">
        <v>20576</v>
      </c>
      <c r="C3283" s="78" t="s">
        <v>246</v>
      </c>
      <c r="D3283" s="66" t="s">
        <v>3318</v>
      </c>
      <c r="E3283" s="70"/>
      <c r="F3283" s="70"/>
      <c r="G3283" s="70">
        <v>5400</v>
      </c>
      <c r="H3283" s="66">
        <v>2556</v>
      </c>
      <c r="I3283" s="66" t="s">
        <v>154</v>
      </c>
      <c r="J3283" s="66" t="s">
        <v>155</v>
      </c>
      <c r="K3283" s="66" t="s">
        <v>586</v>
      </c>
    </row>
    <row r="3284" spans="1:11" ht="17.25">
      <c r="A3284" s="65">
        <v>16</v>
      </c>
      <c r="B3284" s="69">
        <v>20576</v>
      </c>
      <c r="C3284" s="78" t="s">
        <v>584</v>
      </c>
      <c r="D3284" s="66" t="s">
        <v>3319</v>
      </c>
      <c r="E3284" s="70"/>
      <c r="F3284" s="70"/>
      <c r="G3284" s="70">
        <v>1600</v>
      </c>
      <c r="H3284" s="66">
        <v>2556</v>
      </c>
      <c r="I3284" s="66" t="s">
        <v>154</v>
      </c>
      <c r="J3284" s="66" t="s">
        <v>155</v>
      </c>
      <c r="K3284" s="66" t="s">
        <v>586</v>
      </c>
    </row>
    <row r="3285" spans="1:11" ht="17.25">
      <c r="A3285" s="65">
        <v>16</v>
      </c>
      <c r="B3285" s="69">
        <v>20576</v>
      </c>
      <c r="C3285" s="78" t="s">
        <v>1558</v>
      </c>
      <c r="D3285" s="66" t="s">
        <v>3320</v>
      </c>
      <c r="E3285" s="70"/>
      <c r="F3285" s="70"/>
      <c r="G3285" s="70">
        <v>1000</v>
      </c>
      <c r="H3285" s="66">
        <v>2556</v>
      </c>
      <c r="I3285" s="66" t="s">
        <v>154</v>
      </c>
      <c r="J3285" s="66" t="s">
        <v>155</v>
      </c>
      <c r="K3285" s="66" t="s">
        <v>586</v>
      </c>
    </row>
    <row r="3286" spans="1:11" ht="17.25">
      <c r="A3286" s="65">
        <v>16</v>
      </c>
      <c r="B3286" s="69">
        <v>20576</v>
      </c>
      <c r="C3286" s="78" t="s">
        <v>1558</v>
      </c>
      <c r="D3286" s="66" t="s">
        <v>3321</v>
      </c>
      <c r="E3286" s="70"/>
      <c r="F3286" s="70"/>
      <c r="G3286" s="70">
        <v>1800</v>
      </c>
      <c r="H3286" s="66">
        <v>2556</v>
      </c>
      <c r="I3286" s="66" t="s">
        <v>154</v>
      </c>
      <c r="J3286" s="66" t="s">
        <v>155</v>
      </c>
      <c r="K3286" s="66" t="s">
        <v>586</v>
      </c>
    </row>
    <row r="3287" spans="1:11" ht="17.25">
      <c r="A3287" s="65">
        <v>16</v>
      </c>
      <c r="B3287" s="69">
        <v>20576</v>
      </c>
      <c r="C3287" s="78" t="s">
        <v>246</v>
      </c>
      <c r="D3287" s="66" t="s">
        <v>3322</v>
      </c>
      <c r="E3287" s="70"/>
      <c r="F3287" s="70"/>
      <c r="G3287" s="70">
        <v>720</v>
      </c>
      <c r="H3287" s="66">
        <v>2556</v>
      </c>
      <c r="I3287" s="66" t="s">
        <v>154</v>
      </c>
      <c r="J3287" s="66" t="s">
        <v>155</v>
      </c>
      <c r="K3287" s="66" t="s">
        <v>586</v>
      </c>
    </row>
    <row r="3288" spans="1:11" ht="17.25">
      <c r="A3288" s="65">
        <v>17</v>
      </c>
      <c r="B3288" s="69">
        <v>20576</v>
      </c>
      <c r="C3288" s="78" t="s">
        <v>584</v>
      </c>
      <c r="D3288" s="66" t="s">
        <v>3323</v>
      </c>
      <c r="E3288" s="70"/>
      <c r="F3288" s="70"/>
      <c r="G3288" s="70">
        <v>9800</v>
      </c>
      <c r="H3288" s="66">
        <v>2556</v>
      </c>
      <c r="I3288" s="66" t="s">
        <v>154</v>
      </c>
      <c r="J3288" s="66" t="s">
        <v>155</v>
      </c>
      <c r="K3288" s="66" t="s">
        <v>586</v>
      </c>
    </row>
    <row r="3289" spans="1:11" ht="17.25">
      <c r="A3289" s="65">
        <v>17</v>
      </c>
      <c r="B3289" s="69">
        <v>20576</v>
      </c>
      <c r="C3289" s="78" t="s">
        <v>584</v>
      </c>
      <c r="D3289" s="66" t="s">
        <v>3324</v>
      </c>
      <c r="E3289" s="70"/>
      <c r="F3289" s="70"/>
      <c r="G3289" s="70">
        <v>15000</v>
      </c>
      <c r="H3289" s="66">
        <v>2556</v>
      </c>
      <c r="I3289" s="66" t="s">
        <v>154</v>
      </c>
      <c r="J3289" s="66" t="s">
        <v>155</v>
      </c>
      <c r="K3289" s="66" t="s">
        <v>586</v>
      </c>
    </row>
    <row r="3290" spans="1:11" ht="17.25">
      <c r="A3290" s="65">
        <v>17</v>
      </c>
      <c r="B3290" s="69">
        <v>20576</v>
      </c>
      <c r="C3290" s="78" t="s">
        <v>584</v>
      </c>
      <c r="D3290" s="66" t="s">
        <v>3325</v>
      </c>
      <c r="E3290" s="70"/>
      <c r="F3290" s="70"/>
      <c r="G3290" s="70">
        <v>12400</v>
      </c>
      <c r="H3290" s="66">
        <v>2556</v>
      </c>
      <c r="I3290" s="66" t="s">
        <v>154</v>
      </c>
      <c r="J3290" s="66" t="s">
        <v>155</v>
      </c>
      <c r="K3290" s="66" t="s">
        <v>586</v>
      </c>
    </row>
    <row r="3291" spans="1:11" ht="17.25">
      <c r="A3291" s="65">
        <v>17</v>
      </c>
      <c r="B3291" s="69">
        <v>20576</v>
      </c>
      <c r="C3291" s="78" t="s">
        <v>584</v>
      </c>
      <c r="D3291" s="66" t="s">
        <v>3326</v>
      </c>
      <c r="E3291" s="70"/>
      <c r="F3291" s="70"/>
      <c r="G3291" s="70">
        <v>14000</v>
      </c>
      <c r="H3291" s="66">
        <v>2556</v>
      </c>
      <c r="I3291" s="66" t="s">
        <v>154</v>
      </c>
      <c r="J3291" s="66" t="s">
        <v>155</v>
      </c>
      <c r="K3291" s="66" t="s">
        <v>586</v>
      </c>
    </row>
    <row r="3292" spans="1:11" ht="17.25">
      <c r="A3292" s="65">
        <v>17</v>
      </c>
      <c r="B3292" s="69">
        <v>20576</v>
      </c>
      <c r="C3292" s="78" t="s">
        <v>584</v>
      </c>
      <c r="D3292" s="66" t="s">
        <v>3327</v>
      </c>
      <c r="E3292" s="70"/>
      <c r="F3292" s="70"/>
      <c r="G3292" s="70">
        <v>13000</v>
      </c>
      <c r="H3292" s="66">
        <v>2556</v>
      </c>
      <c r="I3292" s="66" t="s">
        <v>154</v>
      </c>
      <c r="J3292" s="66" t="s">
        <v>155</v>
      </c>
      <c r="K3292" s="66" t="s">
        <v>586</v>
      </c>
    </row>
    <row r="3293" spans="1:11" ht="17.25">
      <c r="A3293" s="65">
        <v>17</v>
      </c>
      <c r="B3293" s="69">
        <v>20576</v>
      </c>
      <c r="C3293" s="78" t="s">
        <v>584</v>
      </c>
      <c r="D3293" s="66" t="s">
        <v>3328</v>
      </c>
      <c r="E3293" s="70"/>
      <c r="F3293" s="70"/>
      <c r="G3293" s="70">
        <v>15600</v>
      </c>
      <c r="H3293" s="66">
        <v>2556</v>
      </c>
      <c r="I3293" s="66" t="s">
        <v>154</v>
      </c>
      <c r="J3293" s="66" t="s">
        <v>155</v>
      </c>
      <c r="K3293" s="66" t="s">
        <v>586</v>
      </c>
    </row>
    <row r="3294" spans="1:11" ht="17.25">
      <c r="A3294" s="65">
        <v>17</v>
      </c>
      <c r="B3294" s="69">
        <v>20576</v>
      </c>
      <c r="C3294" s="78" t="s">
        <v>584</v>
      </c>
      <c r="D3294" s="66" t="s">
        <v>3329</v>
      </c>
      <c r="E3294" s="70"/>
      <c r="F3294" s="70"/>
      <c r="G3294" s="70">
        <v>15000</v>
      </c>
      <c r="H3294" s="66">
        <v>2556</v>
      </c>
      <c r="I3294" s="66" t="s">
        <v>154</v>
      </c>
      <c r="J3294" s="66" t="s">
        <v>155</v>
      </c>
      <c r="K3294" s="66" t="s">
        <v>586</v>
      </c>
    </row>
    <row r="3295" spans="1:11" ht="17.25">
      <c r="A3295" s="65">
        <v>17</v>
      </c>
      <c r="B3295" s="69">
        <v>20576</v>
      </c>
      <c r="C3295" s="78" t="s">
        <v>584</v>
      </c>
      <c r="D3295" s="66" t="s">
        <v>3330</v>
      </c>
      <c r="E3295" s="70"/>
      <c r="F3295" s="70"/>
      <c r="G3295" s="70">
        <v>14600</v>
      </c>
      <c r="H3295" s="66">
        <v>2556</v>
      </c>
      <c r="I3295" s="66" t="s">
        <v>154</v>
      </c>
      <c r="J3295" s="66" t="s">
        <v>155</v>
      </c>
      <c r="K3295" s="66" t="s">
        <v>586</v>
      </c>
    </row>
    <row r="3296" spans="1:11" ht="17.25">
      <c r="A3296" s="65">
        <v>17</v>
      </c>
      <c r="B3296" s="69">
        <v>20576</v>
      </c>
      <c r="C3296" s="78" t="s">
        <v>584</v>
      </c>
      <c r="D3296" s="66" t="s">
        <v>3331</v>
      </c>
      <c r="E3296" s="70"/>
      <c r="F3296" s="70"/>
      <c r="G3296" s="70">
        <v>10200</v>
      </c>
      <c r="H3296" s="66">
        <v>2556</v>
      </c>
      <c r="I3296" s="66" t="s">
        <v>154</v>
      </c>
      <c r="J3296" s="66" t="s">
        <v>155</v>
      </c>
      <c r="K3296" s="66" t="s">
        <v>586</v>
      </c>
    </row>
    <row r="3297" spans="1:11" ht="17.25">
      <c r="A3297" s="65">
        <v>17</v>
      </c>
      <c r="B3297" s="69">
        <v>20576</v>
      </c>
      <c r="C3297" s="78" t="s">
        <v>246</v>
      </c>
      <c r="D3297" s="66" t="s">
        <v>3332</v>
      </c>
      <c r="E3297" s="70"/>
      <c r="F3297" s="70"/>
      <c r="G3297" s="70">
        <v>720</v>
      </c>
      <c r="H3297" s="66">
        <v>2556</v>
      </c>
      <c r="I3297" s="66" t="s">
        <v>154</v>
      </c>
      <c r="J3297" s="66" t="s">
        <v>155</v>
      </c>
      <c r="K3297" s="66" t="s">
        <v>586</v>
      </c>
    </row>
    <row r="3298" spans="1:11" ht="17.25">
      <c r="A3298" s="65">
        <v>17</v>
      </c>
      <c r="B3298" s="69">
        <v>20576</v>
      </c>
      <c r="C3298" s="78" t="s">
        <v>584</v>
      </c>
      <c r="D3298" s="66" t="s">
        <v>3333</v>
      </c>
      <c r="E3298" s="70"/>
      <c r="F3298" s="70"/>
      <c r="G3298" s="70">
        <v>88200</v>
      </c>
      <c r="H3298" s="66">
        <v>2556</v>
      </c>
      <c r="I3298" s="66" t="s">
        <v>154</v>
      </c>
      <c r="J3298" s="66" t="s">
        <v>155</v>
      </c>
      <c r="K3298" s="66" t="s">
        <v>586</v>
      </c>
    </row>
    <row r="3299" spans="1:11" ht="17.25">
      <c r="A3299" s="65">
        <v>17</v>
      </c>
      <c r="B3299" s="69">
        <v>20576</v>
      </c>
      <c r="C3299" s="66" t="s">
        <v>186</v>
      </c>
      <c r="D3299" s="66" t="s">
        <v>3334</v>
      </c>
      <c r="E3299" s="70"/>
      <c r="F3299" s="70"/>
      <c r="G3299" s="70">
        <v>140</v>
      </c>
      <c r="H3299" s="66">
        <v>2556</v>
      </c>
      <c r="I3299" s="66" t="s">
        <v>154</v>
      </c>
      <c r="J3299" s="66" t="s">
        <v>155</v>
      </c>
      <c r="K3299" s="66" t="s">
        <v>586</v>
      </c>
    </row>
    <row r="3300" spans="1:11" ht="17.25">
      <c r="A3300" s="65">
        <v>17</v>
      </c>
      <c r="B3300" s="69">
        <v>20576</v>
      </c>
      <c r="C3300" s="72" t="s">
        <v>171</v>
      </c>
      <c r="D3300" s="66" t="s">
        <v>3335</v>
      </c>
      <c r="E3300" s="70"/>
      <c r="F3300" s="70"/>
      <c r="G3300" s="70">
        <v>1080</v>
      </c>
      <c r="H3300" s="66">
        <v>2556</v>
      </c>
      <c r="I3300" s="66" t="s">
        <v>154</v>
      </c>
      <c r="J3300" s="66" t="s">
        <v>155</v>
      </c>
      <c r="K3300" s="66" t="s">
        <v>586</v>
      </c>
    </row>
    <row r="3301" spans="1:11" ht="17.25">
      <c r="A3301" s="65">
        <v>17</v>
      </c>
      <c r="B3301" s="69">
        <v>20576</v>
      </c>
      <c r="C3301" s="70" t="s">
        <v>158</v>
      </c>
      <c r="D3301" s="66" t="s">
        <v>3336</v>
      </c>
      <c r="E3301" s="70"/>
      <c r="F3301" s="70"/>
      <c r="G3301" s="70">
        <v>1900</v>
      </c>
      <c r="H3301" s="66">
        <v>2556</v>
      </c>
      <c r="I3301" s="66" t="s">
        <v>154</v>
      </c>
      <c r="J3301" s="66" t="s">
        <v>155</v>
      </c>
      <c r="K3301" s="66" t="s">
        <v>586</v>
      </c>
    </row>
    <row r="3302" spans="1:11" ht="17.25">
      <c r="A3302" s="65">
        <v>20</v>
      </c>
      <c r="B3302" s="69">
        <v>20576</v>
      </c>
      <c r="C3302" s="78" t="s">
        <v>1558</v>
      </c>
      <c r="D3302" s="66" t="s">
        <v>3337</v>
      </c>
      <c r="E3302" s="70"/>
      <c r="F3302" s="70"/>
      <c r="G3302" s="70">
        <v>1500</v>
      </c>
      <c r="H3302" s="66">
        <v>2556</v>
      </c>
      <c r="I3302" s="66" t="s">
        <v>154</v>
      </c>
      <c r="J3302" s="66" t="s">
        <v>155</v>
      </c>
      <c r="K3302" s="66" t="s">
        <v>586</v>
      </c>
    </row>
    <row r="3303" spans="1:11" ht="17.25">
      <c r="A3303" s="65">
        <v>20</v>
      </c>
      <c r="B3303" s="69">
        <v>20576</v>
      </c>
      <c r="C3303" s="78" t="s">
        <v>246</v>
      </c>
      <c r="D3303" s="66" t="s">
        <v>3338</v>
      </c>
      <c r="E3303" s="70"/>
      <c r="F3303" s="70"/>
      <c r="G3303" s="70">
        <v>960</v>
      </c>
      <c r="H3303" s="66">
        <v>2556</v>
      </c>
      <c r="I3303" s="66" t="s">
        <v>154</v>
      </c>
      <c r="J3303" s="66" t="s">
        <v>155</v>
      </c>
      <c r="K3303" s="66" t="s">
        <v>586</v>
      </c>
    </row>
    <row r="3304" spans="1:11" ht="17.25">
      <c r="A3304" s="65">
        <v>21</v>
      </c>
      <c r="B3304" s="69">
        <v>20576</v>
      </c>
      <c r="C3304" s="66" t="s">
        <v>186</v>
      </c>
      <c r="D3304" s="66" t="s">
        <v>3339</v>
      </c>
      <c r="E3304" s="70"/>
      <c r="F3304" s="70"/>
      <c r="G3304" s="70">
        <v>800</v>
      </c>
      <c r="H3304" s="66">
        <v>2556</v>
      </c>
      <c r="I3304" s="66" t="s">
        <v>154</v>
      </c>
      <c r="J3304" s="66" t="s">
        <v>155</v>
      </c>
      <c r="K3304" s="66" t="s">
        <v>586</v>
      </c>
    </row>
    <row r="3305" spans="1:11" ht="17.25">
      <c r="A3305" s="65">
        <v>21</v>
      </c>
      <c r="B3305" s="69">
        <v>20576</v>
      </c>
      <c r="C3305" s="66" t="s">
        <v>186</v>
      </c>
      <c r="D3305" s="66" t="s">
        <v>3340</v>
      </c>
      <c r="E3305" s="70"/>
      <c r="F3305" s="70"/>
      <c r="G3305" s="70">
        <v>1064</v>
      </c>
      <c r="H3305" s="66">
        <v>2556</v>
      </c>
      <c r="I3305" s="66" t="s">
        <v>154</v>
      </c>
      <c r="J3305" s="66" t="s">
        <v>155</v>
      </c>
      <c r="K3305" s="66" t="s">
        <v>586</v>
      </c>
    </row>
    <row r="3306" spans="1:11" ht="17.25">
      <c r="A3306" s="65">
        <v>21</v>
      </c>
      <c r="B3306" s="69">
        <v>20576</v>
      </c>
      <c r="C3306" s="66" t="s">
        <v>220</v>
      </c>
      <c r="D3306" s="66" t="s">
        <v>3341</v>
      </c>
      <c r="E3306" s="70"/>
      <c r="F3306" s="70"/>
      <c r="G3306" s="70">
        <v>1840</v>
      </c>
      <c r="H3306" s="66">
        <v>2556</v>
      </c>
      <c r="I3306" s="66" t="s">
        <v>154</v>
      </c>
      <c r="J3306" s="66" t="s">
        <v>155</v>
      </c>
      <c r="K3306" s="66" t="s">
        <v>586</v>
      </c>
    </row>
    <row r="3307" spans="1:11" ht="17.25">
      <c r="A3307" s="65">
        <v>21</v>
      </c>
      <c r="B3307" s="69">
        <v>20576</v>
      </c>
      <c r="C3307" s="78" t="s">
        <v>584</v>
      </c>
      <c r="D3307" s="66" t="s">
        <v>3342</v>
      </c>
      <c r="E3307" s="70"/>
      <c r="F3307" s="70"/>
      <c r="G3307" s="70">
        <v>3200</v>
      </c>
      <c r="H3307" s="66">
        <v>2556</v>
      </c>
      <c r="I3307" s="66" t="s">
        <v>154</v>
      </c>
      <c r="J3307" s="66" t="s">
        <v>155</v>
      </c>
      <c r="K3307" s="66" t="s">
        <v>586</v>
      </c>
    </row>
    <row r="3308" spans="1:11" ht="17.25">
      <c r="A3308" s="65">
        <v>21</v>
      </c>
      <c r="B3308" s="69">
        <v>20576</v>
      </c>
      <c r="C3308" s="66" t="s">
        <v>186</v>
      </c>
      <c r="D3308" s="66" t="s">
        <v>3343</v>
      </c>
      <c r="E3308" s="70"/>
      <c r="F3308" s="70"/>
      <c r="G3308" s="70">
        <v>910</v>
      </c>
      <c r="H3308" s="66">
        <v>2556</v>
      </c>
      <c r="I3308" s="66" t="s">
        <v>154</v>
      </c>
      <c r="J3308" s="66" t="s">
        <v>155</v>
      </c>
      <c r="K3308" s="66" t="s">
        <v>586</v>
      </c>
    </row>
    <row r="3309" spans="1:11" ht="17.25">
      <c r="A3309" s="65">
        <v>21</v>
      </c>
      <c r="B3309" s="69">
        <v>20576</v>
      </c>
      <c r="C3309" s="78" t="s">
        <v>246</v>
      </c>
      <c r="D3309" s="66" t="s">
        <v>3344</v>
      </c>
      <c r="E3309" s="70"/>
      <c r="F3309" s="70"/>
      <c r="G3309" s="70">
        <v>720</v>
      </c>
      <c r="H3309" s="66">
        <v>2556</v>
      </c>
      <c r="I3309" s="66" t="s">
        <v>154</v>
      </c>
      <c r="J3309" s="66" t="s">
        <v>155</v>
      </c>
      <c r="K3309" s="66" t="s">
        <v>586</v>
      </c>
    </row>
    <row r="3310" spans="1:11" ht="17.25">
      <c r="A3310" s="65">
        <v>21</v>
      </c>
      <c r="B3310" s="69">
        <v>20576</v>
      </c>
      <c r="C3310" s="78" t="s">
        <v>584</v>
      </c>
      <c r="D3310" s="66" t="s">
        <v>3345</v>
      </c>
      <c r="E3310" s="70"/>
      <c r="F3310" s="70"/>
      <c r="G3310" s="70">
        <v>3600</v>
      </c>
      <c r="H3310" s="66">
        <v>2556</v>
      </c>
      <c r="I3310" s="66" t="s">
        <v>154</v>
      </c>
      <c r="J3310" s="66" t="s">
        <v>155</v>
      </c>
      <c r="K3310" s="66" t="s">
        <v>586</v>
      </c>
    </row>
    <row r="3311" spans="1:11" ht="17.25">
      <c r="A3311" s="65">
        <v>23</v>
      </c>
      <c r="B3311" s="69">
        <v>20576</v>
      </c>
      <c r="C3311" s="78" t="s">
        <v>246</v>
      </c>
      <c r="D3311" s="66" t="s">
        <v>3346</v>
      </c>
      <c r="E3311" s="70"/>
      <c r="F3311" s="70"/>
      <c r="G3311" s="70">
        <v>720</v>
      </c>
      <c r="H3311" s="66">
        <v>2556</v>
      </c>
      <c r="I3311" s="66" t="s">
        <v>154</v>
      </c>
      <c r="J3311" s="66" t="s">
        <v>155</v>
      </c>
      <c r="K3311" s="66" t="s">
        <v>586</v>
      </c>
    </row>
    <row r="3312" spans="1:11" ht="17.25">
      <c r="A3312" s="65">
        <v>23</v>
      </c>
      <c r="B3312" s="69">
        <v>20576</v>
      </c>
      <c r="C3312" s="78" t="s">
        <v>246</v>
      </c>
      <c r="D3312" s="66" t="s">
        <v>3347</v>
      </c>
      <c r="E3312" s="70"/>
      <c r="F3312" s="70"/>
      <c r="G3312" s="70">
        <v>480</v>
      </c>
      <c r="H3312" s="66">
        <v>2556</v>
      </c>
      <c r="I3312" s="66" t="s">
        <v>154</v>
      </c>
      <c r="J3312" s="66" t="s">
        <v>155</v>
      </c>
      <c r="K3312" s="66" t="s">
        <v>586</v>
      </c>
    </row>
    <row r="3313" spans="1:11" ht="17.25">
      <c r="A3313" s="65">
        <v>27</v>
      </c>
      <c r="B3313" s="69">
        <v>20576</v>
      </c>
      <c r="C3313" s="78" t="s">
        <v>584</v>
      </c>
      <c r="D3313" s="66" t="s">
        <v>3348</v>
      </c>
      <c r="E3313" s="70"/>
      <c r="F3313" s="70"/>
      <c r="G3313" s="70">
        <v>27400</v>
      </c>
      <c r="H3313" s="66">
        <v>2556</v>
      </c>
      <c r="I3313" s="66" t="s">
        <v>154</v>
      </c>
      <c r="J3313" s="66" t="s">
        <v>155</v>
      </c>
      <c r="K3313" s="66" t="s">
        <v>586</v>
      </c>
    </row>
    <row r="3314" spans="1:11" ht="17.25">
      <c r="A3314" s="65">
        <v>27</v>
      </c>
      <c r="B3314" s="69">
        <v>20576</v>
      </c>
      <c r="C3314" s="78" t="s">
        <v>584</v>
      </c>
      <c r="D3314" s="66" t="s">
        <v>3349</v>
      </c>
      <c r="E3314" s="70"/>
      <c r="F3314" s="70"/>
      <c r="G3314" s="70">
        <v>19400</v>
      </c>
      <c r="H3314" s="66">
        <v>2556</v>
      </c>
      <c r="I3314" s="66" t="s">
        <v>154</v>
      </c>
      <c r="J3314" s="66" t="s">
        <v>155</v>
      </c>
      <c r="K3314" s="66" t="s">
        <v>586</v>
      </c>
    </row>
    <row r="3315" spans="1:11" ht="17.25">
      <c r="A3315" s="65">
        <v>30</v>
      </c>
      <c r="B3315" s="69">
        <v>20576</v>
      </c>
      <c r="C3315" s="70" t="s">
        <v>158</v>
      </c>
      <c r="D3315" s="66" t="s">
        <v>1916</v>
      </c>
      <c r="E3315" s="70"/>
      <c r="F3315" s="70"/>
      <c r="G3315" s="70">
        <v>90</v>
      </c>
      <c r="H3315" s="66">
        <v>2556</v>
      </c>
      <c r="I3315" s="66" t="s">
        <v>154</v>
      </c>
      <c r="J3315" s="66" t="s">
        <v>155</v>
      </c>
      <c r="K3315" s="66" t="s">
        <v>586</v>
      </c>
    </row>
    <row r="3316" spans="1:11" ht="17.25">
      <c r="A3316" s="65">
        <v>30</v>
      </c>
      <c r="B3316" s="69">
        <v>20576</v>
      </c>
      <c r="C3316" s="78" t="s">
        <v>584</v>
      </c>
      <c r="D3316" s="66" t="s">
        <v>3350</v>
      </c>
      <c r="E3316" s="70"/>
      <c r="F3316" s="70"/>
      <c r="G3316" s="70">
        <v>2300</v>
      </c>
      <c r="H3316" s="66">
        <v>2556</v>
      </c>
      <c r="I3316" s="66" t="s">
        <v>154</v>
      </c>
      <c r="J3316" s="66" t="s">
        <v>155</v>
      </c>
      <c r="K3316" s="66" t="s">
        <v>586</v>
      </c>
    </row>
    <row r="3317" spans="1:11" ht="17.25">
      <c r="A3317" s="65">
        <v>30</v>
      </c>
      <c r="B3317" s="69">
        <v>20576</v>
      </c>
      <c r="C3317" s="72" t="s">
        <v>171</v>
      </c>
      <c r="D3317" s="66" t="s">
        <v>3351</v>
      </c>
      <c r="E3317" s="70"/>
      <c r="F3317" s="70"/>
      <c r="G3317" s="70">
        <v>1080</v>
      </c>
      <c r="H3317" s="66">
        <v>2556</v>
      </c>
      <c r="I3317" s="66" t="s">
        <v>154</v>
      </c>
      <c r="J3317" s="66" t="s">
        <v>155</v>
      </c>
      <c r="K3317" s="66" t="s">
        <v>586</v>
      </c>
    </row>
    <row r="3318" spans="1:11" ht="17.25">
      <c r="A3318" s="65">
        <v>30</v>
      </c>
      <c r="B3318" s="69">
        <v>20576</v>
      </c>
      <c r="C3318" s="66" t="s">
        <v>220</v>
      </c>
      <c r="D3318" s="66" t="s">
        <v>3352</v>
      </c>
      <c r="E3318" s="70"/>
      <c r="F3318" s="70"/>
      <c r="G3318" s="70">
        <v>2640</v>
      </c>
      <c r="H3318" s="66">
        <v>2556</v>
      </c>
      <c r="I3318" s="66" t="s">
        <v>154</v>
      </c>
      <c r="J3318" s="66" t="s">
        <v>155</v>
      </c>
      <c r="K3318" s="66" t="s">
        <v>586</v>
      </c>
    </row>
    <row r="3319" spans="1:11" ht="17.25">
      <c r="A3319" s="65">
        <v>31</v>
      </c>
      <c r="B3319" s="69">
        <v>20576</v>
      </c>
      <c r="C3319" s="78" t="s">
        <v>584</v>
      </c>
      <c r="D3319" s="66" t="s">
        <v>3353</v>
      </c>
      <c r="E3319" s="70"/>
      <c r="F3319" s="70"/>
      <c r="G3319" s="70">
        <v>1600</v>
      </c>
      <c r="H3319" s="66">
        <v>2556</v>
      </c>
      <c r="I3319" s="66" t="s">
        <v>154</v>
      </c>
      <c r="J3319" s="66" t="s">
        <v>155</v>
      </c>
      <c r="K3319" s="66" t="s">
        <v>586</v>
      </c>
    </row>
    <row r="3320" spans="1:11" ht="17.25">
      <c r="A3320" s="65">
        <v>31</v>
      </c>
      <c r="B3320" s="69">
        <v>20576</v>
      </c>
      <c r="C3320" s="78" t="s">
        <v>584</v>
      </c>
      <c r="D3320" s="66" t="s">
        <v>3354</v>
      </c>
      <c r="E3320" s="70"/>
      <c r="F3320" s="70"/>
      <c r="G3320" s="70">
        <v>6400</v>
      </c>
      <c r="H3320" s="66">
        <v>2556</v>
      </c>
      <c r="I3320" s="66" t="s">
        <v>154</v>
      </c>
      <c r="J3320" s="66" t="s">
        <v>155</v>
      </c>
      <c r="K3320" s="66" t="s">
        <v>586</v>
      </c>
    </row>
    <row r="3321" spans="1:11" ht="17.25">
      <c r="A3321" s="65">
        <v>31</v>
      </c>
      <c r="B3321" s="69">
        <v>20576</v>
      </c>
      <c r="C3321" s="78" t="s">
        <v>584</v>
      </c>
      <c r="D3321" s="66" t="s">
        <v>3355</v>
      </c>
      <c r="E3321" s="70"/>
      <c r="F3321" s="70"/>
      <c r="G3321" s="70">
        <v>4800</v>
      </c>
      <c r="H3321" s="66">
        <v>2556</v>
      </c>
      <c r="I3321" s="66" t="s">
        <v>154</v>
      </c>
      <c r="J3321" s="66" t="s">
        <v>155</v>
      </c>
      <c r="K3321" s="66" t="s">
        <v>586</v>
      </c>
    </row>
    <row r="3322" spans="1:11" ht="17.25">
      <c r="A3322" s="65">
        <v>31</v>
      </c>
      <c r="B3322" s="69">
        <v>20576</v>
      </c>
      <c r="C3322" s="78" t="s">
        <v>584</v>
      </c>
      <c r="D3322" s="66" t="s">
        <v>3356</v>
      </c>
      <c r="E3322" s="70"/>
      <c r="F3322" s="70"/>
      <c r="G3322" s="70">
        <v>1600</v>
      </c>
      <c r="H3322" s="66">
        <v>2556</v>
      </c>
      <c r="I3322" s="66" t="s">
        <v>154</v>
      </c>
      <c r="J3322" s="66" t="s">
        <v>155</v>
      </c>
      <c r="K3322" s="66" t="s">
        <v>586</v>
      </c>
    </row>
    <row r="3323" spans="1:11" ht="17.25">
      <c r="A3323" s="65">
        <v>3</v>
      </c>
      <c r="B3323" s="69">
        <v>20607</v>
      </c>
      <c r="C3323" s="70" t="s">
        <v>158</v>
      </c>
      <c r="D3323" s="66" t="s">
        <v>3357</v>
      </c>
      <c r="E3323" s="70"/>
      <c r="F3323" s="70"/>
      <c r="G3323" s="70">
        <v>390</v>
      </c>
      <c r="H3323" s="66">
        <v>2556</v>
      </c>
      <c r="I3323" s="66" t="s">
        <v>154</v>
      </c>
      <c r="J3323" s="66" t="s">
        <v>155</v>
      </c>
      <c r="K3323" s="66" t="s">
        <v>586</v>
      </c>
    </row>
    <row r="3324" spans="1:11" ht="17.25">
      <c r="A3324" s="65">
        <v>3</v>
      </c>
      <c r="B3324" s="69">
        <v>20607</v>
      </c>
      <c r="C3324" s="78" t="s">
        <v>1558</v>
      </c>
      <c r="D3324" s="78" t="s">
        <v>3358</v>
      </c>
      <c r="E3324" s="70"/>
      <c r="F3324" s="70"/>
      <c r="G3324" s="70">
        <v>1500</v>
      </c>
      <c r="H3324" s="66">
        <v>2556</v>
      </c>
      <c r="I3324" s="66" t="s">
        <v>154</v>
      </c>
      <c r="J3324" s="66" t="s">
        <v>155</v>
      </c>
      <c r="K3324" s="66" t="s">
        <v>586</v>
      </c>
    </row>
    <row r="3325" spans="1:11" ht="17.25">
      <c r="A3325" s="65">
        <v>3</v>
      </c>
      <c r="B3325" s="69">
        <v>20607</v>
      </c>
      <c r="C3325" s="78" t="s">
        <v>584</v>
      </c>
      <c r="D3325" s="66" t="s">
        <v>3359</v>
      </c>
      <c r="E3325" s="70"/>
      <c r="F3325" s="70"/>
      <c r="G3325" s="70">
        <v>3200</v>
      </c>
      <c r="H3325" s="66">
        <v>2556</v>
      </c>
      <c r="I3325" s="66" t="s">
        <v>154</v>
      </c>
      <c r="J3325" s="66" t="s">
        <v>155</v>
      </c>
      <c r="K3325" s="66" t="s">
        <v>586</v>
      </c>
    </row>
    <row r="3326" spans="1:11" ht="17.25">
      <c r="A3326" s="65">
        <v>3</v>
      </c>
      <c r="B3326" s="69">
        <v>20607</v>
      </c>
      <c r="C3326" s="78" t="s">
        <v>584</v>
      </c>
      <c r="D3326" s="66" t="s">
        <v>3360</v>
      </c>
      <c r="E3326" s="70"/>
      <c r="F3326" s="70"/>
      <c r="G3326" s="70">
        <v>8800</v>
      </c>
      <c r="H3326" s="66">
        <v>2556</v>
      </c>
      <c r="I3326" s="66" t="s">
        <v>154</v>
      </c>
      <c r="J3326" s="66" t="s">
        <v>155</v>
      </c>
      <c r="K3326" s="66" t="s">
        <v>586</v>
      </c>
    </row>
    <row r="3327" spans="1:11" ht="17.25">
      <c r="A3327" s="65">
        <v>3</v>
      </c>
      <c r="B3327" s="69">
        <v>20607</v>
      </c>
      <c r="C3327" s="78" t="s">
        <v>584</v>
      </c>
      <c r="D3327" s="66" t="s">
        <v>3361</v>
      </c>
      <c r="E3327" s="70"/>
      <c r="F3327" s="70"/>
      <c r="G3327" s="70">
        <v>1600</v>
      </c>
      <c r="H3327" s="66">
        <v>2556</v>
      </c>
      <c r="I3327" s="66" t="s">
        <v>154</v>
      </c>
      <c r="J3327" s="66" t="s">
        <v>155</v>
      </c>
      <c r="K3327" s="66" t="s">
        <v>586</v>
      </c>
    </row>
    <row r="3328" spans="1:11" ht="17.25">
      <c r="A3328" s="65">
        <v>3</v>
      </c>
      <c r="B3328" s="69">
        <v>20607</v>
      </c>
      <c r="C3328" s="72" t="s">
        <v>596</v>
      </c>
      <c r="D3328" s="66" t="s">
        <v>3362</v>
      </c>
      <c r="E3328" s="70"/>
      <c r="F3328" s="70"/>
      <c r="G3328" s="70">
        <v>14340</v>
      </c>
      <c r="H3328" s="66">
        <v>2556</v>
      </c>
      <c r="I3328" s="66" t="s">
        <v>154</v>
      </c>
      <c r="J3328" s="66" t="s">
        <v>155</v>
      </c>
      <c r="K3328" s="66" t="s">
        <v>586</v>
      </c>
    </row>
    <row r="3329" spans="1:11" ht="17.25">
      <c r="A3329" s="65">
        <v>3</v>
      </c>
      <c r="B3329" s="69">
        <v>20607</v>
      </c>
      <c r="C3329" s="66" t="s">
        <v>186</v>
      </c>
      <c r="D3329" s="66" t="s">
        <v>3363</v>
      </c>
      <c r="E3329" s="70"/>
      <c r="F3329" s="70"/>
      <c r="G3329" s="70">
        <v>3590</v>
      </c>
      <c r="H3329" s="66">
        <v>2556</v>
      </c>
      <c r="I3329" s="66" t="s">
        <v>154</v>
      </c>
      <c r="J3329" s="66" t="s">
        <v>155</v>
      </c>
      <c r="K3329" s="66" t="s">
        <v>586</v>
      </c>
    </row>
    <row r="3330" spans="1:11" ht="17.25">
      <c r="A3330" s="65">
        <v>3</v>
      </c>
      <c r="B3330" s="69">
        <v>20607</v>
      </c>
      <c r="C3330" s="78" t="s">
        <v>584</v>
      </c>
      <c r="D3330" s="66" t="s">
        <v>3364</v>
      </c>
      <c r="E3330" s="70"/>
      <c r="F3330" s="70"/>
      <c r="G3330" s="70">
        <v>21600</v>
      </c>
      <c r="H3330" s="66">
        <v>2556</v>
      </c>
      <c r="I3330" s="66" t="s">
        <v>154</v>
      </c>
      <c r="J3330" s="66" t="s">
        <v>155</v>
      </c>
      <c r="K3330" s="66" t="s">
        <v>586</v>
      </c>
    </row>
    <row r="3331" spans="1:11" ht="17.25">
      <c r="A3331" s="65">
        <v>3</v>
      </c>
      <c r="B3331" s="69">
        <v>20607</v>
      </c>
      <c r="C3331" s="78" t="s">
        <v>584</v>
      </c>
      <c r="D3331" s="66" t="s">
        <v>3365</v>
      </c>
      <c r="E3331" s="70"/>
      <c r="F3331" s="70"/>
      <c r="G3331" s="70">
        <v>12000</v>
      </c>
      <c r="H3331" s="66">
        <v>2556</v>
      </c>
      <c r="I3331" s="66" t="s">
        <v>154</v>
      </c>
      <c r="J3331" s="66" t="s">
        <v>155</v>
      </c>
      <c r="K3331" s="66" t="s">
        <v>586</v>
      </c>
    </row>
    <row r="3332" spans="1:11" ht="17.25">
      <c r="A3332" s="65">
        <v>5</v>
      </c>
      <c r="B3332" s="69">
        <v>20607</v>
      </c>
      <c r="C3332" s="78" t="s">
        <v>584</v>
      </c>
      <c r="D3332" s="78" t="s">
        <v>3366</v>
      </c>
      <c r="E3332" s="70"/>
      <c r="F3332" s="70"/>
      <c r="G3332" s="70">
        <v>1600</v>
      </c>
      <c r="H3332" s="66">
        <v>2556</v>
      </c>
      <c r="I3332" s="66" t="s">
        <v>154</v>
      </c>
      <c r="J3332" s="66" t="s">
        <v>155</v>
      </c>
      <c r="K3332" s="66" t="s">
        <v>586</v>
      </c>
    </row>
    <row r="3333" spans="1:11" ht="17.25">
      <c r="A3333" s="65">
        <v>5</v>
      </c>
      <c r="B3333" s="69">
        <v>20607</v>
      </c>
      <c r="C3333" s="78" t="s">
        <v>584</v>
      </c>
      <c r="D3333" s="66" t="s">
        <v>3367</v>
      </c>
      <c r="E3333" s="70"/>
      <c r="F3333" s="70"/>
      <c r="G3333" s="70">
        <v>1500</v>
      </c>
      <c r="H3333" s="66">
        <v>2556</v>
      </c>
      <c r="I3333" s="66" t="s">
        <v>154</v>
      </c>
      <c r="J3333" s="66" t="s">
        <v>155</v>
      </c>
      <c r="K3333" s="66" t="s">
        <v>586</v>
      </c>
    </row>
    <row r="3334" spans="1:11" ht="17.25">
      <c r="A3334" s="65">
        <v>5</v>
      </c>
      <c r="B3334" s="69">
        <v>20607</v>
      </c>
      <c r="C3334" s="78" t="s">
        <v>584</v>
      </c>
      <c r="D3334" s="66" t="s">
        <v>3368</v>
      </c>
      <c r="E3334" s="70"/>
      <c r="F3334" s="70"/>
      <c r="G3334" s="70">
        <v>3200</v>
      </c>
      <c r="H3334" s="66">
        <v>2556</v>
      </c>
      <c r="I3334" s="66" t="s">
        <v>154</v>
      </c>
      <c r="J3334" s="66" t="s">
        <v>155</v>
      </c>
      <c r="K3334" s="66" t="s">
        <v>586</v>
      </c>
    </row>
    <row r="3335" spans="1:11" ht="17.25">
      <c r="A3335" s="65">
        <v>5</v>
      </c>
      <c r="B3335" s="69">
        <v>20607</v>
      </c>
      <c r="C3335" s="78" t="s">
        <v>584</v>
      </c>
      <c r="D3335" s="66" t="s">
        <v>3369</v>
      </c>
      <c r="E3335" s="70"/>
      <c r="F3335" s="70"/>
      <c r="G3335" s="70">
        <v>8000</v>
      </c>
      <c r="H3335" s="66">
        <v>2556</v>
      </c>
      <c r="I3335" s="66" t="s">
        <v>154</v>
      </c>
      <c r="J3335" s="66" t="s">
        <v>155</v>
      </c>
      <c r="K3335" s="66" t="s">
        <v>586</v>
      </c>
    </row>
    <row r="3336" spans="1:11" ht="17.25">
      <c r="A3336" s="65">
        <v>5</v>
      </c>
      <c r="B3336" s="69">
        <v>20607</v>
      </c>
      <c r="C3336" s="78" t="s">
        <v>584</v>
      </c>
      <c r="D3336" s="66" t="s">
        <v>3370</v>
      </c>
      <c r="E3336" s="70"/>
      <c r="F3336" s="70"/>
      <c r="G3336" s="70">
        <v>14400</v>
      </c>
      <c r="H3336" s="66">
        <v>2556</v>
      </c>
      <c r="I3336" s="66" t="s">
        <v>154</v>
      </c>
      <c r="J3336" s="66" t="s">
        <v>155</v>
      </c>
      <c r="K3336" s="66" t="s">
        <v>586</v>
      </c>
    </row>
    <row r="3337" spans="1:11" ht="17.25">
      <c r="A3337" s="65">
        <v>6</v>
      </c>
      <c r="B3337" s="69">
        <v>20607</v>
      </c>
      <c r="C3337" s="71" t="s">
        <v>236</v>
      </c>
      <c r="D3337" s="66" t="s">
        <v>3371</v>
      </c>
      <c r="E3337" s="70"/>
      <c r="F3337" s="70"/>
      <c r="G3337" s="70">
        <v>15011</v>
      </c>
      <c r="H3337" s="66">
        <v>2556</v>
      </c>
      <c r="I3337" s="66" t="s">
        <v>154</v>
      </c>
      <c r="J3337" s="66" t="s">
        <v>155</v>
      </c>
      <c r="K3337" s="66" t="s">
        <v>586</v>
      </c>
    </row>
    <row r="3338" spans="1:11" ht="17.25">
      <c r="A3338" s="65">
        <v>6</v>
      </c>
      <c r="B3338" s="69">
        <v>20607</v>
      </c>
      <c r="C3338" s="78" t="s">
        <v>246</v>
      </c>
      <c r="D3338" s="66" t="s">
        <v>3372</v>
      </c>
      <c r="E3338" s="70"/>
      <c r="F3338" s="70"/>
      <c r="G3338" s="70">
        <v>2160</v>
      </c>
      <c r="H3338" s="66">
        <v>2556</v>
      </c>
      <c r="I3338" s="66" t="s">
        <v>154</v>
      </c>
      <c r="J3338" s="66" t="s">
        <v>155</v>
      </c>
      <c r="K3338" s="66" t="s">
        <v>586</v>
      </c>
    </row>
    <row r="3339" spans="1:11" ht="17.25">
      <c r="A3339" s="65">
        <v>11</v>
      </c>
      <c r="B3339" s="69">
        <v>20607</v>
      </c>
      <c r="C3339" s="78" t="s">
        <v>1558</v>
      </c>
      <c r="D3339" s="66" t="s">
        <v>3373</v>
      </c>
      <c r="E3339" s="70"/>
      <c r="F3339" s="70"/>
      <c r="G3339" s="70">
        <v>1000</v>
      </c>
      <c r="H3339" s="66">
        <v>2556</v>
      </c>
      <c r="I3339" s="66" t="s">
        <v>154</v>
      </c>
      <c r="J3339" s="66" t="s">
        <v>155</v>
      </c>
      <c r="K3339" s="66" t="s">
        <v>586</v>
      </c>
    </row>
    <row r="3340" spans="1:11" ht="17.25">
      <c r="A3340" s="65">
        <v>11</v>
      </c>
      <c r="B3340" s="69">
        <v>20607</v>
      </c>
      <c r="C3340" s="78" t="s">
        <v>584</v>
      </c>
      <c r="D3340" s="66" t="s">
        <v>3374</v>
      </c>
      <c r="E3340" s="70"/>
      <c r="F3340" s="70"/>
      <c r="G3340" s="70">
        <v>8600</v>
      </c>
      <c r="H3340" s="66">
        <v>2556</v>
      </c>
      <c r="I3340" s="66" t="s">
        <v>154</v>
      </c>
      <c r="J3340" s="66" t="s">
        <v>155</v>
      </c>
      <c r="K3340" s="66" t="s">
        <v>586</v>
      </c>
    </row>
    <row r="3341" spans="1:11" ht="17.25">
      <c r="A3341" s="65">
        <v>11</v>
      </c>
      <c r="B3341" s="69">
        <v>20607</v>
      </c>
      <c r="C3341" s="78" t="s">
        <v>584</v>
      </c>
      <c r="D3341" s="66" t="s">
        <v>3375</v>
      </c>
      <c r="E3341" s="70"/>
      <c r="F3341" s="70"/>
      <c r="G3341" s="70">
        <v>8600</v>
      </c>
      <c r="H3341" s="66">
        <v>2556</v>
      </c>
      <c r="I3341" s="66" t="s">
        <v>154</v>
      </c>
      <c r="J3341" s="66" t="s">
        <v>155</v>
      </c>
      <c r="K3341" s="66" t="s">
        <v>586</v>
      </c>
    </row>
    <row r="3342" spans="1:11" ht="17.25">
      <c r="A3342" s="65">
        <v>11</v>
      </c>
      <c r="B3342" s="69">
        <v>20607</v>
      </c>
      <c r="C3342" s="78" t="s">
        <v>584</v>
      </c>
      <c r="D3342" s="66" t="s">
        <v>3376</v>
      </c>
      <c r="E3342" s="70"/>
      <c r="F3342" s="70"/>
      <c r="G3342" s="70">
        <v>8400</v>
      </c>
      <c r="H3342" s="66">
        <v>2556</v>
      </c>
      <c r="I3342" s="66" t="s">
        <v>154</v>
      </c>
      <c r="J3342" s="66" t="s">
        <v>155</v>
      </c>
      <c r="K3342" s="66" t="s">
        <v>586</v>
      </c>
    </row>
    <row r="3343" spans="1:11" ht="17.25">
      <c r="A3343" s="65">
        <v>11</v>
      </c>
      <c r="B3343" s="69">
        <v>20607</v>
      </c>
      <c r="C3343" s="78" t="s">
        <v>584</v>
      </c>
      <c r="D3343" s="66" t="s">
        <v>3377</v>
      </c>
      <c r="E3343" s="70"/>
      <c r="F3343" s="70"/>
      <c r="G3343" s="70">
        <v>10800</v>
      </c>
      <c r="H3343" s="66">
        <v>2556</v>
      </c>
      <c r="I3343" s="66" t="s">
        <v>154</v>
      </c>
      <c r="J3343" s="66" t="s">
        <v>155</v>
      </c>
      <c r="K3343" s="66" t="s">
        <v>586</v>
      </c>
    </row>
    <row r="3344" spans="1:11" ht="17.25">
      <c r="A3344" s="65">
        <v>11</v>
      </c>
      <c r="B3344" s="69">
        <v>20607</v>
      </c>
      <c r="C3344" s="78" t="s">
        <v>584</v>
      </c>
      <c r="D3344" s="66" t="s">
        <v>3378</v>
      </c>
      <c r="E3344" s="70"/>
      <c r="F3344" s="70"/>
      <c r="G3344" s="70">
        <v>10000</v>
      </c>
      <c r="H3344" s="66">
        <v>2556</v>
      </c>
      <c r="I3344" s="66" t="s">
        <v>154</v>
      </c>
      <c r="J3344" s="66" t="s">
        <v>155</v>
      </c>
      <c r="K3344" s="66" t="s">
        <v>586</v>
      </c>
    </row>
    <row r="3345" spans="1:11" ht="17.25">
      <c r="A3345" s="65">
        <v>11</v>
      </c>
      <c r="B3345" s="69">
        <v>20607</v>
      </c>
      <c r="C3345" s="78" t="s">
        <v>584</v>
      </c>
      <c r="D3345" s="66" t="s">
        <v>3379</v>
      </c>
      <c r="E3345" s="70"/>
      <c r="F3345" s="70"/>
      <c r="G3345" s="70">
        <v>11400</v>
      </c>
      <c r="H3345" s="66">
        <v>2556</v>
      </c>
      <c r="I3345" s="66" t="s">
        <v>154</v>
      </c>
      <c r="J3345" s="66" t="s">
        <v>155</v>
      </c>
      <c r="K3345" s="66" t="s">
        <v>586</v>
      </c>
    </row>
    <row r="3346" spans="1:11" ht="17.25">
      <c r="A3346" s="65">
        <v>11</v>
      </c>
      <c r="B3346" s="69">
        <v>20607</v>
      </c>
      <c r="C3346" s="78" t="s">
        <v>584</v>
      </c>
      <c r="D3346" s="66" t="s">
        <v>3380</v>
      </c>
      <c r="E3346" s="70"/>
      <c r="F3346" s="70"/>
      <c r="G3346" s="70">
        <v>9200</v>
      </c>
      <c r="H3346" s="66">
        <v>2556</v>
      </c>
      <c r="I3346" s="66" t="s">
        <v>154</v>
      </c>
      <c r="J3346" s="66" t="s">
        <v>155</v>
      </c>
      <c r="K3346" s="66" t="s">
        <v>586</v>
      </c>
    </row>
    <row r="3347" spans="1:11" ht="17.25">
      <c r="A3347" s="65">
        <v>11</v>
      </c>
      <c r="B3347" s="69">
        <v>20607</v>
      </c>
      <c r="C3347" s="78" t="s">
        <v>584</v>
      </c>
      <c r="D3347" s="66" t="s">
        <v>3381</v>
      </c>
      <c r="E3347" s="70"/>
      <c r="F3347" s="70"/>
      <c r="G3347" s="70">
        <v>9800</v>
      </c>
      <c r="H3347" s="66">
        <v>2556</v>
      </c>
      <c r="I3347" s="66" t="s">
        <v>154</v>
      </c>
      <c r="J3347" s="66" t="s">
        <v>155</v>
      </c>
      <c r="K3347" s="66" t="s">
        <v>586</v>
      </c>
    </row>
    <row r="3348" spans="1:11" ht="17.25">
      <c r="A3348" s="65">
        <v>11</v>
      </c>
      <c r="B3348" s="69">
        <v>20607</v>
      </c>
      <c r="C3348" s="78" t="s">
        <v>584</v>
      </c>
      <c r="D3348" s="66" t="s">
        <v>3382</v>
      </c>
      <c r="E3348" s="70"/>
      <c r="F3348" s="70"/>
      <c r="G3348" s="70">
        <v>13000</v>
      </c>
      <c r="H3348" s="66">
        <v>2556</v>
      </c>
      <c r="I3348" s="66" t="s">
        <v>154</v>
      </c>
      <c r="J3348" s="66" t="s">
        <v>155</v>
      </c>
      <c r="K3348" s="66" t="s">
        <v>586</v>
      </c>
    </row>
    <row r="3349" spans="1:11" ht="17.25">
      <c r="A3349" s="65">
        <v>11</v>
      </c>
      <c r="B3349" s="69">
        <v>20607</v>
      </c>
      <c r="C3349" s="72" t="s">
        <v>596</v>
      </c>
      <c r="D3349" s="66" t="s">
        <v>3383</v>
      </c>
      <c r="E3349" s="70"/>
      <c r="F3349" s="70"/>
      <c r="G3349" s="70">
        <v>51800</v>
      </c>
      <c r="H3349" s="66">
        <v>2556</v>
      </c>
      <c r="I3349" s="66" t="s">
        <v>154</v>
      </c>
      <c r="J3349" s="66" t="s">
        <v>155</v>
      </c>
      <c r="K3349" s="66" t="s">
        <v>586</v>
      </c>
    </row>
    <row r="3350" spans="1:11" ht="17.25">
      <c r="A3350" s="65">
        <v>18</v>
      </c>
      <c r="B3350" s="69">
        <v>20607</v>
      </c>
      <c r="C3350" s="78" t="s">
        <v>584</v>
      </c>
      <c r="D3350" s="66" t="s">
        <v>3384</v>
      </c>
      <c r="E3350" s="70"/>
      <c r="F3350" s="70"/>
      <c r="G3350" s="70">
        <v>24000</v>
      </c>
      <c r="H3350" s="66">
        <v>2556</v>
      </c>
      <c r="I3350" s="66" t="s">
        <v>154</v>
      </c>
      <c r="J3350" s="66" t="s">
        <v>155</v>
      </c>
      <c r="K3350" s="66" t="s">
        <v>586</v>
      </c>
    </row>
    <row r="3351" spans="1:11" ht="17.25">
      <c r="A3351" s="65">
        <v>18</v>
      </c>
      <c r="B3351" s="69">
        <v>20607</v>
      </c>
      <c r="C3351" s="78" t="s">
        <v>1558</v>
      </c>
      <c r="D3351" s="66" t="s">
        <v>3385</v>
      </c>
      <c r="E3351" s="70"/>
      <c r="F3351" s="70"/>
      <c r="G3351" s="70">
        <v>2400</v>
      </c>
      <c r="H3351" s="66">
        <v>2556</v>
      </c>
      <c r="I3351" s="66" t="s">
        <v>154</v>
      </c>
      <c r="J3351" s="66" t="s">
        <v>155</v>
      </c>
      <c r="K3351" s="66" t="s">
        <v>586</v>
      </c>
    </row>
    <row r="3352" spans="1:11" ht="17.25">
      <c r="A3352" s="65">
        <v>18</v>
      </c>
      <c r="B3352" s="69">
        <v>20607</v>
      </c>
      <c r="C3352" s="72" t="s">
        <v>171</v>
      </c>
      <c r="D3352" s="66" t="s">
        <v>3386</v>
      </c>
      <c r="E3352" s="70"/>
      <c r="F3352" s="70"/>
      <c r="G3352" s="70">
        <v>1080</v>
      </c>
      <c r="H3352" s="66">
        <v>2556</v>
      </c>
      <c r="I3352" s="66" t="s">
        <v>154</v>
      </c>
      <c r="J3352" s="66" t="s">
        <v>155</v>
      </c>
      <c r="K3352" s="66" t="s">
        <v>586</v>
      </c>
    </row>
    <row r="3353" spans="1:11" ht="17.25">
      <c r="A3353" s="65">
        <v>18</v>
      </c>
      <c r="B3353" s="69">
        <v>20607</v>
      </c>
      <c r="C3353" s="78" t="s">
        <v>584</v>
      </c>
      <c r="D3353" s="66" t="s">
        <v>3387</v>
      </c>
      <c r="E3353" s="70"/>
      <c r="F3353" s="70"/>
      <c r="G3353" s="70">
        <v>400</v>
      </c>
      <c r="H3353" s="66">
        <v>2556</v>
      </c>
      <c r="I3353" s="66" t="s">
        <v>154</v>
      </c>
      <c r="J3353" s="66" t="s">
        <v>155</v>
      </c>
      <c r="K3353" s="66" t="s">
        <v>586</v>
      </c>
    </row>
    <row r="3354" spans="1:11" ht="17.25">
      <c r="A3354" s="65">
        <v>18</v>
      </c>
      <c r="B3354" s="69">
        <v>20607</v>
      </c>
      <c r="C3354" s="78" t="s">
        <v>584</v>
      </c>
      <c r="D3354" s="66" t="s">
        <v>3388</v>
      </c>
      <c r="E3354" s="70"/>
      <c r="F3354" s="70"/>
      <c r="G3354" s="70">
        <v>400</v>
      </c>
      <c r="H3354" s="66">
        <v>2556</v>
      </c>
      <c r="I3354" s="66" t="s">
        <v>154</v>
      </c>
      <c r="J3354" s="66" t="s">
        <v>155</v>
      </c>
      <c r="K3354" s="66" t="s">
        <v>586</v>
      </c>
    </row>
    <row r="3355" spans="1:11" ht="17.25">
      <c r="A3355" s="65">
        <v>18</v>
      </c>
      <c r="B3355" s="69">
        <v>20607</v>
      </c>
      <c r="C3355" s="78" t="s">
        <v>584</v>
      </c>
      <c r="D3355" s="66" t="s">
        <v>3389</v>
      </c>
      <c r="E3355" s="70"/>
      <c r="F3355" s="70"/>
      <c r="G3355" s="70">
        <v>800</v>
      </c>
      <c r="H3355" s="66">
        <v>2556</v>
      </c>
      <c r="I3355" s="66" t="s">
        <v>154</v>
      </c>
      <c r="J3355" s="66" t="s">
        <v>155</v>
      </c>
      <c r="K3355" s="66" t="s">
        <v>586</v>
      </c>
    </row>
    <row r="3356" spans="1:11" ht="17.25">
      <c r="A3356" s="65">
        <v>18</v>
      </c>
      <c r="B3356" s="69">
        <v>20607</v>
      </c>
      <c r="C3356" s="78" t="s">
        <v>584</v>
      </c>
      <c r="D3356" s="66" t="s">
        <v>3390</v>
      </c>
      <c r="E3356" s="70"/>
      <c r="F3356" s="70"/>
      <c r="G3356" s="70">
        <v>4800</v>
      </c>
      <c r="H3356" s="66">
        <v>2556</v>
      </c>
      <c r="I3356" s="66" t="s">
        <v>154</v>
      </c>
      <c r="J3356" s="66" t="s">
        <v>155</v>
      </c>
      <c r="K3356" s="66" t="s">
        <v>586</v>
      </c>
    </row>
    <row r="3357" spans="1:11" ht="17.25">
      <c r="A3357" s="65">
        <v>18</v>
      </c>
      <c r="B3357" s="69">
        <v>20607</v>
      </c>
      <c r="C3357" s="78" t="s">
        <v>584</v>
      </c>
      <c r="D3357" s="66" t="s">
        <v>3391</v>
      </c>
      <c r="E3357" s="70"/>
      <c r="F3357" s="70"/>
      <c r="G3357" s="70">
        <v>7200</v>
      </c>
      <c r="H3357" s="66">
        <v>2556</v>
      </c>
      <c r="I3357" s="66" t="s">
        <v>154</v>
      </c>
      <c r="J3357" s="66" t="s">
        <v>155</v>
      </c>
      <c r="K3357" s="66" t="s">
        <v>586</v>
      </c>
    </row>
    <row r="3358" spans="1:11" ht="17.25">
      <c r="A3358" s="65">
        <v>18</v>
      </c>
      <c r="B3358" s="69">
        <v>20607</v>
      </c>
      <c r="C3358" s="78" t="s">
        <v>584</v>
      </c>
      <c r="D3358" s="66" t="s">
        <v>3392</v>
      </c>
      <c r="E3358" s="70"/>
      <c r="F3358" s="70"/>
      <c r="G3358" s="70">
        <v>25600</v>
      </c>
      <c r="H3358" s="66">
        <v>2556</v>
      </c>
      <c r="I3358" s="66" t="s">
        <v>154</v>
      </c>
      <c r="J3358" s="66" t="s">
        <v>155</v>
      </c>
      <c r="K3358" s="66" t="s">
        <v>586</v>
      </c>
    </row>
    <row r="3359" spans="1:11" ht="17.25">
      <c r="A3359" s="65">
        <v>18</v>
      </c>
      <c r="B3359" s="69">
        <v>20607</v>
      </c>
      <c r="C3359" s="70" t="s">
        <v>158</v>
      </c>
      <c r="D3359" s="66" t="s">
        <v>1916</v>
      </c>
      <c r="E3359" s="70"/>
      <c r="F3359" s="70"/>
      <c r="G3359" s="70">
        <v>100</v>
      </c>
      <c r="H3359" s="66">
        <v>2556</v>
      </c>
      <c r="I3359" s="66" t="s">
        <v>154</v>
      </c>
      <c r="J3359" s="66" t="s">
        <v>155</v>
      </c>
      <c r="K3359" s="66" t="s">
        <v>586</v>
      </c>
    </row>
    <row r="3360" spans="1:11" ht="17.25">
      <c r="A3360" s="65">
        <v>19</v>
      </c>
      <c r="B3360" s="69">
        <v>20607</v>
      </c>
      <c r="C3360" s="66" t="s">
        <v>186</v>
      </c>
      <c r="D3360" s="66" t="s">
        <v>3393</v>
      </c>
      <c r="E3360" s="70"/>
      <c r="F3360" s="70"/>
      <c r="G3360" s="70">
        <v>140</v>
      </c>
      <c r="H3360" s="66">
        <v>2556</v>
      </c>
      <c r="I3360" s="66" t="s">
        <v>154</v>
      </c>
      <c r="J3360" s="66" t="s">
        <v>155</v>
      </c>
      <c r="K3360" s="66" t="s">
        <v>586</v>
      </c>
    </row>
    <row r="3361" spans="1:11" ht="17.25">
      <c r="A3361" s="65">
        <v>19</v>
      </c>
      <c r="B3361" s="69">
        <v>20607</v>
      </c>
      <c r="C3361" s="67" t="s">
        <v>584</v>
      </c>
      <c r="D3361" s="66" t="s">
        <v>3394</v>
      </c>
      <c r="E3361" s="70"/>
      <c r="F3361" s="70"/>
      <c r="G3361" s="70">
        <v>3200</v>
      </c>
      <c r="H3361" s="66">
        <v>2556</v>
      </c>
      <c r="I3361" s="66" t="s">
        <v>154</v>
      </c>
      <c r="J3361" s="66" t="s">
        <v>155</v>
      </c>
      <c r="K3361" s="66" t="s">
        <v>586</v>
      </c>
    </row>
    <row r="3362" spans="1:11" ht="17.25">
      <c r="A3362" s="65">
        <v>20</v>
      </c>
      <c r="B3362" s="69">
        <v>20607</v>
      </c>
      <c r="C3362" s="78" t="s">
        <v>584</v>
      </c>
      <c r="D3362" s="66" t="s">
        <v>3395</v>
      </c>
      <c r="E3362" s="70"/>
      <c r="F3362" s="70"/>
      <c r="G3362" s="70">
        <v>24000</v>
      </c>
      <c r="H3362" s="66">
        <v>2556</v>
      </c>
      <c r="I3362" s="66" t="s">
        <v>154</v>
      </c>
      <c r="J3362" s="66" t="s">
        <v>155</v>
      </c>
      <c r="K3362" s="66" t="s">
        <v>586</v>
      </c>
    </row>
    <row r="3363" spans="1:11" ht="17.25">
      <c r="A3363" s="65">
        <v>20</v>
      </c>
      <c r="B3363" s="69">
        <v>20607</v>
      </c>
      <c r="C3363" s="78" t="s">
        <v>584</v>
      </c>
      <c r="D3363" s="66" t="s">
        <v>3396</v>
      </c>
      <c r="E3363" s="70"/>
      <c r="F3363" s="70"/>
      <c r="G3363" s="70">
        <v>24000</v>
      </c>
      <c r="H3363" s="66">
        <v>2556</v>
      </c>
      <c r="I3363" s="66" t="s">
        <v>154</v>
      </c>
      <c r="J3363" s="66" t="s">
        <v>155</v>
      </c>
      <c r="K3363" s="66" t="s">
        <v>586</v>
      </c>
    </row>
    <row r="3364" spans="1:11" ht="17.25">
      <c r="A3364" s="65">
        <v>20</v>
      </c>
      <c r="B3364" s="69">
        <v>20607</v>
      </c>
      <c r="C3364" s="70" t="s">
        <v>241</v>
      </c>
      <c r="D3364" s="66" t="s">
        <v>3397</v>
      </c>
      <c r="E3364" s="70"/>
      <c r="F3364" s="70"/>
      <c r="G3364" s="70">
        <v>10700</v>
      </c>
      <c r="H3364" s="66">
        <v>2556</v>
      </c>
      <c r="I3364" s="66" t="s">
        <v>154</v>
      </c>
      <c r="J3364" s="66" t="s">
        <v>155</v>
      </c>
      <c r="K3364" s="66" t="s">
        <v>586</v>
      </c>
    </row>
    <row r="3365" spans="1:11" ht="17.25">
      <c r="A3365" s="65">
        <v>21</v>
      </c>
      <c r="B3365" s="69">
        <v>20607</v>
      </c>
      <c r="C3365" s="70" t="s">
        <v>158</v>
      </c>
      <c r="D3365" s="66" t="s">
        <v>3398</v>
      </c>
      <c r="E3365" s="70"/>
      <c r="F3365" s="70"/>
      <c r="G3365" s="70">
        <v>3915</v>
      </c>
      <c r="H3365" s="66">
        <v>2556</v>
      </c>
      <c r="I3365" s="66" t="s">
        <v>154</v>
      </c>
      <c r="J3365" s="66" t="s">
        <v>155</v>
      </c>
      <c r="K3365" s="66" t="s">
        <v>586</v>
      </c>
    </row>
    <row r="3366" spans="1:11" ht="17.25">
      <c r="A3366" s="65">
        <v>24</v>
      </c>
      <c r="B3366" s="69">
        <v>20607</v>
      </c>
      <c r="C3366" s="72" t="s">
        <v>171</v>
      </c>
      <c r="D3366" s="66" t="s">
        <v>3399</v>
      </c>
      <c r="E3366" s="70"/>
      <c r="F3366" s="70"/>
      <c r="G3366" s="70">
        <v>1080</v>
      </c>
      <c r="H3366" s="66">
        <v>2556</v>
      </c>
      <c r="I3366" s="66" t="s">
        <v>154</v>
      </c>
      <c r="J3366" s="66" t="s">
        <v>155</v>
      </c>
      <c r="K3366" s="66" t="s">
        <v>586</v>
      </c>
    </row>
    <row r="3367" spans="1:11" ht="17.25">
      <c r="A3367" s="65">
        <v>26</v>
      </c>
      <c r="B3367" s="69">
        <v>20607</v>
      </c>
      <c r="C3367" s="70" t="s">
        <v>158</v>
      </c>
      <c r="D3367" s="66" t="s">
        <v>3400</v>
      </c>
      <c r="E3367" s="70"/>
      <c r="F3367" s="70"/>
      <c r="G3367" s="70">
        <v>4000</v>
      </c>
      <c r="H3367" s="66">
        <v>2556</v>
      </c>
      <c r="I3367" s="66" t="s">
        <v>154</v>
      </c>
      <c r="J3367" s="66" t="s">
        <v>155</v>
      </c>
      <c r="K3367" s="66" t="s">
        <v>586</v>
      </c>
    </row>
    <row r="3368" spans="1:11" ht="17.25">
      <c r="A3368" s="65">
        <v>26</v>
      </c>
      <c r="B3368" s="69">
        <v>20607</v>
      </c>
      <c r="C3368" s="70" t="s">
        <v>158</v>
      </c>
      <c r="D3368" s="66" t="s">
        <v>3401</v>
      </c>
      <c r="E3368" s="70"/>
      <c r="F3368" s="70"/>
      <c r="G3368" s="70">
        <v>3420</v>
      </c>
      <c r="H3368" s="66">
        <v>2556</v>
      </c>
      <c r="I3368" s="66" t="s">
        <v>154</v>
      </c>
      <c r="J3368" s="66" t="s">
        <v>155</v>
      </c>
      <c r="K3368" s="66" t="s">
        <v>586</v>
      </c>
    </row>
    <row r="3369" spans="1:11" ht="17.25">
      <c r="A3369" s="65">
        <v>26</v>
      </c>
      <c r="B3369" s="69">
        <v>20607</v>
      </c>
      <c r="C3369" s="70" t="s">
        <v>158</v>
      </c>
      <c r="D3369" s="66" t="s">
        <v>405</v>
      </c>
      <c r="E3369" s="70"/>
      <c r="F3369" s="70"/>
      <c r="G3369" s="70">
        <v>751</v>
      </c>
      <c r="H3369" s="66">
        <v>2556</v>
      </c>
      <c r="I3369" s="66" t="s">
        <v>154</v>
      </c>
      <c r="J3369" s="66" t="s">
        <v>155</v>
      </c>
      <c r="K3369" s="66" t="s">
        <v>586</v>
      </c>
    </row>
    <row r="3370" spans="1:11" ht="17.25">
      <c r="A3370" s="65">
        <v>26</v>
      </c>
      <c r="B3370" s="69">
        <v>20607</v>
      </c>
      <c r="C3370" s="72" t="s">
        <v>171</v>
      </c>
      <c r="D3370" s="66" t="s">
        <v>3386</v>
      </c>
      <c r="E3370" s="70"/>
      <c r="F3370" s="70"/>
      <c r="G3370" s="70">
        <v>1080</v>
      </c>
      <c r="H3370" s="66">
        <v>2556</v>
      </c>
      <c r="I3370" s="66" t="s">
        <v>154</v>
      </c>
      <c r="J3370" s="66" t="s">
        <v>155</v>
      </c>
      <c r="K3370" s="66" t="s">
        <v>586</v>
      </c>
    </row>
    <row r="3371" spans="1:11" ht="17.25">
      <c r="A3371" s="65">
        <v>26</v>
      </c>
      <c r="B3371" s="69">
        <v>20607</v>
      </c>
      <c r="C3371" s="70" t="s">
        <v>158</v>
      </c>
      <c r="D3371" s="66" t="s">
        <v>3402</v>
      </c>
      <c r="E3371" s="70"/>
      <c r="F3371" s="70"/>
      <c r="G3371" s="70">
        <v>22480.95</v>
      </c>
      <c r="H3371" s="66">
        <v>2556</v>
      </c>
      <c r="I3371" s="66" t="s">
        <v>154</v>
      </c>
      <c r="J3371" s="66" t="s">
        <v>155</v>
      </c>
      <c r="K3371" s="66" t="s">
        <v>586</v>
      </c>
    </row>
    <row r="3372" spans="1:11" ht="17.25">
      <c r="A3372" s="65">
        <v>28</v>
      </c>
      <c r="B3372" s="69">
        <v>20607</v>
      </c>
      <c r="C3372" s="71" t="s">
        <v>236</v>
      </c>
      <c r="D3372" s="78" t="s">
        <v>3403</v>
      </c>
      <c r="E3372" s="70"/>
      <c r="F3372" s="70"/>
      <c r="G3372" s="70">
        <v>25960</v>
      </c>
      <c r="H3372" s="66">
        <v>2556</v>
      </c>
      <c r="I3372" s="66" t="s">
        <v>154</v>
      </c>
      <c r="J3372" s="66" t="s">
        <v>155</v>
      </c>
      <c r="K3372" s="66" t="s">
        <v>586</v>
      </c>
    </row>
    <row r="3373" spans="1:11" ht="17.25">
      <c r="A3373" s="65">
        <v>28</v>
      </c>
      <c r="B3373" s="69">
        <v>20607</v>
      </c>
      <c r="C3373" s="70" t="s">
        <v>158</v>
      </c>
      <c r="D3373" s="66" t="s">
        <v>3404</v>
      </c>
      <c r="E3373" s="70"/>
      <c r="F3373" s="70"/>
      <c r="G3373" s="70">
        <v>23350</v>
      </c>
      <c r="H3373" s="66">
        <v>2556</v>
      </c>
      <c r="I3373" s="66" t="s">
        <v>154</v>
      </c>
      <c r="J3373" s="66" t="s">
        <v>155</v>
      </c>
      <c r="K3373" s="66" t="s">
        <v>586</v>
      </c>
    </row>
    <row r="3374" spans="1:11" ht="17.25">
      <c r="A3374" s="65">
        <v>28</v>
      </c>
      <c r="B3374" s="69">
        <v>20607</v>
      </c>
      <c r="C3374" s="78" t="s">
        <v>250</v>
      </c>
      <c r="D3374" s="66" t="s">
        <v>2001</v>
      </c>
      <c r="E3374" s="70"/>
      <c r="F3374" s="70"/>
      <c r="G3374" s="70">
        <v>1000</v>
      </c>
      <c r="H3374" s="66">
        <v>2556</v>
      </c>
      <c r="I3374" s="66" t="s">
        <v>154</v>
      </c>
      <c r="J3374" s="66" t="s">
        <v>155</v>
      </c>
      <c r="K3374" s="66" t="s">
        <v>586</v>
      </c>
    </row>
    <row r="3375" spans="1:11" ht="17.25">
      <c r="A3375" s="65">
        <v>28</v>
      </c>
      <c r="B3375" s="69">
        <v>20607</v>
      </c>
      <c r="C3375" s="78" t="s">
        <v>250</v>
      </c>
      <c r="D3375" s="66" t="s">
        <v>2001</v>
      </c>
      <c r="E3375" s="70"/>
      <c r="F3375" s="70"/>
      <c r="G3375" s="70">
        <v>1100</v>
      </c>
      <c r="H3375" s="66">
        <v>2556</v>
      </c>
      <c r="I3375" s="66" t="s">
        <v>154</v>
      </c>
      <c r="J3375" s="66" t="s">
        <v>155</v>
      </c>
      <c r="K3375" s="66" t="s">
        <v>586</v>
      </c>
    </row>
    <row r="3376" spans="1:11" ht="17.25">
      <c r="A3376" s="65">
        <v>28</v>
      </c>
      <c r="B3376" s="69">
        <v>20607</v>
      </c>
      <c r="C3376" s="70" t="s">
        <v>158</v>
      </c>
      <c r="D3376" s="66" t="s">
        <v>3405</v>
      </c>
      <c r="E3376" s="70"/>
      <c r="F3376" s="70"/>
      <c r="G3376" s="70">
        <v>4965</v>
      </c>
      <c r="H3376" s="66">
        <v>2556</v>
      </c>
      <c r="I3376" s="66" t="s">
        <v>154</v>
      </c>
      <c r="J3376" s="66" t="s">
        <v>155</v>
      </c>
      <c r="K3376" s="66" t="s">
        <v>586</v>
      </c>
    </row>
    <row r="3377" spans="1:11" ht="17.25">
      <c r="A3377" s="65">
        <v>28</v>
      </c>
      <c r="B3377" s="69">
        <v>20607</v>
      </c>
      <c r="C3377" s="70" t="s">
        <v>158</v>
      </c>
      <c r="D3377" s="66" t="s">
        <v>3406</v>
      </c>
      <c r="E3377" s="70"/>
      <c r="F3377" s="70"/>
      <c r="G3377" s="70">
        <v>3750</v>
      </c>
      <c r="H3377" s="66">
        <v>2556</v>
      </c>
      <c r="I3377" s="66" t="s">
        <v>154</v>
      </c>
      <c r="J3377" s="66" t="s">
        <v>155</v>
      </c>
      <c r="K3377" s="66" t="s">
        <v>586</v>
      </c>
    </row>
    <row r="3378" spans="1:11" ht="17.25">
      <c r="A3378" s="65">
        <v>28</v>
      </c>
      <c r="B3378" s="69">
        <v>20607</v>
      </c>
      <c r="C3378" s="78" t="s">
        <v>250</v>
      </c>
      <c r="D3378" s="66" t="s">
        <v>2001</v>
      </c>
      <c r="E3378" s="70"/>
      <c r="F3378" s="70"/>
      <c r="G3378" s="70">
        <v>4400</v>
      </c>
      <c r="H3378" s="66">
        <v>2556</v>
      </c>
      <c r="I3378" s="66" t="s">
        <v>154</v>
      </c>
      <c r="J3378" s="66" t="s">
        <v>155</v>
      </c>
      <c r="K3378" s="66" t="s">
        <v>586</v>
      </c>
    </row>
    <row r="3379" spans="1:11" ht="17.25">
      <c r="A3379" s="65">
        <v>28</v>
      </c>
      <c r="B3379" s="69">
        <v>20607</v>
      </c>
      <c r="C3379" s="70" t="s">
        <v>158</v>
      </c>
      <c r="D3379" s="66" t="s">
        <v>3407</v>
      </c>
      <c r="E3379" s="70"/>
      <c r="F3379" s="70"/>
      <c r="G3379" s="70">
        <v>16531.5</v>
      </c>
      <c r="H3379" s="66">
        <v>2556</v>
      </c>
      <c r="I3379" s="66" t="s">
        <v>154</v>
      </c>
      <c r="J3379" s="66" t="s">
        <v>155</v>
      </c>
      <c r="K3379" s="66" t="s">
        <v>586</v>
      </c>
    </row>
    <row r="3380" spans="1:11" ht="17.25">
      <c r="A3380" s="65">
        <v>28</v>
      </c>
      <c r="B3380" s="69">
        <v>20607</v>
      </c>
      <c r="C3380" s="70" t="s">
        <v>158</v>
      </c>
      <c r="D3380" s="66" t="s">
        <v>3408</v>
      </c>
      <c r="E3380" s="70"/>
      <c r="F3380" s="70"/>
      <c r="G3380" s="70">
        <v>4000</v>
      </c>
      <c r="H3380" s="66">
        <v>2556</v>
      </c>
      <c r="I3380" s="66" t="s">
        <v>154</v>
      </c>
      <c r="J3380" s="66" t="s">
        <v>155</v>
      </c>
      <c r="K3380" s="66" t="s">
        <v>586</v>
      </c>
    </row>
    <row r="3381" spans="1:11" ht="17.25">
      <c r="A3381" s="65">
        <v>1</v>
      </c>
      <c r="B3381" s="69">
        <v>20637</v>
      </c>
      <c r="C3381" s="78" t="s">
        <v>246</v>
      </c>
      <c r="D3381" s="66" t="s">
        <v>3409</v>
      </c>
      <c r="E3381" s="70"/>
      <c r="F3381" s="70"/>
      <c r="G3381" s="70">
        <v>6360</v>
      </c>
      <c r="H3381" s="66">
        <v>2556</v>
      </c>
      <c r="I3381" s="66" t="s">
        <v>154</v>
      </c>
      <c r="J3381" s="66" t="s">
        <v>155</v>
      </c>
      <c r="K3381" s="66" t="s">
        <v>586</v>
      </c>
    </row>
    <row r="3382" spans="1:11" ht="17.25">
      <c r="A3382" s="65">
        <v>1</v>
      </c>
      <c r="B3382" s="69">
        <v>20637</v>
      </c>
      <c r="C3382" s="78" t="s">
        <v>584</v>
      </c>
      <c r="D3382" s="66" t="s">
        <v>3410</v>
      </c>
      <c r="E3382" s="70"/>
      <c r="F3382" s="70"/>
      <c r="G3382" s="70">
        <v>111607.5</v>
      </c>
      <c r="H3382" s="66">
        <v>2556</v>
      </c>
      <c r="I3382" s="66" t="s">
        <v>154</v>
      </c>
      <c r="J3382" s="66" t="s">
        <v>155</v>
      </c>
      <c r="K3382" s="66" t="s">
        <v>586</v>
      </c>
    </row>
    <row r="3383" spans="1:11" ht="17.25">
      <c r="A3383" s="65">
        <v>3</v>
      </c>
      <c r="B3383" s="69">
        <v>20637</v>
      </c>
      <c r="C3383" s="78" t="s">
        <v>1558</v>
      </c>
      <c r="D3383" s="66" t="s">
        <v>3411</v>
      </c>
      <c r="E3383" s="70"/>
      <c r="F3383" s="70"/>
      <c r="G3383" s="70">
        <v>1000</v>
      </c>
      <c r="H3383" s="66">
        <v>2556</v>
      </c>
      <c r="I3383" s="66" t="s">
        <v>154</v>
      </c>
      <c r="J3383" s="66" t="s">
        <v>155</v>
      </c>
      <c r="K3383" s="66" t="s">
        <v>586</v>
      </c>
    </row>
    <row r="3384" spans="1:11" ht="17.25">
      <c r="A3384" s="65">
        <v>3</v>
      </c>
      <c r="B3384" s="69">
        <v>20637</v>
      </c>
      <c r="C3384" s="70" t="s">
        <v>158</v>
      </c>
      <c r="D3384" s="66" t="s">
        <v>3412</v>
      </c>
      <c r="E3384" s="70"/>
      <c r="F3384" s="70"/>
      <c r="G3384" s="70">
        <v>3467</v>
      </c>
      <c r="H3384" s="66">
        <v>2556</v>
      </c>
      <c r="I3384" s="66" t="s">
        <v>154</v>
      </c>
      <c r="J3384" s="66" t="s">
        <v>155</v>
      </c>
      <c r="K3384" s="66" t="s">
        <v>586</v>
      </c>
    </row>
    <row r="3385" spans="1:11" ht="17.25">
      <c r="A3385" s="65">
        <v>3</v>
      </c>
      <c r="B3385" s="69">
        <v>20637</v>
      </c>
      <c r="C3385" s="72" t="s">
        <v>171</v>
      </c>
      <c r="D3385" s="66" t="s">
        <v>3413</v>
      </c>
      <c r="E3385" s="70"/>
      <c r="F3385" s="70"/>
      <c r="G3385" s="70">
        <v>1080</v>
      </c>
      <c r="H3385" s="66">
        <v>2556</v>
      </c>
      <c r="I3385" s="66" t="s">
        <v>154</v>
      </c>
      <c r="J3385" s="66" t="s">
        <v>155</v>
      </c>
      <c r="K3385" s="66" t="s">
        <v>586</v>
      </c>
    </row>
    <row r="3386" spans="1:11" ht="17.25">
      <c r="A3386" s="65">
        <v>3</v>
      </c>
      <c r="B3386" s="69">
        <v>20637</v>
      </c>
      <c r="C3386" s="72" t="s">
        <v>596</v>
      </c>
      <c r="D3386" s="66" t="s">
        <v>3414</v>
      </c>
      <c r="E3386" s="70"/>
      <c r="F3386" s="70"/>
      <c r="G3386" s="70">
        <v>20600</v>
      </c>
      <c r="H3386" s="66">
        <v>2556</v>
      </c>
      <c r="I3386" s="66" t="s">
        <v>154</v>
      </c>
      <c r="J3386" s="66" t="s">
        <v>155</v>
      </c>
      <c r="K3386" s="66" t="s">
        <v>586</v>
      </c>
    </row>
    <row r="3387" spans="1:11" ht="17.25">
      <c r="A3387" s="65">
        <v>3</v>
      </c>
      <c r="B3387" s="69">
        <v>20637</v>
      </c>
      <c r="C3387" s="66" t="s">
        <v>220</v>
      </c>
      <c r="D3387" s="66" t="s">
        <v>3415</v>
      </c>
      <c r="E3387" s="70"/>
      <c r="F3387" s="70"/>
      <c r="G3387" s="70">
        <v>4340</v>
      </c>
      <c r="H3387" s="66">
        <v>2556</v>
      </c>
      <c r="I3387" s="66" t="s">
        <v>154</v>
      </c>
      <c r="J3387" s="66" t="s">
        <v>155</v>
      </c>
      <c r="K3387" s="66" t="s">
        <v>586</v>
      </c>
    </row>
    <row r="3388" spans="1:11" ht="17.25">
      <c r="A3388" s="65">
        <v>3</v>
      </c>
      <c r="B3388" s="69">
        <v>20637</v>
      </c>
      <c r="C3388" s="70" t="s">
        <v>158</v>
      </c>
      <c r="D3388" s="66" t="s">
        <v>2152</v>
      </c>
      <c r="E3388" s="70"/>
      <c r="F3388" s="70"/>
      <c r="G3388" s="70">
        <v>130</v>
      </c>
      <c r="H3388" s="66">
        <v>2556</v>
      </c>
      <c r="I3388" s="66" t="s">
        <v>154</v>
      </c>
      <c r="J3388" s="66" t="s">
        <v>155</v>
      </c>
      <c r="K3388" s="66" t="s">
        <v>586</v>
      </c>
    </row>
    <row r="3389" spans="1:11" ht="17.25">
      <c r="A3389" s="65">
        <v>3</v>
      </c>
      <c r="B3389" s="69">
        <v>20637</v>
      </c>
      <c r="C3389" s="70" t="s">
        <v>158</v>
      </c>
      <c r="D3389" s="66" t="s">
        <v>1678</v>
      </c>
      <c r="E3389" s="70"/>
      <c r="F3389" s="70"/>
      <c r="G3389" s="70">
        <v>120</v>
      </c>
      <c r="H3389" s="66">
        <v>2556</v>
      </c>
      <c r="I3389" s="66" t="s">
        <v>154</v>
      </c>
      <c r="J3389" s="66" t="s">
        <v>155</v>
      </c>
      <c r="K3389" s="66" t="s">
        <v>586</v>
      </c>
    </row>
    <row r="3390" spans="1:11" ht="17.25">
      <c r="A3390" s="65">
        <v>3</v>
      </c>
      <c r="B3390" s="69">
        <v>20637</v>
      </c>
      <c r="C3390" s="78" t="s">
        <v>1558</v>
      </c>
      <c r="D3390" s="66" t="s">
        <v>3416</v>
      </c>
      <c r="E3390" s="70"/>
      <c r="F3390" s="70"/>
      <c r="G3390" s="70">
        <v>3000</v>
      </c>
      <c r="H3390" s="66">
        <v>2556</v>
      </c>
      <c r="I3390" s="66" t="s">
        <v>154</v>
      </c>
      <c r="J3390" s="66" t="s">
        <v>155</v>
      </c>
      <c r="K3390" s="66" t="s">
        <v>586</v>
      </c>
    </row>
    <row r="3391" spans="1:11" ht="17.25">
      <c r="A3391" s="65">
        <v>4</v>
      </c>
      <c r="B3391" s="69">
        <v>20637</v>
      </c>
      <c r="C3391" s="70" t="s">
        <v>241</v>
      </c>
      <c r="D3391" s="66" t="s">
        <v>3417</v>
      </c>
      <c r="E3391" s="70"/>
      <c r="F3391" s="70"/>
      <c r="G3391" s="70">
        <v>21400</v>
      </c>
      <c r="H3391" s="66">
        <v>2556</v>
      </c>
      <c r="I3391" s="66" t="s">
        <v>154</v>
      </c>
      <c r="J3391" s="66" t="s">
        <v>155</v>
      </c>
      <c r="K3391" s="66" t="s">
        <v>586</v>
      </c>
    </row>
    <row r="3392" spans="1:11" ht="17.25">
      <c r="A3392" s="65">
        <v>4</v>
      </c>
      <c r="B3392" s="69">
        <v>20637</v>
      </c>
      <c r="C3392" s="70" t="s">
        <v>158</v>
      </c>
      <c r="D3392" s="66" t="s">
        <v>405</v>
      </c>
      <c r="E3392" s="70"/>
      <c r="F3392" s="70"/>
      <c r="G3392" s="70">
        <v>1275</v>
      </c>
      <c r="H3392" s="66">
        <v>2556</v>
      </c>
      <c r="I3392" s="66" t="s">
        <v>154</v>
      </c>
      <c r="J3392" s="66" t="s">
        <v>155</v>
      </c>
      <c r="K3392" s="66" t="s">
        <v>586</v>
      </c>
    </row>
    <row r="3393" spans="1:11" ht="17.25">
      <c r="A3393" s="65">
        <v>4</v>
      </c>
      <c r="B3393" s="69">
        <v>20637</v>
      </c>
      <c r="C3393" s="78" t="s">
        <v>246</v>
      </c>
      <c r="D3393" s="66" t="s">
        <v>3418</v>
      </c>
      <c r="E3393" s="70"/>
      <c r="F3393" s="70"/>
      <c r="G3393" s="70">
        <v>1440</v>
      </c>
      <c r="H3393" s="66">
        <v>2556</v>
      </c>
      <c r="I3393" s="66" t="s">
        <v>154</v>
      </c>
      <c r="J3393" s="66" t="s">
        <v>155</v>
      </c>
      <c r="K3393" s="66" t="s">
        <v>586</v>
      </c>
    </row>
    <row r="3394" spans="1:11" ht="17.25">
      <c r="A3394" s="65">
        <v>4</v>
      </c>
      <c r="B3394" s="69">
        <v>20637</v>
      </c>
      <c r="C3394" s="70" t="s">
        <v>158</v>
      </c>
      <c r="D3394" s="66" t="s">
        <v>1916</v>
      </c>
      <c r="E3394" s="70"/>
      <c r="F3394" s="70"/>
      <c r="G3394" s="70">
        <v>130</v>
      </c>
      <c r="H3394" s="66">
        <v>2556</v>
      </c>
      <c r="I3394" s="66" t="s">
        <v>154</v>
      </c>
      <c r="J3394" s="66" t="s">
        <v>155</v>
      </c>
      <c r="K3394" s="66" t="s">
        <v>586</v>
      </c>
    </row>
    <row r="3395" spans="1:11" ht="17.25">
      <c r="A3395" s="65">
        <v>5</v>
      </c>
      <c r="B3395" s="69">
        <v>20637</v>
      </c>
      <c r="C3395" s="78" t="s">
        <v>584</v>
      </c>
      <c r="D3395" s="66" t="s">
        <v>3419</v>
      </c>
      <c r="E3395" s="70"/>
      <c r="F3395" s="70"/>
      <c r="G3395" s="70">
        <v>14400</v>
      </c>
      <c r="H3395" s="66">
        <v>2556</v>
      </c>
      <c r="I3395" s="66" t="s">
        <v>154</v>
      </c>
      <c r="J3395" s="66" t="s">
        <v>155</v>
      </c>
      <c r="K3395" s="66" t="s">
        <v>586</v>
      </c>
    </row>
    <row r="3396" spans="1:11" ht="17.25">
      <c r="A3396" s="65">
        <v>5</v>
      </c>
      <c r="B3396" s="69">
        <v>20637</v>
      </c>
      <c r="C3396" s="70" t="s">
        <v>158</v>
      </c>
      <c r="D3396" s="66" t="s">
        <v>3420</v>
      </c>
      <c r="E3396" s="70"/>
      <c r="F3396" s="70"/>
      <c r="G3396" s="70">
        <v>3210</v>
      </c>
      <c r="H3396" s="66">
        <v>2556</v>
      </c>
      <c r="I3396" s="66" t="s">
        <v>154</v>
      </c>
      <c r="J3396" s="66" t="s">
        <v>155</v>
      </c>
      <c r="K3396" s="66" t="s">
        <v>586</v>
      </c>
    </row>
    <row r="3397" spans="1:11" ht="17.25">
      <c r="A3397" s="65">
        <v>5</v>
      </c>
      <c r="B3397" s="69">
        <v>20637</v>
      </c>
      <c r="C3397" s="70" t="s">
        <v>158</v>
      </c>
      <c r="D3397" s="66" t="s">
        <v>3421</v>
      </c>
      <c r="E3397" s="70"/>
      <c r="F3397" s="70"/>
      <c r="G3397" s="70">
        <v>2033</v>
      </c>
      <c r="H3397" s="66">
        <v>2556</v>
      </c>
      <c r="I3397" s="66" t="s">
        <v>154</v>
      </c>
      <c r="J3397" s="66" t="s">
        <v>155</v>
      </c>
      <c r="K3397" s="66" t="s">
        <v>586</v>
      </c>
    </row>
    <row r="3398" spans="1:11" ht="17.25">
      <c r="A3398" s="65">
        <v>8</v>
      </c>
      <c r="B3398" s="69">
        <v>20637</v>
      </c>
      <c r="C3398" s="78" t="s">
        <v>584</v>
      </c>
      <c r="D3398" s="66" t="s">
        <v>3422</v>
      </c>
      <c r="E3398" s="70"/>
      <c r="F3398" s="70"/>
      <c r="G3398" s="70">
        <v>4800</v>
      </c>
      <c r="H3398" s="66">
        <v>2556</v>
      </c>
      <c r="I3398" s="66" t="s">
        <v>154</v>
      </c>
      <c r="J3398" s="66" t="s">
        <v>155</v>
      </c>
      <c r="K3398" s="66" t="s">
        <v>586</v>
      </c>
    </row>
    <row r="3399" spans="1:11" ht="17.25">
      <c r="A3399" s="65">
        <v>8</v>
      </c>
      <c r="B3399" s="69">
        <v>20637</v>
      </c>
      <c r="C3399" s="70" t="s">
        <v>158</v>
      </c>
      <c r="D3399" s="66" t="s">
        <v>3423</v>
      </c>
      <c r="E3399" s="70"/>
      <c r="F3399" s="70"/>
      <c r="G3399" s="70">
        <v>9500</v>
      </c>
      <c r="H3399" s="66">
        <v>2556</v>
      </c>
      <c r="I3399" s="66" t="s">
        <v>154</v>
      </c>
      <c r="J3399" s="66" t="s">
        <v>155</v>
      </c>
      <c r="K3399" s="66" t="s">
        <v>586</v>
      </c>
    </row>
    <row r="3400" spans="1:11" ht="17.25">
      <c r="A3400" s="65">
        <v>8</v>
      </c>
      <c r="B3400" s="69">
        <v>20637</v>
      </c>
      <c r="C3400" s="70" t="s">
        <v>158</v>
      </c>
      <c r="D3400" s="66" t="s">
        <v>3424</v>
      </c>
      <c r="E3400" s="70"/>
      <c r="F3400" s="70"/>
      <c r="G3400" s="70">
        <v>11400</v>
      </c>
      <c r="H3400" s="66">
        <v>2556</v>
      </c>
      <c r="I3400" s="66" t="s">
        <v>154</v>
      </c>
      <c r="J3400" s="66" t="s">
        <v>155</v>
      </c>
      <c r="K3400" s="66" t="s">
        <v>586</v>
      </c>
    </row>
    <row r="3401" spans="1:11" ht="17.25">
      <c r="A3401" s="65">
        <v>9</v>
      </c>
      <c r="B3401" s="69">
        <v>20637</v>
      </c>
      <c r="C3401" s="70" t="s">
        <v>158</v>
      </c>
      <c r="D3401" s="66" t="s">
        <v>3425</v>
      </c>
      <c r="E3401" s="70"/>
      <c r="F3401" s="70"/>
      <c r="G3401" s="70">
        <v>9500</v>
      </c>
      <c r="H3401" s="66">
        <v>2556</v>
      </c>
      <c r="I3401" s="66" t="s">
        <v>154</v>
      </c>
      <c r="J3401" s="66" t="s">
        <v>155</v>
      </c>
      <c r="K3401" s="66" t="s">
        <v>586</v>
      </c>
    </row>
    <row r="3402" spans="1:11" ht="17.25">
      <c r="A3402" s="65">
        <v>9</v>
      </c>
      <c r="B3402" s="69">
        <v>20637</v>
      </c>
      <c r="C3402" s="70" t="s">
        <v>241</v>
      </c>
      <c r="D3402" s="66" t="s">
        <v>3426</v>
      </c>
      <c r="E3402" s="70"/>
      <c r="F3402" s="70"/>
      <c r="G3402" s="70">
        <v>14766</v>
      </c>
      <c r="H3402" s="66">
        <v>2556</v>
      </c>
      <c r="I3402" s="66" t="s">
        <v>154</v>
      </c>
      <c r="J3402" s="66" t="s">
        <v>155</v>
      </c>
      <c r="K3402" s="66" t="s">
        <v>586</v>
      </c>
    </row>
    <row r="3403" spans="1:11" ht="17.25">
      <c r="A3403" s="65">
        <v>9</v>
      </c>
      <c r="B3403" s="69">
        <v>20637</v>
      </c>
      <c r="C3403" s="70" t="s">
        <v>241</v>
      </c>
      <c r="D3403" s="66" t="s">
        <v>3427</v>
      </c>
      <c r="E3403" s="70"/>
      <c r="F3403" s="70"/>
      <c r="G3403" s="70">
        <v>9432.0499999999993</v>
      </c>
      <c r="H3403" s="66">
        <v>2556</v>
      </c>
      <c r="I3403" s="66" t="s">
        <v>154</v>
      </c>
      <c r="J3403" s="66" t="s">
        <v>155</v>
      </c>
      <c r="K3403" s="66" t="s">
        <v>586</v>
      </c>
    </row>
    <row r="3404" spans="1:11" ht="17.25">
      <c r="A3404" s="65">
        <v>9</v>
      </c>
      <c r="B3404" s="69">
        <v>20637</v>
      </c>
      <c r="C3404" s="70" t="s">
        <v>158</v>
      </c>
      <c r="D3404" s="66" t="s">
        <v>3428</v>
      </c>
      <c r="E3404" s="70"/>
      <c r="F3404" s="70"/>
      <c r="G3404" s="70">
        <v>923</v>
      </c>
      <c r="H3404" s="66">
        <v>2556</v>
      </c>
      <c r="I3404" s="66" t="s">
        <v>154</v>
      </c>
      <c r="J3404" s="66" t="s">
        <v>155</v>
      </c>
      <c r="K3404" s="66" t="s">
        <v>586</v>
      </c>
    </row>
    <row r="3405" spans="1:11" ht="17.25">
      <c r="A3405" s="65">
        <v>9</v>
      </c>
      <c r="B3405" s="69">
        <v>20637</v>
      </c>
      <c r="C3405" s="70" t="s">
        <v>158</v>
      </c>
      <c r="D3405" s="66" t="s">
        <v>405</v>
      </c>
      <c r="E3405" s="70"/>
      <c r="F3405" s="70"/>
      <c r="G3405" s="70">
        <v>800</v>
      </c>
      <c r="H3405" s="66">
        <v>2556</v>
      </c>
      <c r="I3405" s="66" t="s">
        <v>154</v>
      </c>
      <c r="J3405" s="66" t="s">
        <v>155</v>
      </c>
      <c r="K3405" s="66" t="s">
        <v>586</v>
      </c>
    </row>
    <row r="3406" spans="1:11" ht="17.25">
      <c r="A3406" s="65">
        <v>9</v>
      </c>
      <c r="B3406" s="69">
        <v>20637</v>
      </c>
      <c r="C3406" s="78" t="s">
        <v>584</v>
      </c>
      <c r="D3406" s="66" t="s">
        <v>3429</v>
      </c>
      <c r="E3406" s="70"/>
      <c r="F3406" s="70"/>
      <c r="G3406" s="70">
        <v>11200</v>
      </c>
      <c r="H3406" s="66">
        <v>2556</v>
      </c>
      <c r="I3406" s="66" t="s">
        <v>154</v>
      </c>
      <c r="J3406" s="66" t="s">
        <v>155</v>
      </c>
      <c r="K3406" s="66" t="s">
        <v>586</v>
      </c>
    </row>
    <row r="3407" spans="1:11" ht="17.25">
      <c r="A3407" s="65">
        <v>9</v>
      </c>
      <c r="B3407" s="69">
        <v>20637</v>
      </c>
      <c r="C3407" s="78" t="s">
        <v>584</v>
      </c>
      <c r="D3407" s="66" t="s">
        <v>3430</v>
      </c>
      <c r="E3407" s="70"/>
      <c r="F3407" s="70"/>
      <c r="G3407" s="70">
        <v>16200</v>
      </c>
      <c r="H3407" s="66">
        <v>2556</v>
      </c>
      <c r="I3407" s="66" t="s">
        <v>154</v>
      </c>
      <c r="J3407" s="66" t="s">
        <v>155</v>
      </c>
      <c r="K3407" s="66" t="s">
        <v>586</v>
      </c>
    </row>
    <row r="3408" spans="1:11" ht="17.25">
      <c r="A3408" s="65">
        <v>9</v>
      </c>
      <c r="B3408" s="69">
        <v>20637</v>
      </c>
      <c r="C3408" s="78" t="s">
        <v>584</v>
      </c>
      <c r="D3408" s="66" t="s">
        <v>3431</v>
      </c>
      <c r="E3408" s="70"/>
      <c r="F3408" s="70"/>
      <c r="G3408" s="70">
        <v>18400</v>
      </c>
      <c r="H3408" s="66">
        <v>2556</v>
      </c>
      <c r="I3408" s="66" t="s">
        <v>154</v>
      </c>
      <c r="J3408" s="66" t="s">
        <v>155</v>
      </c>
      <c r="K3408" s="66" t="s">
        <v>586</v>
      </c>
    </row>
    <row r="3409" spans="1:11" ht="17.25">
      <c r="A3409" s="65">
        <v>10</v>
      </c>
      <c r="B3409" s="69">
        <v>20637</v>
      </c>
      <c r="C3409" s="78" t="s">
        <v>584</v>
      </c>
      <c r="D3409" s="66" t="s">
        <v>3432</v>
      </c>
      <c r="E3409" s="70"/>
      <c r="F3409" s="70"/>
      <c r="G3409" s="70">
        <v>6400</v>
      </c>
      <c r="H3409" s="66">
        <v>2556</v>
      </c>
      <c r="I3409" s="66" t="s">
        <v>154</v>
      </c>
      <c r="J3409" s="66" t="s">
        <v>155</v>
      </c>
      <c r="K3409" s="66" t="s">
        <v>586</v>
      </c>
    </row>
    <row r="3410" spans="1:11" ht="17.25">
      <c r="A3410" s="65">
        <v>10</v>
      </c>
      <c r="B3410" s="69">
        <v>20637</v>
      </c>
      <c r="C3410" s="78" t="s">
        <v>584</v>
      </c>
      <c r="D3410" s="66" t="s">
        <v>3433</v>
      </c>
      <c r="E3410" s="70"/>
      <c r="F3410" s="70"/>
      <c r="G3410" s="70">
        <v>8800</v>
      </c>
      <c r="H3410" s="66">
        <v>2556</v>
      </c>
      <c r="I3410" s="66" t="s">
        <v>154</v>
      </c>
      <c r="J3410" s="66" t="s">
        <v>155</v>
      </c>
      <c r="K3410" s="66" t="s">
        <v>586</v>
      </c>
    </row>
    <row r="3411" spans="1:11" ht="17.25">
      <c r="A3411" s="65">
        <v>10</v>
      </c>
      <c r="B3411" s="69">
        <v>20637</v>
      </c>
      <c r="C3411" s="78" t="s">
        <v>584</v>
      </c>
      <c r="D3411" s="66" t="s">
        <v>3434</v>
      </c>
      <c r="E3411" s="70"/>
      <c r="F3411" s="70"/>
      <c r="G3411" s="70">
        <v>17600</v>
      </c>
      <c r="H3411" s="66">
        <v>2556</v>
      </c>
      <c r="I3411" s="66" t="s">
        <v>154</v>
      </c>
      <c r="J3411" s="66" t="s">
        <v>155</v>
      </c>
      <c r="K3411" s="66" t="s">
        <v>586</v>
      </c>
    </row>
    <row r="3412" spans="1:11" ht="17.25">
      <c r="A3412" s="65">
        <v>11</v>
      </c>
      <c r="B3412" s="69">
        <v>20637</v>
      </c>
      <c r="C3412" s="78" t="s">
        <v>250</v>
      </c>
      <c r="D3412" s="66" t="s">
        <v>3435</v>
      </c>
      <c r="E3412" s="70"/>
      <c r="F3412" s="70"/>
      <c r="G3412" s="70">
        <v>600</v>
      </c>
      <c r="H3412" s="66">
        <v>2556</v>
      </c>
      <c r="I3412" s="66" t="s">
        <v>154</v>
      </c>
      <c r="J3412" s="66" t="s">
        <v>155</v>
      </c>
      <c r="K3412" s="66" t="s">
        <v>586</v>
      </c>
    </row>
    <row r="3413" spans="1:11" ht="17.25">
      <c r="A3413" s="65">
        <v>11</v>
      </c>
      <c r="B3413" s="69">
        <v>20637</v>
      </c>
      <c r="C3413" s="78" t="s">
        <v>250</v>
      </c>
      <c r="D3413" s="66" t="s">
        <v>2153</v>
      </c>
      <c r="E3413" s="70"/>
      <c r="F3413" s="70"/>
      <c r="G3413" s="70">
        <v>5600</v>
      </c>
      <c r="H3413" s="66">
        <v>2556</v>
      </c>
      <c r="I3413" s="66" t="s">
        <v>154</v>
      </c>
      <c r="J3413" s="66" t="s">
        <v>155</v>
      </c>
      <c r="K3413" s="66" t="s">
        <v>586</v>
      </c>
    </row>
    <row r="3414" spans="1:11" ht="17.25">
      <c r="A3414" s="65">
        <v>11</v>
      </c>
      <c r="B3414" s="69">
        <v>20637</v>
      </c>
      <c r="C3414" s="78" t="s">
        <v>250</v>
      </c>
      <c r="D3414" s="66" t="s">
        <v>2153</v>
      </c>
      <c r="E3414" s="70"/>
      <c r="F3414" s="70"/>
      <c r="G3414" s="70">
        <v>5600</v>
      </c>
      <c r="H3414" s="66">
        <v>2556</v>
      </c>
      <c r="I3414" s="66" t="s">
        <v>154</v>
      </c>
      <c r="J3414" s="66" t="s">
        <v>155</v>
      </c>
      <c r="K3414" s="66" t="s">
        <v>586</v>
      </c>
    </row>
    <row r="3415" spans="1:11" ht="17.25">
      <c r="A3415" s="65">
        <v>11</v>
      </c>
      <c r="B3415" s="69">
        <v>20637</v>
      </c>
      <c r="C3415" s="78" t="s">
        <v>250</v>
      </c>
      <c r="D3415" s="66" t="s">
        <v>2153</v>
      </c>
      <c r="E3415" s="70"/>
      <c r="F3415" s="70"/>
      <c r="G3415" s="70">
        <v>2200</v>
      </c>
      <c r="H3415" s="66">
        <v>2556</v>
      </c>
      <c r="I3415" s="66" t="s">
        <v>154</v>
      </c>
      <c r="J3415" s="66" t="s">
        <v>155</v>
      </c>
      <c r="K3415" s="66" t="s">
        <v>586</v>
      </c>
    </row>
    <row r="3416" spans="1:11" ht="17.25">
      <c r="A3416" s="65">
        <v>11</v>
      </c>
      <c r="B3416" s="69">
        <v>20637</v>
      </c>
      <c r="C3416" s="70" t="s">
        <v>158</v>
      </c>
      <c r="D3416" s="66" t="s">
        <v>405</v>
      </c>
      <c r="E3416" s="70"/>
      <c r="F3416" s="70"/>
      <c r="G3416" s="70">
        <v>620</v>
      </c>
      <c r="H3416" s="66">
        <v>2556</v>
      </c>
      <c r="I3416" s="66" t="s">
        <v>154</v>
      </c>
      <c r="J3416" s="66" t="s">
        <v>155</v>
      </c>
      <c r="K3416" s="66" t="s">
        <v>586</v>
      </c>
    </row>
    <row r="3417" spans="1:11" ht="17.25">
      <c r="A3417" s="65">
        <v>11</v>
      </c>
      <c r="B3417" s="69">
        <v>20637</v>
      </c>
      <c r="C3417" s="70" t="s">
        <v>158</v>
      </c>
      <c r="D3417" s="66" t="s">
        <v>3436</v>
      </c>
      <c r="E3417" s="70"/>
      <c r="F3417" s="70"/>
      <c r="G3417" s="70">
        <v>1872.5</v>
      </c>
      <c r="H3417" s="66">
        <v>2556</v>
      </c>
      <c r="I3417" s="66" t="s">
        <v>154</v>
      </c>
      <c r="J3417" s="66" t="s">
        <v>155</v>
      </c>
      <c r="K3417" s="66" t="s">
        <v>586</v>
      </c>
    </row>
    <row r="3418" spans="1:11" ht="17.25">
      <c r="A3418" s="65">
        <v>11</v>
      </c>
      <c r="B3418" s="69">
        <v>20637</v>
      </c>
      <c r="C3418" s="78" t="s">
        <v>584</v>
      </c>
      <c r="D3418" s="66" t="s">
        <v>3437</v>
      </c>
      <c r="E3418" s="70"/>
      <c r="F3418" s="70"/>
      <c r="G3418" s="70">
        <v>16000</v>
      </c>
      <c r="H3418" s="66">
        <v>2556</v>
      </c>
      <c r="I3418" s="66" t="s">
        <v>154</v>
      </c>
      <c r="J3418" s="66" t="s">
        <v>155</v>
      </c>
      <c r="K3418" s="66" t="s">
        <v>586</v>
      </c>
    </row>
    <row r="3419" spans="1:11" ht="17.25">
      <c r="A3419" s="65">
        <v>11</v>
      </c>
      <c r="B3419" s="69">
        <v>20637</v>
      </c>
      <c r="C3419" s="78" t="s">
        <v>584</v>
      </c>
      <c r="D3419" s="66" t="s">
        <v>3438</v>
      </c>
      <c r="E3419" s="70"/>
      <c r="F3419" s="70"/>
      <c r="G3419" s="70">
        <v>14400</v>
      </c>
      <c r="H3419" s="66">
        <v>2556</v>
      </c>
      <c r="I3419" s="66" t="s">
        <v>154</v>
      </c>
      <c r="J3419" s="66" t="s">
        <v>155</v>
      </c>
      <c r="K3419" s="66" t="s">
        <v>586</v>
      </c>
    </row>
    <row r="3420" spans="1:11" ht="17.25">
      <c r="A3420" s="65">
        <v>11</v>
      </c>
      <c r="B3420" s="69">
        <v>20637</v>
      </c>
      <c r="C3420" s="78" t="s">
        <v>584</v>
      </c>
      <c r="D3420" s="66" t="s">
        <v>3439</v>
      </c>
      <c r="E3420" s="70"/>
      <c r="F3420" s="70"/>
      <c r="G3420" s="70">
        <v>16000</v>
      </c>
      <c r="H3420" s="66">
        <v>2556</v>
      </c>
      <c r="I3420" s="66" t="s">
        <v>154</v>
      </c>
      <c r="J3420" s="66" t="s">
        <v>155</v>
      </c>
      <c r="K3420" s="66" t="s">
        <v>586</v>
      </c>
    </row>
    <row r="3421" spans="1:11" ht="17.25">
      <c r="A3421" s="65">
        <v>11</v>
      </c>
      <c r="B3421" s="69">
        <v>20637</v>
      </c>
      <c r="C3421" s="78" t="s">
        <v>584</v>
      </c>
      <c r="D3421" s="66" t="s">
        <v>3440</v>
      </c>
      <c r="E3421" s="70"/>
      <c r="F3421" s="70"/>
      <c r="G3421" s="70">
        <v>12000</v>
      </c>
      <c r="H3421" s="66">
        <v>2556</v>
      </c>
      <c r="I3421" s="66" t="s">
        <v>154</v>
      </c>
      <c r="J3421" s="66" t="s">
        <v>155</v>
      </c>
      <c r="K3421" s="66" t="s">
        <v>586</v>
      </c>
    </row>
    <row r="3422" spans="1:11" ht="17.25">
      <c r="A3422" s="65">
        <v>11</v>
      </c>
      <c r="B3422" s="69">
        <v>20637</v>
      </c>
      <c r="C3422" s="78" t="s">
        <v>584</v>
      </c>
      <c r="D3422" s="66" t="s">
        <v>3441</v>
      </c>
      <c r="E3422" s="70"/>
      <c r="F3422" s="70"/>
      <c r="G3422" s="70">
        <v>11200</v>
      </c>
      <c r="H3422" s="66">
        <v>2556</v>
      </c>
      <c r="I3422" s="66" t="s">
        <v>154</v>
      </c>
      <c r="J3422" s="66" t="s">
        <v>155</v>
      </c>
      <c r="K3422" s="66" t="s">
        <v>586</v>
      </c>
    </row>
    <row r="3423" spans="1:11" ht="17.25">
      <c r="A3423" s="65">
        <v>11</v>
      </c>
      <c r="B3423" s="69">
        <v>20637</v>
      </c>
      <c r="C3423" s="78" t="s">
        <v>584</v>
      </c>
      <c r="D3423" s="66" t="s">
        <v>3442</v>
      </c>
      <c r="E3423" s="70"/>
      <c r="F3423" s="70"/>
      <c r="G3423" s="70">
        <v>19200</v>
      </c>
      <c r="H3423" s="66">
        <v>2556</v>
      </c>
      <c r="I3423" s="66" t="s">
        <v>154</v>
      </c>
      <c r="J3423" s="66" t="s">
        <v>155</v>
      </c>
      <c r="K3423" s="66" t="s">
        <v>586</v>
      </c>
    </row>
    <row r="3424" spans="1:11" ht="17.25">
      <c r="A3424" s="65">
        <v>11</v>
      </c>
      <c r="B3424" s="69">
        <v>20637</v>
      </c>
      <c r="C3424" s="78" t="s">
        <v>584</v>
      </c>
      <c r="D3424" s="66" t="s">
        <v>3443</v>
      </c>
      <c r="E3424" s="70"/>
      <c r="F3424" s="70"/>
      <c r="G3424" s="70">
        <v>7200</v>
      </c>
      <c r="H3424" s="66">
        <v>2556</v>
      </c>
      <c r="I3424" s="66" t="s">
        <v>154</v>
      </c>
      <c r="J3424" s="66" t="s">
        <v>155</v>
      </c>
      <c r="K3424" s="66" t="s">
        <v>586</v>
      </c>
    </row>
    <row r="3425" spans="1:11" ht="17.25">
      <c r="A3425" s="65">
        <v>11</v>
      </c>
      <c r="B3425" s="69">
        <v>20637</v>
      </c>
      <c r="C3425" s="78" t="s">
        <v>246</v>
      </c>
      <c r="D3425" s="66" t="s">
        <v>3444</v>
      </c>
      <c r="E3425" s="70"/>
      <c r="F3425" s="70"/>
      <c r="G3425" s="70">
        <v>7680</v>
      </c>
      <c r="H3425" s="66">
        <v>2556</v>
      </c>
      <c r="I3425" s="66" t="s">
        <v>154</v>
      </c>
      <c r="J3425" s="66" t="s">
        <v>155</v>
      </c>
      <c r="K3425" s="66" t="s">
        <v>586</v>
      </c>
    </row>
    <row r="3426" spans="1:11" ht="17.25">
      <c r="A3426" s="65">
        <v>11</v>
      </c>
      <c r="B3426" s="69">
        <v>20637</v>
      </c>
      <c r="C3426" s="72" t="s">
        <v>171</v>
      </c>
      <c r="D3426" s="66" t="s">
        <v>3445</v>
      </c>
      <c r="E3426" s="70"/>
      <c r="F3426" s="70"/>
      <c r="G3426" s="70">
        <v>1080</v>
      </c>
      <c r="H3426" s="66">
        <v>2556</v>
      </c>
      <c r="I3426" s="66" t="s">
        <v>154</v>
      </c>
      <c r="J3426" s="66" t="s">
        <v>155</v>
      </c>
      <c r="K3426" s="66" t="s">
        <v>586</v>
      </c>
    </row>
    <row r="3427" spans="1:11" ht="17.25">
      <c r="A3427" s="65">
        <v>11</v>
      </c>
      <c r="B3427" s="69">
        <v>20637</v>
      </c>
      <c r="C3427" s="78" t="s">
        <v>246</v>
      </c>
      <c r="D3427" s="66" t="s">
        <v>3446</v>
      </c>
      <c r="E3427" s="70"/>
      <c r="F3427" s="70"/>
      <c r="G3427" s="70">
        <v>8160</v>
      </c>
      <c r="H3427" s="66">
        <v>2556</v>
      </c>
      <c r="I3427" s="66" t="s">
        <v>154</v>
      </c>
      <c r="J3427" s="66" t="s">
        <v>155</v>
      </c>
      <c r="K3427" s="66" t="s">
        <v>586</v>
      </c>
    </row>
    <row r="3428" spans="1:11" ht="17.25">
      <c r="A3428" s="65">
        <v>11</v>
      </c>
      <c r="B3428" s="69">
        <v>20637</v>
      </c>
      <c r="C3428" s="78" t="s">
        <v>584</v>
      </c>
      <c r="D3428" s="66" t="s">
        <v>3447</v>
      </c>
      <c r="E3428" s="70"/>
      <c r="F3428" s="70"/>
      <c r="G3428" s="70">
        <v>4800</v>
      </c>
      <c r="H3428" s="66">
        <v>2556</v>
      </c>
      <c r="I3428" s="66" t="s">
        <v>154</v>
      </c>
      <c r="J3428" s="66" t="s">
        <v>155</v>
      </c>
      <c r="K3428" s="66" t="s">
        <v>586</v>
      </c>
    </row>
    <row r="3429" spans="1:11" ht="17.25">
      <c r="A3429" s="65">
        <v>11</v>
      </c>
      <c r="B3429" s="69">
        <v>20637</v>
      </c>
      <c r="C3429" s="78" t="s">
        <v>246</v>
      </c>
      <c r="D3429" s="66" t="s">
        <v>3448</v>
      </c>
      <c r="E3429" s="70"/>
      <c r="F3429" s="70"/>
      <c r="G3429" s="70">
        <v>5760</v>
      </c>
      <c r="H3429" s="66">
        <v>2556</v>
      </c>
      <c r="I3429" s="66" t="s">
        <v>154</v>
      </c>
      <c r="J3429" s="66" t="s">
        <v>155</v>
      </c>
      <c r="K3429" s="66" t="s">
        <v>586</v>
      </c>
    </row>
    <row r="3430" spans="1:11" ht="17.25">
      <c r="A3430" s="65">
        <v>12</v>
      </c>
      <c r="B3430" s="69">
        <v>20637</v>
      </c>
      <c r="C3430" s="78" t="s">
        <v>584</v>
      </c>
      <c r="D3430" s="66" t="s">
        <v>3449</v>
      </c>
      <c r="E3430" s="70"/>
      <c r="F3430" s="70"/>
      <c r="G3430" s="70">
        <v>1600</v>
      </c>
      <c r="H3430" s="66">
        <v>2556</v>
      </c>
      <c r="I3430" s="66" t="s">
        <v>154</v>
      </c>
      <c r="J3430" s="66" t="s">
        <v>155</v>
      </c>
      <c r="K3430" s="66" t="s">
        <v>586</v>
      </c>
    </row>
    <row r="3431" spans="1:11" ht="17.25">
      <c r="A3431" s="65">
        <v>12</v>
      </c>
      <c r="B3431" s="69">
        <v>20637</v>
      </c>
      <c r="C3431" s="78" t="s">
        <v>584</v>
      </c>
      <c r="D3431" s="66" t="s">
        <v>3450</v>
      </c>
      <c r="E3431" s="70"/>
      <c r="F3431" s="70"/>
      <c r="G3431" s="70">
        <v>7200</v>
      </c>
      <c r="H3431" s="66">
        <v>2556</v>
      </c>
      <c r="I3431" s="66" t="s">
        <v>154</v>
      </c>
      <c r="J3431" s="66" t="s">
        <v>155</v>
      </c>
      <c r="K3431" s="66" t="s">
        <v>586</v>
      </c>
    </row>
    <row r="3432" spans="1:11" ht="17.25">
      <c r="A3432" s="65">
        <v>12</v>
      </c>
      <c r="B3432" s="69">
        <v>20637</v>
      </c>
      <c r="C3432" s="78" t="s">
        <v>584</v>
      </c>
      <c r="D3432" s="66" t="s">
        <v>3451</v>
      </c>
      <c r="E3432" s="70"/>
      <c r="F3432" s="70"/>
      <c r="G3432" s="70">
        <v>4000</v>
      </c>
      <c r="H3432" s="66">
        <v>2556</v>
      </c>
      <c r="I3432" s="66" t="s">
        <v>154</v>
      </c>
      <c r="J3432" s="66" t="s">
        <v>155</v>
      </c>
      <c r="K3432" s="66" t="s">
        <v>586</v>
      </c>
    </row>
    <row r="3433" spans="1:11" ht="17.25">
      <c r="A3433" s="65">
        <v>12</v>
      </c>
      <c r="B3433" s="69">
        <v>20637</v>
      </c>
      <c r="C3433" s="78" t="s">
        <v>584</v>
      </c>
      <c r="D3433" s="66" t="s">
        <v>3452</v>
      </c>
      <c r="E3433" s="70"/>
      <c r="F3433" s="70"/>
      <c r="G3433" s="70">
        <v>800</v>
      </c>
      <c r="H3433" s="66">
        <v>2556</v>
      </c>
      <c r="I3433" s="66" t="s">
        <v>154</v>
      </c>
      <c r="J3433" s="66" t="s">
        <v>155</v>
      </c>
      <c r="K3433" s="66" t="s">
        <v>586</v>
      </c>
    </row>
    <row r="3434" spans="1:11" ht="17.25">
      <c r="A3434" s="65">
        <v>12</v>
      </c>
      <c r="B3434" s="69">
        <v>20637</v>
      </c>
      <c r="C3434" s="78" t="s">
        <v>246</v>
      </c>
      <c r="D3434" s="66" t="s">
        <v>3453</v>
      </c>
      <c r="E3434" s="70"/>
      <c r="F3434" s="70"/>
      <c r="G3434" s="70">
        <v>480</v>
      </c>
      <c r="H3434" s="66">
        <v>2556</v>
      </c>
      <c r="I3434" s="66" t="s">
        <v>154</v>
      </c>
      <c r="J3434" s="66" t="s">
        <v>155</v>
      </c>
      <c r="K3434" s="66" t="s">
        <v>586</v>
      </c>
    </row>
    <row r="3435" spans="1:11" ht="17.25">
      <c r="A3435" s="65">
        <v>12</v>
      </c>
      <c r="B3435" s="69">
        <v>20637</v>
      </c>
      <c r="C3435" s="78" t="s">
        <v>584</v>
      </c>
      <c r="D3435" s="66" t="s">
        <v>3454</v>
      </c>
      <c r="E3435" s="70"/>
      <c r="F3435" s="70"/>
      <c r="G3435" s="70">
        <v>11200</v>
      </c>
      <c r="H3435" s="66">
        <v>2556</v>
      </c>
      <c r="I3435" s="66" t="s">
        <v>154</v>
      </c>
      <c r="J3435" s="66" t="s">
        <v>155</v>
      </c>
      <c r="K3435" s="66" t="s">
        <v>586</v>
      </c>
    </row>
    <row r="3436" spans="1:11" ht="17.25">
      <c r="A3436" s="65">
        <v>15</v>
      </c>
      <c r="B3436" s="69">
        <v>20637</v>
      </c>
      <c r="C3436" s="78" t="s">
        <v>584</v>
      </c>
      <c r="D3436" s="66" t="s">
        <v>3455</v>
      </c>
      <c r="E3436" s="70"/>
      <c r="F3436" s="70"/>
      <c r="G3436" s="70">
        <v>800</v>
      </c>
      <c r="H3436" s="66">
        <v>2556</v>
      </c>
      <c r="I3436" s="66" t="s">
        <v>154</v>
      </c>
      <c r="J3436" s="66" t="s">
        <v>155</v>
      </c>
      <c r="K3436" s="66" t="s">
        <v>586</v>
      </c>
    </row>
    <row r="3437" spans="1:11" ht="17.25">
      <c r="A3437" s="65">
        <v>15</v>
      </c>
      <c r="B3437" s="69">
        <v>20637</v>
      </c>
      <c r="C3437" s="78" t="s">
        <v>584</v>
      </c>
      <c r="D3437" s="66" t="s">
        <v>3456</v>
      </c>
      <c r="E3437" s="70"/>
      <c r="F3437" s="70"/>
      <c r="G3437" s="70">
        <v>3200</v>
      </c>
      <c r="H3437" s="66">
        <v>2556</v>
      </c>
      <c r="I3437" s="66" t="s">
        <v>154</v>
      </c>
      <c r="J3437" s="66" t="s">
        <v>155</v>
      </c>
      <c r="K3437" s="66" t="s">
        <v>586</v>
      </c>
    </row>
    <row r="3438" spans="1:11" ht="17.25">
      <c r="A3438" s="65">
        <v>15</v>
      </c>
      <c r="B3438" s="69">
        <v>20637</v>
      </c>
      <c r="C3438" s="78" t="s">
        <v>584</v>
      </c>
      <c r="D3438" s="66" t="s">
        <v>3457</v>
      </c>
      <c r="E3438" s="70"/>
      <c r="F3438" s="70"/>
      <c r="G3438" s="70">
        <v>8000</v>
      </c>
      <c r="H3438" s="66">
        <v>2556</v>
      </c>
      <c r="I3438" s="66" t="s">
        <v>154</v>
      </c>
      <c r="J3438" s="66" t="s">
        <v>155</v>
      </c>
      <c r="K3438" s="66" t="s">
        <v>586</v>
      </c>
    </row>
    <row r="3439" spans="1:11" ht="17.25">
      <c r="A3439" s="65">
        <v>15</v>
      </c>
      <c r="B3439" s="69">
        <v>20637</v>
      </c>
      <c r="C3439" s="78" t="s">
        <v>584</v>
      </c>
      <c r="D3439" s="66" t="s">
        <v>3458</v>
      </c>
      <c r="E3439" s="70"/>
      <c r="F3439" s="70"/>
      <c r="G3439" s="70">
        <v>800</v>
      </c>
      <c r="H3439" s="66">
        <v>2556</v>
      </c>
      <c r="I3439" s="66" t="s">
        <v>154</v>
      </c>
      <c r="J3439" s="66" t="s">
        <v>155</v>
      </c>
      <c r="K3439" s="66" t="s">
        <v>586</v>
      </c>
    </row>
    <row r="3440" spans="1:11" ht="17.25">
      <c r="A3440" s="65">
        <v>15</v>
      </c>
      <c r="B3440" s="69">
        <v>20637</v>
      </c>
      <c r="C3440" s="78" t="s">
        <v>584</v>
      </c>
      <c r="D3440" s="66" t="s">
        <v>3459</v>
      </c>
      <c r="E3440" s="70"/>
      <c r="F3440" s="70"/>
      <c r="G3440" s="70">
        <v>3200</v>
      </c>
      <c r="H3440" s="66">
        <v>2556</v>
      </c>
      <c r="I3440" s="66" t="s">
        <v>154</v>
      </c>
      <c r="J3440" s="66" t="s">
        <v>155</v>
      </c>
      <c r="K3440" s="66" t="s">
        <v>586</v>
      </c>
    </row>
    <row r="3441" spans="1:11" ht="17.25">
      <c r="A3441" s="65">
        <v>15</v>
      </c>
      <c r="B3441" s="69">
        <v>20637</v>
      </c>
      <c r="C3441" s="78" t="s">
        <v>584</v>
      </c>
      <c r="D3441" s="66" t="s">
        <v>3460</v>
      </c>
      <c r="E3441" s="70"/>
      <c r="F3441" s="70"/>
      <c r="G3441" s="70">
        <v>8000</v>
      </c>
      <c r="H3441" s="66">
        <v>2556</v>
      </c>
      <c r="I3441" s="66" t="s">
        <v>154</v>
      </c>
      <c r="J3441" s="66" t="s">
        <v>155</v>
      </c>
      <c r="K3441" s="66" t="s">
        <v>586</v>
      </c>
    </row>
    <row r="3442" spans="1:11" ht="17.25">
      <c r="A3442" s="65">
        <v>15</v>
      </c>
      <c r="B3442" s="69">
        <v>20637</v>
      </c>
      <c r="C3442" s="78" t="s">
        <v>584</v>
      </c>
      <c r="D3442" s="66" t="s">
        <v>3461</v>
      </c>
      <c r="E3442" s="70"/>
      <c r="F3442" s="70"/>
      <c r="G3442" s="70">
        <v>1600</v>
      </c>
      <c r="H3442" s="66">
        <v>2556</v>
      </c>
      <c r="I3442" s="66" t="s">
        <v>154</v>
      </c>
      <c r="J3442" s="66" t="s">
        <v>155</v>
      </c>
      <c r="K3442" s="66" t="s">
        <v>586</v>
      </c>
    </row>
    <row r="3443" spans="1:11" ht="17.25">
      <c r="A3443" s="65">
        <v>15</v>
      </c>
      <c r="B3443" s="69">
        <v>20637</v>
      </c>
      <c r="C3443" s="78" t="s">
        <v>584</v>
      </c>
      <c r="D3443" s="66" t="s">
        <v>3462</v>
      </c>
      <c r="E3443" s="70"/>
      <c r="F3443" s="70"/>
      <c r="G3443" s="70">
        <v>800</v>
      </c>
      <c r="H3443" s="66">
        <v>2556</v>
      </c>
      <c r="I3443" s="66" t="s">
        <v>154</v>
      </c>
      <c r="J3443" s="66" t="s">
        <v>155</v>
      </c>
      <c r="K3443" s="66" t="s">
        <v>586</v>
      </c>
    </row>
    <row r="3444" spans="1:11" ht="17.25">
      <c r="A3444" s="65">
        <v>15</v>
      </c>
      <c r="B3444" s="69">
        <v>20637</v>
      </c>
      <c r="C3444" s="78" t="s">
        <v>584</v>
      </c>
      <c r="D3444" s="66" t="s">
        <v>3463</v>
      </c>
      <c r="E3444" s="70"/>
      <c r="F3444" s="70"/>
      <c r="G3444" s="70">
        <v>3200</v>
      </c>
      <c r="H3444" s="66">
        <v>2556</v>
      </c>
      <c r="I3444" s="66" t="s">
        <v>154</v>
      </c>
      <c r="J3444" s="66" t="s">
        <v>155</v>
      </c>
      <c r="K3444" s="66" t="s">
        <v>586</v>
      </c>
    </row>
    <row r="3445" spans="1:11" ht="17.25">
      <c r="A3445" s="65">
        <v>15</v>
      </c>
      <c r="B3445" s="69">
        <v>20637</v>
      </c>
      <c r="C3445" s="78" t="s">
        <v>584</v>
      </c>
      <c r="D3445" s="66" t="s">
        <v>3464</v>
      </c>
      <c r="E3445" s="70"/>
      <c r="F3445" s="70"/>
      <c r="G3445" s="70">
        <v>8000</v>
      </c>
      <c r="H3445" s="66">
        <v>2556</v>
      </c>
      <c r="I3445" s="66" t="s">
        <v>154</v>
      </c>
      <c r="J3445" s="66" t="s">
        <v>155</v>
      </c>
      <c r="K3445" s="66" t="s">
        <v>586</v>
      </c>
    </row>
    <row r="3446" spans="1:11" ht="17.25">
      <c r="A3446" s="65">
        <v>15</v>
      </c>
      <c r="B3446" s="69">
        <v>20637</v>
      </c>
      <c r="C3446" s="78" t="s">
        <v>584</v>
      </c>
      <c r="D3446" s="66" t="s">
        <v>3465</v>
      </c>
      <c r="E3446" s="70"/>
      <c r="F3446" s="70"/>
      <c r="G3446" s="70">
        <v>1600</v>
      </c>
      <c r="H3446" s="66">
        <v>2556</v>
      </c>
      <c r="I3446" s="66" t="s">
        <v>154</v>
      </c>
      <c r="J3446" s="66" t="s">
        <v>155</v>
      </c>
      <c r="K3446" s="66" t="s">
        <v>586</v>
      </c>
    </row>
    <row r="3447" spans="1:11" ht="17.25">
      <c r="A3447" s="65">
        <v>15</v>
      </c>
      <c r="B3447" s="69">
        <v>20637</v>
      </c>
      <c r="C3447" s="78" t="s">
        <v>584</v>
      </c>
      <c r="D3447" s="66" t="s">
        <v>3466</v>
      </c>
      <c r="E3447" s="70"/>
      <c r="F3447" s="70"/>
      <c r="G3447" s="70">
        <v>1600</v>
      </c>
      <c r="H3447" s="66">
        <v>2556</v>
      </c>
      <c r="I3447" s="66" t="s">
        <v>154</v>
      </c>
      <c r="J3447" s="66" t="s">
        <v>155</v>
      </c>
      <c r="K3447" s="66" t="s">
        <v>586</v>
      </c>
    </row>
    <row r="3448" spans="1:11" ht="17.25">
      <c r="A3448" s="65">
        <v>15</v>
      </c>
      <c r="B3448" s="69">
        <v>20637</v>
      </c>
      <c r="C3448" s="78" t="s">
        <v>584</v>
      </c>
      <c r="D3448" s="66" t="s">
        <v>3467</v>
      </c>
      <c r="E3448" s="70"/>
      <c r="F3448" s="70"/>
      <c r="G3448" s="70">
        <v>1800</v>
      </c>
      <c r="H3448" s="66">
        <v>2556</v>
      </c>
      <c r="I3448" s="66" t="s">
        <v>154</v>
      </c>
      <c r="J3448" s="66" t="s">
        <v>155</v>
      </c>
      <c r="K3448" s="66" t="s">
        <v>586</v>
      </c>
    </row>
    <row r="3449" spans="1:11" ht="17.25">
      <c r="A3449" s="65">
        <v>15</v>
      </c>
      <c r="B3449" s="69">
        <v>20637</v>
      </c>
      <c r="C3449" s="78" t="s">
        <v>584</v>
      </c>
      <c r="D3449" s="66" t="s">
        <v>3468</v>
      </c>
      <c r="E3449" s="70"/>
      <c r="F3449" s="70"/>
      <c r="G3449" s="70">
        <v>3600</v>
      </c>
      <c r="H3449" s="66">
        <v>2556</v>
      </c>
      <c r="I3449" s="66" t="s">
        <v>154</v>
      </c>
      <c r="J3449" s="66" t="s">
        <v>155</v>
      </c>
      <c r="K3449" s="66" t="s">
        <v>586</v>
      </c>
    </row>
    <row r="3450" spans="1:11" ht="17.25">
      <c r="A3450" s="65">
        <v>15</v>
      </c>
      <c r="B3450" s="69">
        <v>20637</v>
      </c>
      <c r="C3450" s="78" t="s">
        <v>584</v>
      </c>
      <c r="D3450" s="66" t="s">
        <v>3469</v>
      </c>
      <c r="E3450" s="70"/>
      <c r="F3450" s="70"/>
      <c r="G3450" s="70">
        <v>1800</v>
      </c>
      <c r="H3450" s="66">
        <v>2556</v>
      </c>
      <c r="I3450" s="66" t="s">
        <v>154</v>
      </c>
      <c r="J3450" s="66" t="s">
        <v>155</v>
      </c>
      <c r="K3450" s="66" t="s">
        <v>586</v>
      </c>
    </row>
    <row r="3451" spans="1:11" ht="17.25">
      <c r="A3451" s="65">
        <v>15</v>
      </c>
      <c r="B3451" s="69">
        <v>20637</v>
      </c>
      <c r="C3451" s="78" t="s">
        <v>584</v>
      </c>
      <c r="D3451" s="66" t="s">
        <v>3470</v>
      </c>
      <c r="E3451" s="70"/>
      <c r="F3451" s="70"/>
      <c r="G3451" s="70">
        <v>3600</v>
      </c>
      <c r="H3451" s="66">
        <v>2556</v>
      </c>
      <c r="I3451" s="66" t="s">
        <v>154</v>
      </c>
      <c r="J3451" s="66" t="s">
        <v>155</v>
      </c>
      <c r="K3451" s="66" t="s">
        <v>586</v>
      </c>
    </row>
    <row r="3452" spans="1:11" ht="17.25">
      <c r="A3452" s="65">
        <v>15</v>
      </c>
      <c r="B3452" s="69">
        <v>20637</v>
      </c>
      <c r="C3452" s="78" t="s">
        <v>584</v>
      </c>
      <c r="D3452" s="66" t="s">
        <v>3471</v>
      </c>
      <c r="E3452" s="70"/>
      <c r="F3452" s="70"/>
      <c r="G3452" s="70">
        <v>1800</v>
      </c>
      <c r="H3452" s="66">
        <v>2556</v>
      </c>
      <c r="I3452" s="66" t="s">
        <v>154</v>
      </c>
      <c r="J3452" s="66" t="s">
        <v>155</v>
      </c>
      <c r="K3452" s="66" t="s">
        <v>586</v>
      </c>
    </row>
    <row r="3453" spans="1:11" ht="17.25">
      <c r="A3453" s="65">
        <v>15</v>
      </c>
      <c r="B3453" s="69">
        <v>20637</v>
      </c>
      <c r="C3453" s="78" t="s">
        <v>584</v>
      </c>
      <c r="D3453" s="66" t="s">
        <v>3472</v>
      </c>
      <c r="E3453" s="70"/>
      <c r="F3453" s="70"/>
      <c r="G3453" s="70">
        <v>3600</v>
      </c>
      <c r="H3453" s="66">
        <v>2556</v>
      </c>
      <c r="I3453" s="66" t="s">
        <v>154</v>
      </c>
      <c r="J3453" s="66" t="s">
        <v>155</v>
      </c>
      <c r="K3453" s="66" t="s">
        <v>586</v>
      </c>
    </row>
    <row r="3454" spans="1:11" ht="17.25">
      <c r="A3454" s="65">
        <v>15</v>
      </c>
      <c r="B3454" s="69">
        <v>20637</v>
      </c>
      <c r="C3454" s="78" t="s">
        <v>584</v>
      </c>
      <c r="D3454" s="66" t="s">
        <v>3473</v>
      </c>
      <c r="E3454" s="70"/>
      <c r="F3454" s="70"/>
      <c r="G3454" s="70">
        <v>3600</v>
      </c>
      <c r="H3454" s="66">
        <v>2556</v>
      </c>
      <c r="I3454" s="66" t="s">
        <v>154</v>
      </c>
      <c r="J3454" s="66" t="s">
        <v>155</v>
      </c>
      <c r="K3454" s="66" t="s">
        <v>586</v>
      </c>
    </row>
    <row r="3455" spans="1:11" ht="17.25">
      <c r="A3455" s="65">
        <v>15</v>
      </c>
      <c r="B3455" s="69">
        <v>20637</v>
      </c>
      <c r="C3455" s="78" t="s">
        <v>584</v>
      </c>
      <c r="D3455" s="66" t="s">
        <v>3474</v>
      </c>
      <c r="E3455" s="70"/>
      <c r="F3455" s="70"/>
      <c r="G3455" s="70">
        <v>3600</v>
      </c>
      <c r="H3455" s="66">
        <v>2556</v>
      </c>
      <c r="I3455" s="66" t="s">
        <v>154</v>
      </c>
      <c r="J3455" s="66" t="s">
        <v>155</v>
      </c>
      <c r="K3455" s="66" t="s">
        <v>586</v>
      </c>
    </row>
    <row r="3456" spans="1:11" ht="17.25">
      <c r="A3456" s="65">
        <v>15</v>
      </c>
      <c r="B3456" s="69">
        <v>20637</v>
      </c>
      <c r="C3456" s="78" t="s">
        <v>584</v>
      </c>
      <c r="D3456" s="66" t="s">
        <v>3475</v>
      </c>
      <c r="E3456" s="70"/>
      <c r="F3456" s="70"/>
      <c r="G3456" s="70">
        <v>22400</v>
      </c>
      <c r="H3456" s="66">
        <v>2556</v>
      </c>
      <c r="I3456" s="66" t="s">
        <v>154</v>
      </c>
      <c r="J3456" s="66" t="s">
        <v>155</v>
      </c>
      <c r="K3456" s="66" t="s">
        <v>586</v>
      </c>
    </row>
    <row r="3457" spans="1:11" ht="17.25">
      <c r="A3457" s="65">
        <v>15</v>
      </c>
      <c r="B3457" s="69">
        <v>20637</v>
      </c>
      <c r="C3457" s="78" t="s">
        <v>584</v>
      </c>
      <c r="D3457" s="66" t="s">
        <v>3476</v>
      </c>
      <c r="E3457" s="70"/>
      <c r="F3457" s="70"/>
      <c r="G3457" s="70">
        <v>4800</v>
      </c>
      <c r="H3457" s="66">
        <v>2556</v>
      </c>
      <c r="I3457" s="66" t="s">
        <v>154</v>
      </c>
      <c r="J3457" s="66" t="s">
        <v>155</v>
      </c>
      <c r="K3457" s="66" t="s">
        <v>586</v>
      </c>
    </row>
    <row r="3458" spans="1:11" ht="17.25">
      <c r="A3458" s="65">
        <v>15</v>
      </c>
      <c r="B3458" s="69">
        <v>20637</v>
      </c>
      <c r="C3458" s="78" t="s">
        <v>584</v>
      </c>
      <c r="D3458" s="66" t="s">
        <v>3477</v>
      </c>
      <c r="E3458" s="70"/>
      <c r="F3458" s="70"/>
      <c r="G3458" s="70">
        <v>4800</v>
      </c>
      <c r="H3458" s="66">
        <v>2556</v>
      </c>
      <c r="I3458" s="66" t="s">
        <v>154</v>
      </c>
      <c r="J3458" s="66" t="s">
        <v>155</v>
      </c>
      <c r="K3458" s="66" t="s">
        <v>586</v>
      </c>
    </row>
    <row r="3459" spans="1:11" ht="17.25">
      <c r="A3459" s="65">
        <v>15</v>
      </c>
      <c r="B3459" s="69">
        <v>20637</v>
      </c>
      <c r="C3459" s="78" t="s">
        <v>584</v>
      </c>
      <c r="D3459" s="66" t="s">
        <v>3478</v>
      </c>
      <c r="E3459" s="70"/>
      <c r="F3459" s="70"/>
      <c r="G3459" s="70">
        <v>19200</v>
      </c>
      <c r="H3459" s="66">
        <v>2556</v>
      </c>
      <c r="I3459" s="66" t="s">
        <v>154</v>
      </c>
      <c r="J3459" s="66" t="s">
        <v>155</v>
      </c>
      <c r="K3459" s="66" t="s">
        <v>586</v>
      </c>
    </row>
    <row r="3460" spans="1:11" ht="17.25">
      <c r="A3460" s="65">
        <v>15</v>
      </c>
      <c r="B3460" s="69">
        <v>20637</v>
      </c>
      <c r="C3460" s="66" t="s">
        <v>186</v>
      </c>
      <c r="D3460" s="66" t="s">
        <v>3479</v>
      </c>
      <c r="E3460" s="70"/>
      <c r="F3460" s="70"/>
      <c r="G3460" s="70">
        <v>140</v>
      </c>
      <c r="H3460" s="66">
        <v>2556</v>
      </c>
      <c r="I3460" s="66" t="s">
        <v>154</v>
      </c>
      <c r="J3460" s="66" t="s">
        <v>155</v>
      </c>
      <c r="K3460" s="66" t="s">
        <v>586</v>
      </c>
    </row>
    <row r="3461" spans="1:11" ht="17.25">
      <c r="A3461" s="65">
        <v>15</v>
      </c>
      <c r="B3461" s="69">
        <v>20637</v>
      </c>
      <c r="C3461" s="78" t="s">
        <v>246</v>
      </c>
      <c r="D3461" s="66" t="s">
        <v>3480</v>
      </c>
      <c r="E3461" s="70"/>
      <c r="F3461" s="70"/>
      <c r="G3461" s="70">
        <v>1920</v>
      </c>
      <c r="H3461" s="66">
        <v>2556</v>
      </c>
      <c r="I3461" s="66" t="s">
        <v>154</v>
      </c>
      <c r="J3461" s="66" t="s">
        <v>155</v>
      </c>
      <c r="K3461" s="66" t="s">
        <v>586</v>
      </c>
    </row>
    <row r="3462" spans="1:11" ht="17.25">
      <c r="A3462" s="65">
        <v>15</v>
      </c>
      <c r="B3462" s="69">
        <v>20637</v>
      </c>
      <c r="C3462" s="78" t="s">
        <v>584</v>
      </c>
      <c r="D3462" s="66" t="s">
        <v>3481</v>
      </c>
      <c r="E3462" s="70"/>
      <c r="F3462" s="70"/>
      <c r="G3462" s="70">
        <v>7125</v>
      </c>
      <c r="H3462" s="66">
        <v>2556</v>
      </c>
      <c r="I3462" s="66" t="s">
        <v>154</v>
      </c>
      <c r="J3462" s="66" t="s">
        <v>155</v>
      </c>
      <c r="K3462" s="66" t="s">
        <v>586</v>
      </c>
    </row>
    <row r="3463" spans="1:11" ht="17.25">
      <c r="A3463" s="65">
        <v>15</v>
      </c>
      <c r="B3463" s="69">
        <v>20637</v>
      </c>
      <c r="C3463" s="78" t="s">
        <v>584</v>
      </c>
      <c r="D3463" s="66" t="s">
        <v>3482</v>
      </c>
      <c r="E3463" s="70"/>
      <c r="F3463" s="70"/>
      <c r="G3463" s="70">
        <v>4500</v>
      </c>
      <c r="H3463" s="66">
        <v>2556</v>
      </c>
      <c r="I3463" s="66" t="s">
        <v>154</v>
      </c>
      <c r="J3463" s="66" t="s">
        <v>155</v>
      </c>
      <c r="K3463" s="66" t="s">
        <v>586</v>
      </c>
    </row>
    <row r="3464" spans="1:11" ht="17.25">
      <c r="A3464" s="65">
        <v>15</v>
      </c>
      <c r="B3464" s="69">
        <v>20637</v>
      </c>
      <c r="C3464" s="78" t="s">
        <v>584</v>
      </c>
      <c r="D3464" s="66" t="s">
        <v>3483</v>
      </c>
      <c r="E3464" s="70"/>
      <c r="F3464" s="70"/>
      <c r="G3464" s="70">
        <v>10500</v>
      </c>
      <c r="H3464" s="66">
        <v>2556</v>
      </c>
      <c r="I3464" s="66" t="s">
        <v>154</v>
      </c>
      <c r="J3464" s="66" t="s">
        <v>155</v>
      </c>
      <c r="K3464" s="66" t="s">
        <v>586</v>
      </c>
    </row>
    <row r="3465" spans="1:11" ht="17.25">
      <c r="A3465" s="65">
        <v>15</v>
      </c>
      <c r="B3465" s="69">
        <v>20637</v>
      </c>
      <c r="C3465" s="78" t="s">
        <v>584</v>
      </c>
      <c r="D3465" s="66" t="s">
        <v>3484</v>
      </c>
      <c r="E3465" s="70"/>
      <c r="F3465" s="70"/>
      <c r="G3465" s="70">
        <v>11625</v>
      </c>
      <c r="H3465" s="66">
        <v>2556</v>
      </c>
      <c r="I3465" s="66" t="s">
        <v>154</v>
      </c>
      <c r="J3465" s="66" t="s">
        <v>155</v>
      </c>
      <c r="K3465" s="66" t="s">
        <v>586</v>
      </c>
    </row>
    <row r="3466" spans="1:11" ht="17.25">
      <c r="A3466" s="65">
        <v>15</v>
      </c>
      <c r="B3466" s="69">
        <v>20637</v>
      </c>
      <c r="C3466" s="78" t="s">
        <v>584</v>
      </c>
      <c r="D3466" s="66" t="s">
        <v>3485</v>
      </c>
      <c r="E3466" s="70"/>
      <c r="F3466" s="70"/>
      <c r="G3466" s="70">
        <v>13500</v>
      </c>
      <c r="H3466" s="66">
        <v>2556</v>
      </c>
      <c r="I3466" s="66" t="s">
        <v>154</v>
      </c>
      <c r="J3466" s="66" t="s">
        <v>155</v>
      </c>
      <c r="K3466" s="66" t="s">
        <v>586</v>
      </c>
    </row>
    <row r="3467" spans="1:11" ht="17.25">
      <c r="A3467" s="65">
        <v>15</v>
      </c>
      <c r="B3467" s="69">
        <v>20637</v>
      </c>
      <c r="C3467" s="78" t="s">
        <v>584</v>
      </c>
      <c r="D3467" s="66" t="s">
        <v>3486</v>
      </c>
      <c r="E3467" s="70"/>
      <c r="F3467" s="70"/>
      <c r="G3467" s="70">
        <v>13500</v>
      </c>
      <c r="H3467" s="66">
        <v>2556</v>
      </c>
      <c r="I3467" s="66" t="s">
        <v>154</v>
      </c>
      <c r="J3467" s="66" t="s">
        <v>155</v>
      </c>
      <c r="K3467" s="66" t="s">
        <v>586</v>
      </c>
    </row>
    <row r="3468" spans="1:11" ht="17.25">
      <c r="A3468" s="65">
        <v>15</v>
      </c>
      <c r="B3468" s="69">
        <v>20637</v>
      </c>
      <c r="C3468" s="78" t="s">
        <v>584</v>
      </c>
      <c r="D3468" s="66" t="s">
        <v>3487</v>
      </c>
      <c r="E3468" s="70"/>
      <c r="F3468" s="70"/>
      <c r="G3468" s="70">
        <v>13500</v>
      </c>
      <c r="H3468" s="66">
        <v>2556</v>
      </c>
      <c r="I3468" s="66" t="s">
        <v>154</v>
      </c>
      <c r="J3468" s="66" t="s">
        <v>155</v>
      </c>
      <c r="K3468" s="66" t="s">
        <v>586</v>
      </c>
    </row>
    <row r="3469" spans="1:11" ht="17.25">
      <c r="A3469" s="65">
        <v>15</v>
      </c>
      <c r="B3469" s="69">
        <v>20637</v>
      </c>
      <c r="C3469" s="78" t="s">
        <v>584</v>
      </c>
      <c r="D3469" s="66" t="s">
        <v>3488</v>
      </c>
      <c r="E3469" s="70"/>
      <c r="F3469" s="70"/>
      <c r="G3469" s="70">
        <v>9000</v>
      </c>
      <c r="H3469" s="66">
        <v>2556</v>
      </c>
      <c r="I3469" s="66" t="s">
        <v>154</v>
      </c>
      <c r="J3469" s="66" t="s">
        <v>155</v>
      </c>
      <c r="K3469" s="66" t="s">
        <v>586</v>
      </c>
    </row>
    <row r="3470" spans="1:11" ht="17.25">
      <c r="A3470" s="65">
        <v>15</v>
      </c>
      <c r="B3470" s="69">
        <v>20637</v>
      </c>
      <c r="C3470" s="78" t="s">
        <v>584</v>
      </c>
      <c r="D3470" s="66" t="s">
        <v>3489</v>
      </c>
      <c r="E3470" s="70"/>
      <c r="F3470" s="70"/>
      <c r="G3470" s="70">
        <v>12750</v>
      </c>
      <c r="H3470" s="66">
        <v>2556</v>
      </c>
      <c r="I3470" s="66" t="s">
        <v>154</v>
      </c>
      <c r="J3470" s="66" t="s">
        <v>155</v>
      </c>
      <c r="K3470" s="66" t="s">
        <v>586</v>
      </c>
    </row>
    <row r="3471" spans="1:11" ht="17.25">
      <c r="A3471" s="65">
        <v>15</v>
      </c>
      <c r="B3471" s="69">
        <v>20637</v>
      </c>
      <c r="C3471" s="78" t="s">
        <v>584</v>
      </c>
      <c r="D3471" s="66" t="s">
        <v>3490</v>
      </c>
      <c r="E3471" s="70"/>
      <c r="F3471" s="70"/>
      <c r="G3471" s="70">
        <v>10875</v>
      </c>
      <c r="H3471" s="66">
        <v>2556</v>
      </c>
      <c r="I3471" s="66" t="s">
        <v>154</v>
      </c>
      <c r="J3471" s="66" t="s">
        <v>155</v>
      </c>
      <c r="K3471" s="66" t="s">
        <v>586</v>
      </c>
    </row>
    <row r="3472" spans="1:11" ht="17.25">
      <c r="A3472" s="65">
        <v>15</v>
      </c>
      <c r="B3472" s="69">
        <v>20637</v>
      </c>
      <c r="C3472" s="78" t="s">
        <v>584</v>
      </c>
      <c r="D3472" s="66" t="s">
        <v>3491</v>
      </c>
      <c r="E3472" s="70"/>
      <c r="F3472" s="70"/>
      <c r="G3472" s="70">
        <v>7125</v>
      </c>
      <c r="H3472" s="66">
        <v>2556</v>
      </c>
      <c r="I3472" s="66" t="s">
        <v>154</v>
      </c>
      <c r="J3472" s="66" t="s">
        <v>155</v>
      </c>
      <c r="K3472" s="66" t="s">
        <v>586</v>
      </c>
    </row>
    <row r="3473" spans="1:11" ht="17.25">
      <c r="A3473" s="65">
        <v>15</v>
      </c>
      <c r="B3473" s="69">
        <v>20637</v>
      </c>
      <c r="C3473" s="78" t="s">
        <v>584</v>
      </c>
      <c r="D3473" s="66" t="s">
        <v>3492</v>
      </c>
      <c r="E3473" s="70"/>
      <c r="F3473" s="70"/>
      <c r="G3473" s="70">
        <v>13500</v>
      </c>
      <c r="H3473" s="66">
        <v>2556</v>
      </c>
      <c r="I3473" s="66" t="s">
        <v>154</v>
      </c>
      <c r="J3473" s="66" t="s">
        <v>155</v>
      </c>
      <c r="K3473" s="66" t="s">
        <v>586</v>
      </c>
    </row>
    <row r="3474" spans="1:11" ht="17.25">
      <c r="A3474" s="65">
        <v>15</v>
      </c>
      <c r="B3474" s="69">
        <v>20637</v>
      </c>
      <c r="C3474" s="78" t="s">
        <v>584</v>
      </c>
      <c r="D3474" s="66" t="s">
        <v>3493</v>
      </c>
      <c r="E3474" s="70"/>
      <c r="F3474" s="70"/>
      <c r="G3474" s="70">
        <v>13125</v>
      </c>
      <c r="H3474" s="66">
        <v>2556</v>
      </c>
      <c r="I3474" s="66" t="s">
        <v>154</v>
      </c>
      <c r="J3474" s="66" t="s">
        <v>155</v>
      </c>
      <c r="K3474" s="66" t="s">
        <v>586</v>
      </c>
    </row>
    <row r="3475" spans="1:11" ht="17.25">
      <c r="A3475" s="65">
        <v>15</v>
      </c>
      <c r="B3475" s="69">
        <v>20637</v>
      </c>
      <c r="C3475" s="78" t="s">
        <v>584</v>
      </c>
      <c r="D3475" s="66" t="s">
        <v>3494</v>
      </c>
      <c r="E3475" s="70"/>
      <c r="F3475" s="70"/>
      <c r="G3475" s="70">
        <v>4875</v>
      </c>
      <c r="H3475" s="66">
        <v>2556</v>
      </c>
      <c r="I3475" s="66" t="s">
        <v>154</v>
      </c>
      <c r="J3475" s="66" t="s">
        <v>155</v>
      </c>
      <c r="K3475" s="66" t="s">
        <v>586</v>
      </c>
    </row>
    <row r="3476" spans="1:11" ht="17.25">
      <c r="A3476" s="65">
        <v>15</v>
      </c>
      <c r="B3476" s="69">
        <v>20637</v>
      </c>
      <c r="C3476" s="78" t="s">
        <v>584</v>
      </c>
      <c r="D3476" s="66" t="s">
        <v>3495</v>
      </c>
      <c r="E3476" s="70"/>
      <c r="F3476" s="70"/>
      <c r="G3476" s="70">
        <v>9375</v>
      </c>
      <c r="H3476" s="66">
        <v>2556</v>
      </c>
      <c r="I3476" s="66" t="s">
        <v>154</v>
      </c>
      <c r="J3476" s="66" t="s">
        <v>155</v>
      </c>
      <c r="K3476" s="66" t="s">
        <v>586</v>
      </c>
    </row>
    <row r="3477" spans="1:11" ht="17.25">
      <c r="A3477" s="65">
        <v>15</v>
      </c>
      <c r="B3477" s="69">
        <v>20637</v>
      </c>
      <c r="C3477" s="78" t="s">
        <v>584</v>
      </c>
      <c r="D3477" s="66" t="s">
        <v>3496</v>
      </c>
      <c r="E3477" s="70"/>
      <c r="F3477" s="70"/>
      <c r="G3477" s="70">
        <v>12750</v>
      </c>
      <c r="H3477" s="66">
        <v>2556</v>
      </c>
      <c r="I3477" s="66" t="s">
        <v>154</v>
      </c>
      <c r="J3477" s="66" t="s">
        <v>155</v>
      </c>
      <c r="K3477" s="66" t="s">
        <v>586</v>
      </c>
    </row>
    <row r="3478" spans="1:11" ht="17.25">
      <c r="A3478" s="65">
        <v>15</v>
      </c>
      <c r="B3478" s="69">
        <v>20637</v>
      </c>
      <c r="C3478" s="78" t="s">
        <v>584</v>
      </c>
      <c r="D3478" s="66" t="s">
        <v>3497</v>
      </c>
      <c r="E3478" s="70"/>
      <c r="F3478" s="70"/>
      <c r="G3478" s="70">
        <v>4500</v>
      </c>
      <c r="H3478" s="66">
        <v>2556</v>
      </c>
      <c r="I3478" s="66" t="s">
        <v>154</v>
      </c>
      <c r="J3478" s="66" t="s">
        <v>155</v>
      </c>
      <c r="K3478" s="66" t="s">
        <v>586</v>
      </c>
    </row>
    <row r="3479" spans="1:11" ht="17.25">
      <c r="A3479" s="65">
        <v>15</v>
      </c>
      <c r="B3479" s="69">
        <v>20637</v>
      </c>
      <c r="C3479" s="78" t="s">
        <v>584</v>
      </c>
      <c r="D3479" s="66" t="s">
        <v>3498</v>
      </c>
      <c r="E3479" s="70"/>
      <c r="F3479" s="70"/>
      <c r="G3479" s="70">
        <v>4500</v>
      </c>
      <c r="H3479" s="66">
        <v>2556</v>
      </c>
      <c r="I3479" s="66" t="s">
        <v>154</v>
      </c>
      <c r="J3479" s="66" t="s">
        <v>155</v>
      </c>
      <c r="K3479" s="66" t="s">
        <v>586</v>
      </c>
    </row>
    <row r="3480" spans="1:11" ht="17.25">
      <c r="A3480" s="65">
        <v>15</v>
      </c>
      <c r="B3480" s="69">
        <v>20637</v>
      </c>
      <c r="C3480" s="78" t="s">
        <v>584</v>
      </c>
      <c r="D3480" s="66" t="s">
        <v>3499</v>
      </c>
      <c r="E3480" s="70"/>
      <c r="F3480" s="70"/>
      <c r="G3480" s="70">
        <v>12000</v>
      </c>
      <c r="H3480" s="66">
        <v>2556</v>
      </c>
      <c r="I3480" s="66" t="s">
        <v>154</v>
      </c>
      <c r="J3480" s="66" t="s">
        <v>155</v>
      </c>
      <c r="K3480" s="66" t="s">
        <v>586</v>
      </c>
    </row>
    <row r="3481" spans="1:11" ht="17.25">
      <c r="A3481" s="65">
        <v>15</v>
      </c>
      <c r="B3481" s="69">
        <v>20637</v>
      </c>
      <c r="C3481" s="78" t="s">
        <v>584</v>
      </c>
      <c r="D3481" s="66" t="s">
        <v>3500</v>
      </c>
      <c r="E3481" s="70"/>
      <c r="F3481" s="70"/>
      <c r="G3481" s="70">
        <v>13500</v>
      </c>
      <c r="H3481" s="66">
        <v>2556</v>
      </c>
      <c r="I3481" s="66" t="s">
        <v>154</v>
      </c>
      <c r="J3481" s="66" t="s">
        <v>155</v>
      </c>
      <c r="K3481" s="66" t="s">
        <v>586</v>
      </c>
    </row>
    <row r="3482" spans="1:11" ht="17.25">
      <c r="A3482" s="65">
        <v>15</v>
      </c>
      <c r="B3482" s="69">
        <v>20637</v>
      </c>
      <c r="C3482" s="78" t="s">
        <v>584</v>
      </c>
      <c r="D3482" s="66" t="s">
        <v>3501</v>
      </c>
      <c r="E3482" s="70"/>
      <c r="F3482" s="70"/>
      <c r="G3482" s="70">
        <v>11625</v>
      </c>
      <c r="H3482" s="66">
        <v>2556</v>
      </c>
      <c r="I3482" s="66" t="s">
        <v>154</v>
      </c>
      <c r="J3482" s="66" t="s">
        <v>155</v>
      </c>
      <c r="K3482" s="66" t="s">
        <v>586</v>
      </c>
    </row>
    <row r="3483" spans="1:11" ht="17.25">
      <c r="A3483" s="65">
        <v>15</v>
      </c>
      <c r="B3483" s="69">
        <v>20637</v>
      </c>
      <c r="C3483" s="71" t="s">
        <v>560</v>
      </c>
      <c r="D3483" s="66" t="s">
        <v>3502</v>
      </c>
      <c r="E3483" s="70"/>
      <c r="F3483" s="70"/>
      <c r="G3483" s="70">
        <v>45000</v>
      </c>
      <c r="H3483" s="66">
        <v>2556</v>
      </c>
      <c r="I3483" s="66" t="s">
        <v>154</v>
      </c>
      <c r="J3483" s="66" t="s">
        <v>155</v>
      </c>
      <c r="K3483" s="66" t="s">
        <v>586</v>
      </c>
    </row>
    <row r="3484" spans="1:11" ht="17.25">
      <c r="A3484" s="65">
        <v>19</v>
      </c>
      <c r="B3484" s="69">
        <v>20637</v>
      </c>
      <c r="C3484" s="71" t="s">
        <v>1086</v>
      </c>
      <c r="D3484" s="66" t="s">
        <v>3503</v>
      </c>
      <c r="E3484" s="70"/>
      <c r="F3484" s="70"/>
      <c r="G3484" s="70">
        <v>82455</v>
      </c>
      <c r="H3484" s="66">
        <v>2556</v>
      </c>
      <c r="I3484" s="66" t="s">
        <v>154</v>
      </c>
      <c r="J3484" s="66" t="s">
        <v>155</v>
      </c>
      <c r="K3484" s="66" t="s">
        <v>586</v>
      </c>
    </row>
    <row r="3485" spans="1:11" ht="17.25">
      <c r="A3485" s="65">
        <v>19</v>
      </c>
      <c r="B3485" s="69">
        <v>20637</v>
      </c>
      <c r="C3485" s="70" t="s">
        <v>158</v>
      </c>
      <c r="D3485" s="66" t="s">
        <v>3504</v>
      </c>
      <c r="E3485" s="70"/>
      <c r="F3485" s="70"/>
      <c r="G3485" s="70">
        <v>45000</v>
      </c>
      <c r="H3485" s="66">
        <v>2556</v>
      </c>
      <c r="I3485" s="66" t="s">
        <v>154</v>
      </c>
      <c r="J3485" s="66" t="s">
        <v>155</v>
      </c>
      <c r="K3485" s="66" t="s">
        <v>586</v>
      </c>
    </row>
    <row r="3486" spans="1:11" ht="17.25">
      <c r="A3486" s="65">
        <v>24</v>
      </c>
      <c r="B3486" s="69">
        <v>20637</v>
      </c>
      <c r="C3486" s="70" t="s">
        <v>158</v>
      </c>
      <c r="D3486" s="66" t="s">
        <v>3505</v>
      </c>
      <c r="E3486" s="70"/>
      <c r="F3486" s="70"/>
      <c r="G3486" s="70">
        <v>690</v>
      </c>
      <c r="H3486" s="66">
        <v>2556</v>
      </c>
      <c r="I3486" s="66" t="s">
        <v>154</v>
      </c>
      <c r="J3486" s="66" t="s">
        <v>155</v>
      </c>
      <c r="K3486" s="66" t="s">
        <v>586</v>
      </c>
    </row>
    <row r="3487" spans="1:11" ht="17.25">
      <c r="A3487" s="65">
        <v>10</v>
      </c>
      <c r="B3487" s="69">
        <v>20637</v>
      </c>
      <c r="C3487" s="78" t="s">
        <v>1558</v>
      </c>
      <c r="D3487" s="66" t="s">
        <v>3506</v>
      </c>
      <c r="E3487" s="70"/>
      <c r="F3487" s="70"/>
      <c r="G3487" s="70">
        <v>1500</v>
      </c>
      <c r="H3487" s="66">
        <v>2556</v>
      </c>
      <c r="I3487" s="66" t="s">
        <v>154</v>
      </c>
      <c r="J3487" s="66" t="s">
        <v>155</v>
      </c>
      <c r="K3487" s="66" t="s">
        <v>586</v>
      </c>
    </row>
    <row r="3488" spans="1:11" ht="17.25">
      <c r="A3488" s="65">
        <v>15</v>
      </c>
      <c r="B3488" s="69">
        <v>20637</v>
      </c>
      <c r="C3488" s="70" t="s">
        <v>158</v>
      </c>
      <c r="D3488" s="66" t="s">
        <v>2152</v>
      </c>
      <c r="E3488" s="70"/>
      <c r="F3488" s="70"/>
      <c r="G3488" s="70">
        <v>130</v>
      </c>
      <c r="H3488" s="66">
        <v>2556</v>
      </c>
      <c r="I3488" s="66" t="s">
        <v>154</v>
      </c>
      <c r="J3488" s="66" t="s">
        <v>155</v>
      </c>
      <c r="K3488" s="66" t="s">
        <v>586</v>
      </c>
    </row>
    <row r="3489" spans="1:11" ht="17.25">
      <c r="A3489" s="65">
        <v>15</v>
      </c>
      <c r="B3489" s="69">
        <v>20637</v>
      </c>
      <c r="C3489" s="70" t="s">
        <v>158</v>
      </c>
      <c r="D3489" s="66" t="s">
        <v>3507</v>
      </c>
      <c r="E3489" s="70"/>
      <c r="F3489" s="70"/>
      <c r="G3489" s="70">
        <v>336.89</v>
      </c>
      <c r="H3489" s="66">
        <v>2556</v>
      </c>
      <c r="I3489" s="66" t="s">
        <v>154</v>
      </c>
      <c r="J3489" s="66" t="s">
        <v>155</v>
      </c>
      <c r="K3489" s="66" t="s">
        <v>586</v>
      </c>
    </row>
    <row r="3490" spans="1:11" ht="17.25">
      <c r="A3490" s="65">
        <v>17</v>
      </c>
      <c r="B3490" s="69">
        <v>20637</v>
      </c>
      <c r="C3490" s="70" t="s">
        <v>158</v>
      </c>
      <c r="D3490" s="66" t="s">
        <v>405</v>
      </c>
      <c r="E3490" s="70"/>
      <c r="F3490" s="70"/>
      <c r="G3490" s="70">
        <v>245</v>
      </c>
      <c r="H3490" s="66">
        <v>2556</v>
      </c>
      <c r="I3490" s="66" t="s">
        <v>154</v>
      </c>
      <c r="J3490" s="66" t="s">
        <v>155</v>
      </c>
      <c r="K3490" s="66" t="s">
        <v>586</v>
      </c>
    </row>
    <row r="3491" spans="1:11" ht="17.25">
      <c r="A3491" s="65">
        <v>11</v>
      </c>
      <c r="B3491" s="69">
        <v>20637</v>
      </c>
      <c r="C3491" s="70" t="s">
        <v>158</v>
      </c>
      <c r="D3491" s="66" t="s">
        <v>3508</v>
      </c>
      <c r="E3491" s="70"/>
      <c r="F3491" s="70"/>
      <c r="G3491" s="70">
        <v>7700</v>
      </c>
      <c r="H3491" s="66">
        <v>2556</v>
      </c>
      <c r="I3491" s="66" t="s">
        <v>154</v>
      </c>
      <c r="J3491" s="66" t="s">
        <v>155</v>
      </c>
      <c r="K3491" s="66" t="s">
        <v>586</v>
      </c>
    </row>
    <row r="3492" spans="1:11" ht="17.25">
      <c r="A3492" s="65">
        <v>24</v>
      </c>
      <c r="B3492" s="69">
        <v>20637</v>
      </c>
      <c r="C3492" s="78" t="s">
        <v>584</v>
      </c>
      <c r="D3492" s="66" t="s">
        <v>3509</v>
      </c>
      <c r="E3492" s="70"/>
      <c r="F3492" s="70"/>
      <c r="G3492" s="70">
        <v>10125</v>
      </c>
      <c r="H3492" s="66">
        <v>2556</v>
      </c>
      <c r="I3492" s="66" t="s">
        <v>154</v>
      </c>
      <c r="J3492" s="66" t="s">
        <v>155</v>
      </c>
      <c r="K3492" s="66" t="s">
        <v>586</v>
      </c>
    </row>
    <row r="3493" spans="1:11" ht="17.25">
      <c r="A3493" s="65">
        <v>24</v>
      </c>
      <c r="B3493" s="69">
        <v>20637</v>
      </c>
      <c r="C3493" s="72" t="s">
        <v>171</v>
      </c>
      <c r="D3493" s="66" t="s">
        <v>3510</v>
      </c>
      <c r="E3493" s="70"/>
      <c r="F3493" s="70"/>
      <c r="G3493" s="70">
        <v>1080</v>
      </c>
      <c r="H3493" s="66">
        <v>2556</v>
      </c>
      <c r="I3493" s="66" t="s">
        <v>154</v>
      </c>
      <c r="J3493" s="66" t="s">
        <v>155</v>
      </c>
      <c r="K3493" s="66" t="s">
        <v>586</v>
      </c>
    </row>
    <row r="3494" spans="1:11" ht="17.25">
      <c r="A3494" s="65">
        <v>25</v>
      </c>
      <c r="B3494" s="69">
        <v>20637</v>
      </c>
      <c r="C3494" s="78" t="s">
        <v>584</v>
      </c>
      <c r="D3494" s="66" t="s">
        <v>3511</v>
      </c>
      <c r="E3494" s="70"/>
      <c r="F3494" s="70"/>
      <c r="G3494" s="70">
        <v>52200</v>
      </c>
      <c r="H3494" s="66">
        <v>2556</v>
      </c>
      <c r="I3494" s="66" t="s">
        <v>154</v>
      </c>
      <c r="J3494" s="66" t="s">
        <v>155</v>
      </c>
      <c r="K3494" s="66" t="s">
        <v>586</v>
      </c>
    </row>
    <row r="3495" spans="1:11" ht="17.25">
      <c r="A3495" s="65">
        <v>25</v>
      </c>
      <c r="B3495" s="69">
        <v>20637</v>
      </c>
      <c r="C3495" s="78" t="s">
        <v>584</v>
      </c>
      <c r="D3495" s="66" t="s">
        <v>3512</v>
      </c>
      <c r="E3495" s="70"/>
      <c r="F3495" s="70"/>
      <c r="G3495" s="70">
        <v>9000</v>
      </c>
      <c r="H3495" s="66">
        <v>2556</v>
      </c>
      <c r="I3495" s="66" t="s">
        <v>154</v>
      </c>
      <c r="J3495" s="66" t="s">
        <v>155</v>
      </c>
      <c r="K3495" s="66" t="s">
        <v>586</v>
      </c>
    </row>
    <row r="3496" spans="1:11" ht="17.25">
      <c r="A3496" s="65">
        <v>25</v>
      </c>
      <c r="B3496" s="69">
        <v>20637</v>
      </c>
      <c r="C3496" s="78" t="s">
        <v>584</v>
      </c>
      <c r="D3496" s="66" t="s">
        <v>3513</v>
      </c>
      <c r="E3496" s="70"/>
      <c r="F3496" s="70"/>
      <c r="G3496" s="70">
        <v>9000</v>
      </c>
      <c r="H3496" s="66">
        <v>2556</v>
      </c>
      <c r="I3496" s="66" t="s">
        <v>154</v>
      </c>
      <c r="J3496" s="66" t="s">
        <v>155</v>
      </c>
      <c r="K3496" s="66" t="s">
        <v>586</v>
      </c>
    </row>
    <row r="3497" spans="1:11" ht="17.25">
      <c r="A3497" s="65">
        <v>25</v>
      </c>
      <c r="B3497" s="69">
        <v>20637</v>
      </c>
      <c r="C3497" s="78" t="s">
        <v>584</v>
      </c>
      <c r="D3497" s="66" t="s">
        <v>3514</v>
      </c>
      <c r="E3497" s="70"/>
      <c r="F3497" s="70"/>
      <c r="G3497" s="70">
        <v>4875</v>
      </c>
      <c r="H3497" s="66">
        <v>2556</v>
      </c>
      <c r="I3497" s="66" t="s">
        <v>154</v>
      </c>
      <c r="J3497" s="66" t="s">
        <v>155</v>
      </c>
      <c r="K3497" s="66" t="s">
        <v>586</v>
      </c>
    </row>
    <row r="3498" spans="1:11" ht="17.25">
      <c r="A3498" s="65">
        <v>25</v>
      </c>
      <c r="B3498" s="69">
        <v>20637</v>
      </c>
      <c r="C3498" s="78" t="s">
        <v>584</v>
      </c>
      <c r="D3498" s="66" t="s">
        <v>3515</v>
      </c>
      <c r="E3498" s="70"/>
      <c r="F3498" s="70"/>
      <c r="G3498" s="70">
        <v>13125</v>
      </c>
      <c r="H3498" s="66">
        <v>2556</v>
      </c>
      <c r="I3498" s="66" t="s">
        <v>154</v>
      </c>
      <c r="J3498" s="66" t="s">
        <v>155</v>
      </c>
      <c r="K3498" s="66" t="s">
        <v>586</v>
      </c>
    </row>
    <row r="3499" spans="1:11" ht="17.25">
      <c r="A3499" s="65">
        <v>25</v>
      </c>
      <c r="B3499" s="69">
        <v>20637</v>
      </c>
      <c r="C3499" s="78" t="s">
        <v>584</v>
      </c>
      <c r="D3499" s="66" t="s">
        <v>3516</v>
      </c>
      <c r="E3499" s="70"/>
      <c r="F3499" s="70"/>
      <c r="G3499" s="70">
        <v>13500</v>
      </c>
      <c r="H3499" s="66">
        <v>2556</v>
      </c>
      <c r="I3499" s="66" t="s">
        <v>154</v>
      </c>
      <c r="J3499" s="66" t="s">
        <v>155</v>
      </c>
      <c r="K3499" s="66" t="s">
        <v>586</v>
      </c>
    </row>
    <row r="3500" spans="1:11" ht="17.25">
      <c r="A3500" s="65">
        <v>25</v>
      </c>
      <c r="B3500" s="69">
        <v>20637</v>
      </c>
      <c r="C3500" s="78" t="s">
        <v>584</v>
      </c>
      <c r="D3500" s="66" t="s">
        <v>3517</v>
      </c>
      <c r="E3500" s="70"/>
      <c r="F3500" s="70"/>
      <c r="G3500" s="70">
        <v>7125</v>
      </c>
      <c r="H3500" s="66">
        <v>2556</v>
      </c>
      <c r="I3500" s="66" t="s">
        <v>154</v>
      </c>
      <c r="J3500" s="66" t="s">
        <v>155</v>
      </c>
      <c r="K3500" s="66" t="s">
        <v>586</v>
      </c>
    </row>
    <row r="3501" spans="1:11" ht="17.25">
      <c r="A3501" s="65">
        <v>25</v>
      </c>
      <c r="B3501" s="69">
        <v>20637</v>
      </c>
      <c r="C3501" s="78" t="s">
        <v>584</v>
      </c>
      <c r="D3501" s="66" t="s">
        <v>3518</v>
      </c>
      <c r="E3501" s="70"/>
      <c r="F3501" s="70"/>
      <c r="G3501" s="70">
        <v>7125</v>
      </c>
      <c r="H3501" s="66">
        <v>2556</v>
      </c>
      <c r="I3501" s="66" t="s">
        <v>154</v>
      </c>
      <c r="J3501" s="66" t="s">
        <v>155</v>
      </c>
      <c r="K3501" s="66" t="s">
        <v>586</v>
      </c>
    </row>
    <row r="3502" spans="1:11" ht="17.25">
      <c r="A3502" s="65">
        <v>25</v>
      </c>
      <c r="B3502" s="69">
        <v>20637</v>
      </c>
      <c r="C3502" s="78" t="s">
        <v>584</v>
      </c>
      <c r="D3502" s="66" t="s">
        <v>3519</v>
      </c>
      <c r="E3502" s="70"/>
      <c r="F3502" s="70"/>
      <c r="G3502" s="70">
        <v>10875</v>
      </c>
      <c r="H3502" s="66">
        <v>2556</v>
      </c>
      <c r="I3502" s="66" t="s">
        <v>154</v>
      </c>
      <c r="J3502" s="66" t="s">
        <v>155</v>
      </c>
      <c r="K3502" s="66" t="s">
        <v>586</v>
      </c>
    </row>
    <row r="3503" spans="1:11" ht="17.25">
      <c r="A3503" s="65">
        <v>25</v>
      </c>
      <c r="B3503" s="69">
        <v>20637</v>
      </c>
      <c r="C3503" s="78" t="s">
        <v>584</v>
      </c>
      <c r="D3503" s="66" t="s">
        <v>3520</v>
      </c>
      <c r="E3503" s="70"/>
      <c r="F3503" s="70"/>
      <c r="G3503" s="70">
        <v>12750</v>
      </c>
      <c r="H3503" s="66">
        <v>2556</v>
      </c>
      <c r="I3503" s="66" t="s">
        <v>154</v>
      </c>
      <c r="J3503" s="66" t="s">
        <v>155</v>
      </c>
      <c r="K3503" s="66" t="s">
        <v>586</v>
      </c>
    </row>
    <row r="3504" spans="1:11" ht="17.25">
      <c r="A3504" s="65">
        <v>25</v>
      </c>
      <c r="B3504" s="69">
        <v>20637</v>
      </c>
      <c r="C3504" s="78" t="s">
        <v>584</v>
      </c>
      <c r="D3504" s="66" t="s">
        <v>3521</v>
      </c>
      <c r="E3504" s="70"/>
      <c r="F3504" s="70"/>
      <c r="G3504" s="70">
        <v>9000</v>
      </c>
      <c r="H3504" s="66">
        <v>2556</v>
      </c>
      <c r="I3504" s="66" t="s">
        <v>154</v>
      </c>
      <c r="J3504" s="66" t="s">
        <v>155</v>
      </c>
      <c r="K3504" s="66" t="s">
        <v>586</v>
      </c>
    </row>
    <row r="3505" spans="1:11" ht="17.25">
      <c r="A3505" s="65">
        <v>25</v>
      </c>
      <c r="B3505" s="69">
        <v>20637</v>
      </c>
      <c r="C3505" s="78" t="s">
        <v>584</v>
      </c>
      <c r="D3505" s="66" t="s">
        <v>3522</v>
      </c>
      <c r="E3505" s="70"/>
      <c r="F3505" s="70"/>
      <c r="G3505" s="70">
        <v>13500</v>
      </c>
      <c r="H3505" s="66">
        <v>2556</v>
      </c>
      <c r="I3505" s="66" t="s">
        <v>154</v>
      </c>
      <c r="J3505" s="66" t="s">
        <v>155</v>
      </c>
      <c r="K3505" s="66" t="s">
        <v>586</v>
      </c>
    </row>
    <row r="3506" spans="1:11" ht="17.25">
      <c r="A3506" s="65">
        <v>25</v>
      </c>
      <c r="B3506" s="69">
        <v>20637</v>
      </c>
      <c r="C3506" s="78" t="s">
        <v>584</v>
      </c>
      <c r="D3506" s="66" t="s">
        <v>3523</v>
      </c>
      <c r="E3506" s="70"/>
      <c r="F3506" s="70"/>
      <c r="G3506" s="70">
        <v>13500</v>
      </c>
      <c r="H3506" s="66">
        <v>2556</v>
      </c>
      <c r="I3506" s="66" t="s">
        <v>154</v>
      </c>
      <c r="J3506" s="66" t="s">
        <v>155</v>
      </c>
      <c r="K3506" s="66" t="s">
        <v>586</v>
      </c>
    </row>
    <row r="3507" spans="1:11" ht="17.25">
      <c r="A3507" s="65">
        <v>25</v>
      </c>
      <c r="B3507" s="69">
        <v>20637</v>
      </c>
      <c r="C3507" s="78" t="s">
        <v>584</v>
      </c>
      <c r="D3507" s="66" t="s">
        <v>3524</v>
      </c>
      <c r="E3507" s="70"/>
      <c r="F3507" s="70"/>
      <c r="G3507" s="70">
        <v>11625</v>
      </c>
      <c r="H3507" s="66">
        <v>2556</v>
      </c>
      <c r="I3507" s="66" t="s">
        <v>154</v>
      </c>
      <c r="J3507" s="66" t="s">
        <v>155</v>
      </c>
      <c r="K3507" s="66" t="s">
        <v>586</v>
      </c>
    </row>
    <row r="3508" spans="1:11" ht="17.25">
      <c r="A3508" s="65">
        <v>25</v>
      </c>
      <c r="B3508" s="69">
        <v>20637</v>
      </c>
      <c r="C3508" s="78" t="s">
        <v>584</v>
      </c>
      <c r="D3508" s="66" t="s">
        <v>3525</v>
      </c>
      <c r="E3508" s="70"/>
      <c r="F3508" s="70"/>
      <c r="G3508" s="70">
        <v>10500</v>
      </c>
      <c r="H3508" s="66">
        <v>2556</v>
      </c>
      <c r="I3508" s="66" t="s">
        <v>154</v>
      </c>
      <c r="J3508" s="66" t="s">
        <v>155</v>
      </c>
      <c r="K3508" s="66" t="s">
        <v>586</v>
      </c>
    </row>
    <row r="3509" spans="1:11" ht="17.25">
      <c r="A3509" s="65">
        <v>25</v>
      </c>
      <c r="B3509" s="69">
        <v>20637</v>
      </c>
      <c r="C3509" s="78" t="s">
        <v>584</v>
      </c>
      <c r="D3509" s="66" t="s">
        <v>3526</v>
      </c>
      <c r="E3509" s="70"/>
      <c r="F3509" s="70"/>
      <c r="G3509" s="70">
        <v>13500</v>
      </c>
      <c r="H3509" s="66">
        <v>2556</v>
      </c>
      <c r="I3509" s="66" t="s">
        <v>154</v>
      </c>
      <c r="J3509" s="66" t="s">
        <v>155</v>
      </c>
      <c r="K3509" s="66" t="s">
        <v>586</v>
      </c>
    </row>
    <row r="3510" spans="1:11" ht="17.25">
      <c r="A3510" s="65">
        <v>25</v>
      </c>
      <c r="B3510" s="69">
        <v>20637</v>
      </c>
      <c r="C3510" s="78" t="s">
        <v>584</v>
      </c>
      <c r="D3510" s="66" t="s">
        <v>3527</v>
      </c>
      <c r="E3510" s="70"/>
      <c r="F3510" s="70"/>
      <c r="G3510" s="70">
        <v>4500</v>
      </c>
      <c r="H3510" s="66">
        <v>2556</v>
      </c>
      <c r="I3510" s="66" t="s">
        <v>154</v>
      </c>
      <c r="J3510" s="66" t="s">
        <v>155</v>
      </c>
      <c r="K3510" s="66" t="s">
        <v>586</v>
      </c>
    </row>
    <row r="3511" spans="1:11" ht="17.25">
      <c r="A3511" s="65">
        <v>25</v>
      </c>
      <c r="B3511" s="69">
        <v>20637</v>
      </c>
      <c r="C3511" s="78" t="s">
        <v>584</v>
      </c>
      <c r="D3511" s="66" t="s">
        <v>3528</v>
      </c>
      <c r="E3511" s="70"/>
      <c r="F3511" s="70"/>
      <c r="G3511" s="70">
        <v>11625</v>
      </c>
      <c r="H3511" s="66">
        <v>2556</v>
      </c>
      <c r="I3511" s="66" t="s">
        <v>154</v>
      </c>
      <c r="J3511" s="66" t="s">
        <v>155</v>
      </c>
      <c r="K3511" s="66" t="s">
        <v>586</v>
      </c>
    </row>
    <row r="3512" spans="1:11" ht="17.25">
      <c r="A3512" s="65">
        <v>25</v>
      </c>
      <c r="B3512" s="69">
        <v>20637</v>
      </c>
      <c r="C3512" s="78" t="s">
        <v>584</v>
      </c>
      <c r="D3512" s="66" t="s">
        <v>3529</v>
      </c>
      <c r="E3512" s="70"/>
      <c r="F3512" s="70"/>
      <c r="G3512" s="70">
        <v>13500</v>
      </c>
      <c r="H3512" s="66">
        <v>2556</v>
      </c>
      <c r="I3512" s="66" t="s">
        <v>154</v>
      </c>
      <c r="J3512" s="66" t="s">
        <v>155</v>
      </c>
      <c r="K3512" s="66" t="s">
        <v>586</v>
      </c>
    </row>
    <row r="3513" spans="1:11" ht="17.25">
      <c r="A3513" s="65">
        <v>25</v>
      </c>
      <c r="B3513" s="69">
        <v>20637</v>
      </c>
      <c r="C3513" s="78" t="s">
        <v>584</v>
      </c>
      <c r="D3513" s="66" t="s">
        <v>3530</v>
      </c>
      <c r="E3513" s="70"/>
      <c r="F3513" s="70"/>
      <c r="G3513" s="70">
        <v>12000</v>
      </c>
      <c r="H3513" s="66">
        <v>2556</v>
      </c>
      <c r="I3513" s="66" t="s">
        <v>154</v>
      </c>
      <c r="J3513" s="66" t="s">
        <v>155</v>
      </c>
      <c r="K3513" s="66" t="s">
        <v>586</v>
      </c>
    </row>
    <row r="3514" spans="1:11" ht="17.25">
      <c r="A3514" s="65">
        <v>25</v>
      </c>
      <c r="B3514" s="69">
        <v>20637</v>
      </c>
      <c r="C3514" s="78" t="s">
        <v>584</v>
      </c>
      <c r="D3514" s="66" t="s">
        <v>3531</v>
      </c>
      <c r="E3514" s="70"/>
      <c r="F3514" s="70"/>
      <c r="G3514" s="70">
        <v>4500</v>
      </c>
      <c r="H3514" s="66">
        <v>2556</v>
      </c>
      <c r="I3514" s="66" t="s">
        <v>154</v>
      </c>
      <c r="J3514" s="66" t="s">
        <v>155</v>
      </c>
      <c r="K3514" s="66" t="s">
        <v>586</v>
      </c>
    </row>
    <row r="3515" spans="1:11" ht="17.25">
      <c r="A3515" s="65">
        <v>25</v>
      </c>
      <c r="B3515" s="69">
        <v>20637</v>
      </c>
      <c r="C3515" s="78" t="s">
        <v>584</v>
      </c>
      <c r="D3515" s="66" t="s">
        <v>3532</v>
      </c>
      <c r="E3515" s="70"/>
      <c r="F3515" s="70"/>
      <c r="G3515" s="70">
        <v>4500</v>
      </c>
      <c r="H3515" s="66">
        <v>2556</v>
      </c>
      <c r="I3515" s="66" t="s">
        <v>154</v>
      </c>
      <c r="J3515" s="66" t="s">
        <v>155</v>
      </c>
      <c r="K3515" s="66" t="s">
        <v>586</v>
      </c>
    </row>
    <row r="3516" spans="1:11" ht="17.25">
      <c r="A3516" s="65">
        <v>25</v>
      </c>
      <c r="B3516" s="69">
        <v>20637</v>
      </c>
      <c r="C3516" s="78" t="s">
        <v>584</v>
      </c>
      <c r="D3516" s="66" t="s">
        <v>3533</v>
      </c>
      <c r="E3516" s="70"/>
      <c r="F3516" s="70"/>
      <c r="G3516" s="70">
        <v>12750</v>
      </c>
      <c r="H3516" s="66">
        <v>2556</v>
      </c>
      <c r="I3516" s="66" t="s">
        <v>154</v>
      </c>
      <c r="J3516" s="66" t="s">
        <v>155</v>
      </c>
      <c r="K3516" s="66" t="s">
        <v>586</v>
      </c>
    </row>
    <row r="3517" spans="1:11" ht="17.25">
      <c r="A3517" s="65">
        <v>25</v>
      </c>
      <c r="B3517" s="69">
        <v>20637</v>
      </c>
      <c r="C3517" s="78" t="s">
        <v>584</v>
      </c>
      <c r="D3517" s="66" t="s">
        <v>3534</v>
      </c>
      <c r="E3517" s="70"/>
      <c r="F3517" s="70"/>
      <c r="G3517" s="70">
        <v>9375</v>
      </c>
      <c r="H3517" s="66">
        <v>2556</v>
      </c>
      <c r="I3517" s="66" t="s">
        <v>154</v>
      </c>
      <c r="J3517" s="66" t="s">
        <v>155</v>
      </c>
      <c r="K3517" s="66" t="s">
        <v>586</v>
      </c>
    </row>
    <row r="3518" spans="1:11" ht="17.25">
      <c r="A3518" s="65">
        <v>25</v>
      </c>
      <c r="B3518" s="69">
        <v>20637</v>
      </c>
      <c r="C3518" s="78" t="s">
        <v>584</v>
      </c>
      <c r="D3518" s="66" t="s">
        <v>3535</v>
      </c>
      <c r="E3518" s="70"/>
      <c r="F3518" s="70"/>
      <c r="G3518" s="70">
        <v>10125</v>
      </c>
      <c r="H3518" s="66">
        <v>2556</v>
      </c>
      <c r="I3518" s="66" t="s">
        <v>154</v>
      </c>
      <c r="J3518" s="66" t="s">
        <v>155</v>
      </c>
      <c r="K3518" s="66" t="s">
        <v>586</v>
      </c>
    </row>
    <row r="3519" spans="1:11" ht="17.25">
      <c r="A3519" s="65">
        <v>25</v>
      </c>
      <c r="B3519" s="69">
        <v>20637</v>
      </c>
      <c r="C3519" s="78" t="s">
        <v>584</v>
      </c>
      <c r="D3519" s="66" t="s">
        <v>3536</v>
      </c>
      <c r="E3519" s="70"/>
      <c r="F3519" s="70"/>
      <c r="G3519" s="70">
        <v>10800</v>
      </c>
      <c r="H3519" s="66">
        <v>2556</v>
      </c>
      <c r="I3519" s="66" t="s">
        <v>154</v>
      </c>
      <c r="J3519" s="66" t="s">
        <v>155</v>
      </c>
      <c r="K3519" s="66" t="s">
        <v>586</v>
      </c>
    </row>
    <row r="3520" spans="1:11" ht="17.25">
      <c r="A3520" s="65">
        <v>25</v>
      </c>
      <c r="B3520" s="69">
        <v>20637</v>
      </c>
      <c r="C3520" s="78" t="s">
        <v>584</v>
      </c>
      <c r="D3520" s="66" t="s">
        <v>3537</v>
      </c>
      <c r="E3520" s="70"/>
      <c r="F3520" s="70"/>
      <c r="G3520" s="70">
        <v>10400</v>
      </c>
      <c r="H3520" s="66">
        <v>2556</v>
      </c>
      <c r="I3520" s="66" t="s">
        <v>154</v>
      </c>
      <c r="J3520" s="66" t="s">
        <v>155</v>
      </c>
      <c r="K3520" s="66" t="s">
        <v>586</v>
      </c>
    </row>
    <row r="3521" spans="1:11" ht="17.25">
      <c r="A3521" s="65">
        <v>29</v>
      </c>
      <c r="B3521" s="69">
        <v>20637</v>
      </c>
      <c r="C3521" s="70" t="s">
        <v>158</v>
      </c>
      <c r="D3521" s="66" t="s">
        <v>3538</v>
      </c>
      <c r="E3521" s="70"/>
      <c r="F3521" s="70"/>
      <c r="G3521" s="70">
        <v>4951.25</v>
      </c>
      <c r="H3521" s="66">
        <v>2556</v>
      </c>
      <c r="I3521" s="66" t="s">
        <v>154</v>
      </c>
      <c r="J3521" s="66" t="s">
        <v>155</v>
      </c>
      <c r="K3521" s="66" t="s">
        <v>586</v>
      </c>
    </row>
    <row r="3522" spans="1:11" ht="17.25">
      <c r="A3522" s="65">
        <v>29</v>
      </c>
      <c r="B3522" s="69">
        <v>20637</v>
      </c>
      <c r="C3522" s="78" t="s">
        <v>584</v>
      </c>
      <c r="D3522" s="66" t="s">
        <v>3539</v>
      </c>
      <c r="E3522" s="70"/>
      <c r="F3522" s="70"/>
      <c r="G3522" s="70">
        <v>1600</v>
      </c>
      <c r="H3522" s="66">
        <v>2556</v>
      </c>
      <c r="I3522" s="66" t="s">
        <v>154</v>
      </c>
      <c r="J3522" s="66" t="s">
        <v>155</v>
      </c>
      <c r="K3522" s="66" t="s">
        <v>586</v>
      </c>
    </row>
    <row r="3523" spans="1:11" ht="17.25">
      <c r="A3523" s="65">
        <v>29</v>
      </c>
      <c r="B3523" s="69">
        <v>20637</v>
      </c>
      <c r="C3523" s="78" t="s">
        <v>246</v>
      </c>
      <c r="D3523" s="66" t="s">
        <v>3540</v>
      </c>
      <c r="E3523" s="70"/>
      <c r="F3523" s="70"/>
      <c r="G3523" s="70">
        <v>480</v>
      </c>
      <c r="H3523" s="66">
        <v>2556</v>
      </c>
      <c r="I3523" s="66" t="s">
        <v>154</v>
      </c>
      <c r="J3523" s="66" t="s">
        <v>155</v>
      </c>
      <c r="K3523" s="66" t="s">
        <v>586</v>
      </c>
    </row>
    <row r="3524" spans="1:11" ht="17.25">
      <c r="A3524" s="65">
        <v>29</v>
      </c>
      <c r="B3524" s="69">
        <v>20637</v>
      </c>
      <c r="C3524" s="78" t="s">
        <v>246</v>
      </c>
      <c r="D3524" s="66" t="s">
        <v>3541</v>
      </c>
      <c r="E3524" s="70"/>
      <c r="F3524" s="70"/>
      <c r="G3524" s="70">
        <v>26960</v>
      </c>
      <c r="H3524" s="66">
        <v>2556</v>
      </c>
      <c r="I3524" s="66" t="s">
        <v>154</v>
      </c>
      <c r="J3524" s="66" t="s">
        <v>155</v>
      </c>
      <c r="K3524" s="66" t="s">
        <v>586</v>
      </c>
    </row>
    <row r="3525" spans="1:11" ht="17.25">
      <c r="A3525" s="65">
        <v>31</v>
      </c>
      <c r="B3525" s="69">
        <v>20637</v>
      </c>
      <c r="C3525" s="70" t="s">
        <v>158</v>
      </c>
      <c r="D3525" s="66" t="s">
        <v>405</v>
      </c>
      <c r="E3525" s="70"/>
      <c r="F3525" s="70"/>
      <c r="G3525" s="70">
        <v>3115</v>
      </c>
      <c r="H3525" s="66">
        <v>2556</v>
      </c>
      <c r="I3525" s="66" t="s">
        <v>154</v>
      </c>
      <c r="J3525" s="66" t="s">
        <v>155</v>
      </c>
      <c r="K3525" s="66" t="s">
        <v>586</v>
      </c>
    </row>
    <row r="3526" spans="1:11" ht="17.25">
      <c r="A3526" s="65">
        <v>31</v>
      </c>
      <c r="B3526" s="69">
        <v>20637</v>
      </c>
      <c r="C3526" s="78" t="s">
        <v>246</v>
      </c>
      <c r="D3526" s="66" t="s">
        <v>3542</v>
      </c>
      <c r="E3526" s="70"/>
      <c r="F3526" s="70"/>
      <c r="G3526" s="70">
        <v>780</v>
      </c>
      <c r="H3526" s="66">
        <v>2556</v>
      </c>
      <c r="I3526" s="66" t="s">
        <v>154</v>
      </c>
      <c r="J3526" s="66" t="s">
        <v>155</v>
      </c>
      <c r="K3526" s="66" t="s">
        <v>586</v>
      </c>
    </row>
    <row r="3527" spans="1:11" ht="17.25">
      <c r="A3527" s="65">
        <v>31</v>
      </c>
      <c r="B3527" s="69">
        <v>20637</v>
      </c>
      <c r="C3527" s="70" t="s">
        <v>158</v>
      </c>
      <c r="D3527" s="66" t="s">
        <v>3543</v>
      </c>
      <c r="E3527" s="70"/>
      <c r="F3527" s="70"/>
      <c r="G3527" s="70">
        <v>4990.96</v>
      </c>
      <c r="H3527" s="66">
        <v>2556</v>
      </c>
      <c r="I3527" s="66" t="s">
        <v>154</v>
      </c>
      <c r="J3527" s="66" t="s">
        <v>155</v>
      </c>
      <c r="K3527" s="66" t="s">
        <v>586</v>
      </c>
    </row>
    <row r="3528" spans="1:11" ht="17.25">
      <c r="A3528" s="65">
        <v>31</v>
      </c>
      <c r="B3528" s="69">
        <v>20637</v>
      </c>
      <c r="C3528" s="72" t="s">
        <v>171</v>
      </c>
      <c r="D3528" s="66" t="s">
        <v>3544</v>
      </c>
      <c r="E3528" s="70"/>
      <c r="F3528" s="70"/>
      <c r="G3528" s="70">
        <v>2160</v>
      </c>
      <c r="H3528" s="66">
        <v>2556</v>
      </c>
      <c r="I3528" s="66" t="s">
        <v>154</v>
      </c>
      <c r="J3528" s="66" t="s">
        <v>155</v>
      </c>
      <c r="K3528" s="66" t="s">
        <v>586</v>
      </c>
    </row>
    <row r="3529" spans="1:11" ht="17.25">
      <c r="A3529" s="65">
        <v>31</v>
      </c>
      <c r="B3529" s="69">
        <v>20637</v>
      </c>
      <c r="C3529" s="70" t="s">
        <v>158</v>
      </c>
      <c r="D3529" s="66" t="s">
        <v>405</v>
      </c>
      <c r="E3529" s="70"/>
      <c r="F3529" s="70"/>
      <c r="G3529" s="70">
        <v>1170</v>
      </c>
      <c r="H3529" s="66">
        <v>2556</v>
      </c>
      <c r="I3529" s="66" t="s">
        <v>154</v>
      </c>
      <c r="J3529" s="66" t="s">
        <v>155</v>
      </c>
      <c r="K3529" s="66" t="s">
        <v>586</v>
      </c>
    </row>
    <row r="3530" spans="1:11" ht="17.25">
      <c r="A3530" s="65">
        <v>31</v>
      </c>
      <c r="B3530" s="69">
        <v>20637</v>
      </c>
      <c r="C3530" s="70" t="s">
        <v>158</v>
      </c>
      <c r="D3530" s="66" t="s">
        <v>3545</v>
      </c>
      <c r="E3530" s="70"/>
      <c r="F3530" s="70"/>
      <c r="G3530" s="70">
        <v>574</v>
      </c>
      <c r="H3530" s="66">
        <v>2556</v>
      </c>
      <c r="I3530" s="66" t="s">
        <v>154</v>
      </c>
      <c r="J3530" s="66" t="s">
        <v>155</v>
      </c>
      <c r="K3530" s="66" t="s">
        <v>586</v>
      </c>
    </row>
    <row r="3531" spans="1:11" ht="17.25">
      <c r="A3531" s="65">
        <v>2</v>
      </c>
      <c r="B3531" s="69">
        <v>20668</v>
      </c>
      <c r="C3531" s="78" t="s">
        <v>246</v>
      </c>
      <c r="D3531" s="66" t="s">
        <v>3546</v>
      </c>
      <c r="E3531" s="70"/>
      <c r="F3531" s="70"/>
      <c r="G3531" s="70">
        <v>7080</v>
      </c>
      <c r="H3531" s="66">
        <v>2556</v>
      </c>
      <c r="I3531" s="66" t="s">
        <v>154</v>
      </c>
      <c r="J3531" s="66" t="s">
        <v>155</v>
      </c>
      <c r="K3531" s="66" t="s">
        <v>586</v>
      </c>
    </row>
    <row r="3532" spans="1:11" ht="17.25">
      <c r="A3532" s="65">
        <v>2</v>
      </c>
      <c r="B3532" s="69">
        <v>20668</v>
      </c>
      <c r="C3532" s="67" t="s">
        <v>584</v>
      </c>
      <c r="D3532" s="66" t="s">
        <v>3547</v>
      </c>
      <c r="E3532" s="70"/>
      <c r="F3532" s="70"/>
      <c r="G3532" s="70">
        <v>17600</v>
      </c>
      <c r="H3532" s="66">
        <v>2556</v>
      </c>
      <c r="I3532" s="66" t="s">
        <v>154</v>
      </c>
      <c r="J3532" s="66" t="s">
        <v>155</v>
      </c>
      <c r="K3532" s="66" t="s">
        <v>586</v>
      </c>
    </row>
    <row r="3533" spans="1:11" ht="17.25">
      <c r="A3533" s="65">
        <v>2</v>
      </c>
      <c r="B3533" s="69">
        <v>20668</v>
      </c>
      <c r="C3533" s="67" t="s">
        <v>584</v>
      </c>
      <c r="D3533" s="66" t="s">
        <v>3548</v>
      </c>
      <c r="E3533" s="70"/>
      <c r="F3533" s="70"/>
      <c r="G3533" s="70">
        <v>10400</v>
      </c>
      <c r="H3533" s="66">
        <v>2556</v>
      </c>
      <c r="I3533" s="66" t="s">
        <v>154</v>
      </c>
      <c r="J3533" s="66" t="s">
        <v>155</v>
      </c>
      <c r="K3533" s="66" t="s">
        <v>586</v>
      </c>
    </row>
    <row r="3534" spans="1:11" ht="17.25">
      <c r="A3534" s="65">
        <v>2</v>
      </c>
      <c r="B3534" s="69">
        <v>20668</v>
      </c>
      <c r="C3534" s="67" t="s">
        <v>584</v>
      </c>
      <c r="D3534" s="66" t="s">
        <v>3549</v>
      </c>
      <c r="E3534" s="70"/>
      <c r="F3534" s="70"/>
      <c r="G3534" s="70">
        <v>4800</v>
      </c>
      <c r="H3534" s="66">
        <v>2556</v>
      </c>
      <c r="I3534" s="66" t="s">
        <v>154</v>
      </c>
      <c r="J3534" s="66" t="s">
        <v>155</v>
      </c>
      <c r="K3534" s="66" t="s">
        <v>586</v>
      </c>
    </row>
    <row r="3535" spans="1:11" ht="17.25">
      <c r="A3535" s="65">
        <v>2</v>
      </c>
      <c r="B3535" s="69">
        <v>20668</v>
      </c>
      <c r="C3535" s="70" t="s">
        <v>158</v>
      </c>
      <c r="D3535" s="66" t="s">
        <v>3550</v>
      </c>
      <c r="E3535" s="70"/>
      <c r="F3535" s="70"/>
      <c r="G3535" s="70">
        <v>1124</v>
      </c>
      <c r="H3535" s="66">
        <v>2556</v>
      </c>
      <c r="I3535" s="66" t="s">
        <v>154</v>
      </c>
      <c r="J3535" s="66" t="s">
        <v>155</v>
      </c>
      <c r="K3535" s="66" t="s">
        <v>586</v>
      </c>
    </row>
    <row r="3536" spans="1:11" ht="17.25">
      <c r="A3536" s="65">
        <v>5</v>
      </c>
      <c r="B3536" s="69">
        <v>20668</v>
      </c>
      <c r="C3536" s="67" t="s">
        <v>584</v>
      </c>
      <c r="D3536" s="66" t="s">
        <v>3551</v>
      </c>
      <c r="E3536" s="70"/>
      <c r="F3536" s="70"/>
      <c r="G3536" s="70">
        <v>7800</v>
      </c>
      <c r="H3536" s="66">
        <v>2556</v>
      </c>
      <c r="I3536" s="66" t="s">
        <v>154</v>
      </c>
      <c r="J3536" s="66" t="s">
        <v>155</v>
      </c>
      <c r="K3536" s="66" t="s">
        <v>586</v>
      </c>
    </row>
    <row r="3537" spans="1:11" ht="17.25">
      <c r="A3537" s="65">
        <v>5</v>
      </c>
      <c r="B3537" s="69">
        <v>20668</v>
      </c>
      <c r="C3537" s="67" t="s">
        <v>584</v>
      </c>
      <c r="D3537" s="66" t="s">
        <v>3552</v>
      </c>
      <c r="E3537" s="70"/>
      <c r="F3537" s="70"/>
      <c r="G3537" s="70">
        <v>12000</v>
      </c>
      <c r="H3537" s="66">
        <v>2556</v>
      </c>
      <c r="I3537" s="66" t="s">
        <v>154</v>
      </c>
      <c r="J3537" s="66" t="s">
        <v>155</v>
      </c>
      <c r="K3537" s="66" t="s">
        <v>586</v>
      </c>
    </row>
    <row r="3538" spans="1:11" ht="17.25">
      <c r="A3538" s="65">
        <v>6</v>
      </c>
      <c r="B3538" s="69">
        <v>20668</v>
      </c>
      <c r="C3538" s="67" t="s">
        <v>584</v>
      </c>
      <c r="D3538" s="66" t="s">
        <v>3553</v>
      </c>
      <c r="E3538" s="70"/>
      <c r="F3538" s="70"/>
      <c r="G3538" s="70">
        <v>4200</v>
      </c>
      <c r="H3538" s="66">
        <v>2556</v>
      </c>
      <c r="I3538" s="66" t="s">
        <v>154</v>
      </c>
      <c r="J3538" s="66" t="s">
        <v>155</v>
      </c>
      <c r="K3538" s="66" t="s">
        <v>586</v>
      </c>
    </row>
    <row r="3539" spans="1:11" ht="17.25">
      <c r="A3539" s="65">
        <v>6</v>
      </c>
      <c r="B3539" s="69">
        <v>20668</v>
      </c>
      <c r="C3539" s="67" t="s">
        <v>584</v>
      </c>
      <c r="D3539" s="66" t="s">
        <v>3554</v>
      </c>
      <c r="E3539" s="70"/>
      <c r="F3539" s="70"/>
      <c r="G3539" s="70">
        <v>27200</v>
      </c>
      <c r="H3539" s="66">
        <v>2556</v>
      </c>
      <c r="I3539" s="66" t="s">
        <v>154</v>
      </c>
      <c r="J3539" s="66" t="s">
        <v>155</v>
      </c>
      <c r="K3539" s="66" t="s">
        <v>586</v>
      </c>
    </row>
    <row r="3540" spans="1:11" ht="17.25">
      <c r="A3540" s="65">
        <v>6</v>
      </c>
      <c r="B3540" s="69">
        <v>20668</v>
      </c>
      <c r="C3540" s="67" t="s">
        <v>584</v>
      </c>
      <c r="D3540" s="66" t="s">
        <v>3555</v>
      </c>
      <c r="E3540" s="70"/>
      <c r="F3540" s="70"/>
      <c r="G3540" s="70">
        <v>12400</v>
      </c>
      <c r="H3540" s="66">
        <v>2556</v>
      </c>
      <c r="I3540" s="66" t="s">
        <v>154</v>
      </c>
      <c r="J3540" s="66" t="s">
        <v>155</v>
      </c>
      <c r="K3540" s="66" t="s">
        <v>586</v>
      </c>
    </row>
    <row r="3541" spans="1:11" ht="17.25">
      <c r="A3541" s="65">
        <v>6</v>
      </c>
      <c r="B3541" s="69">
        <v>20668</v>
      </c>
      <c r="C3541" s="67" t="s">
        <v>584</v>
      </c>
      <c r="D3541" s="66" t="s">
        <v>3556</v>
      </c>
      <c r="E3541" s="70"/>
      <c r="F3541" s="70"/>
      <c r="G3541" s="70">
        <v>15600</v>
      </c>
      <c r="H3541" s="66">
        <v>2556</v>
      </c>
      <c r="I3541" s="66" t="s">
        <v>154</v>
      </c>
      <c r="J3541" s="66" t="s">
        <v>155</v>
      </c>
      <c r="K3541" s="66" t="s">
        <v>586</v>
      </c>
    </row>
    <row r="3542" spans="1:11" ht="17.25">
      <c r="A3542" s="65">
        <v>6</v>
      </c>
      <c r="B3542" s="69">
        <v>20668</v>
      </c>
      <c r="C3542" s="67" t="s">
        <v>584</v>
      </c>
      <c r="D3542" s="66" t="s">
        <v>3557</v>
      </c>
      <c r="E3542" s="70"/>
      <c r="F3542" s="70"/>
      <c r="G3542" s="70">
        <v>10400</v>
      </c>
      <c r="H3542" s="66">
        <v>2556</v>
      </c>
      <c r="I3542" s="66" t="s">
        <v>154</v>
      </c>
      <c r="J3542" s="66" t="s">
        <v>155</v>
      </c>
      <c r="K3542" s="66" t="s">
        <v>586</v>
      </c>
    </row>
    <row r="3543" spans="1:11" ht="17.25">
      <c r="A3543" s="65">
        <v>6</v>
      </c>
      <c r="B3543" s="69">
        <v>20668</v>
      </c>
      <c r="C3543" s="67" t="s">
        <v>584</v>
      </c>
      <c r="D3543" s="66" t="s">
        <v>3558</v>
      </c>
      <c r="E3543" s="70"/>
      <c r="F3543" s="70"/>
      <c r="G3543" s="70">
        <v>10800</v>
      </c>
      <c r="H3543" s="66">
        <v>2556</v>
      </c>
      <c r="I3543" s="66" t="s">
        <v>154</v>
      </c>
      <c r="J3543" s="66" t="s">
        <v>155</v>
      </c>
      <c r="K3543" s="66" t="s">
        <v>586</v>
      </c>
    </row>
    <row r="3544" spans="1:11" ht="17.25">
      <c r="A3544" s="65">
        <v>6</v>
      </c>
      <c r="B3544" s="69">
        <v>20668</v>
      </c>
      <c r="C3544" s="67" t="s">
        <v>584</v>
      </c>
      <c r="D3544" s="66" t="s">
        <v>3559</v>
      </c>
      <c r="E3544" s="70"/>
      <c r="F3544" s="70"/>
      <c r="G3544" s="70">
        <v>11200</v>
      </c>
      <c r="H3544" s="66">
        <v>2556</v>
      </c>
      <c r="I3544" s="66" t="s">
        <v>154</v>
      </c>
      <c r="J3544" s="66" t="s">
        <v>155</v>
      </c>
      <c r="K3544" s="66" t="s">
        <v>586</v>
      </c>
    </row>
    <row r="3545" spans="1:11" ht="17.25">
      <c r="A3545" s="65">
        <v>6</v>
      </c>
      <c r="B3545" s="69">
        <v>20668</v>
      </c>
      <c r="C3545" s="67" t="s">
        <v>584</v>
      </c>
      <c r="D3545" s="66" t="s">
        <v>3560</v>
      </c>
      <c r="E3545" s="70"/>
      <c r="F3545" s="70"/>
      <c r="G3545" s="70">
        <v>16800</v>
      </c>
      <c r="H3545" s="66">
        <v>2556</v>
      </c>
      <c r="I3545" s="66" t="s">
        <v>154</v>
      </c>
      <c r="J3545" s="66" t="s">
        <v>155</v>
      </c>
      <c r="K3545" s="66" t="s">
        <v>586</v>
      </c>
    </row>
    <row r="3546" spans="1:11" ht="17.25">
      <c r="A3546" s="65">
        <v>6</v>
      </c>
      <c r="B3546" s="69">
        <v>20668</v>
      </c>
      <c r="C3546" s="67" t="s">
        <v>584</v>
      </c>
      <c r="D3546" s="66" t="s">
        <v>3561</v>
      </c>
      <c r="E3546" s="70"/>
      <c r="F3546" s="70"/>
      <c r="G3546" s="70">
        <v>6000</v>
      </c>
      <c r="H3546" s="66">
        <v>2556</v>
      </c>
      <c r="I3546" s="66" t="s">
        <v>154</v>
      </c>
      <c r="J3546" s="66" t="s">
        <v>155</v>
      </c>
      <c r="K3546" s="66" t="s">
        <v>586</v>
      </c>
    </row>
    <row r="3547" spans="1:11" ht="17.25">
      <c r="A3547" s="65">
        <v>6</v>
      </c>
      <c r="B3547" s="69">
        <v>20668</v>
      </c>
      <c r="C3547" s="67" t="s">
        <v>584</v>
      </c>
      <c r="D3547" s="66" t="s">
        <v>3562</v>
      </c>
      <c r="E3547" s="70"/>
      <c r="F3547" s="70"/>
      <c r="G3547" s="70">
        <v>1600</v>
      </c>
      <c r="H3547" s="66">
        <v>2556</v>
      </c>
      <c r="I3547" s="66" t="s">
        <v>154</v>
      </c>
      <c r="J3547" s="66" t="s">
        <v>155</v>
      </c>
      <c r="K3547" s="66" t="s">
        <v>586</v>
      </c>
    </row>
    <row r="3548" spans="1:11" ht="17.25">
      <c r="A3548" s="65">
        <v>7</v>
      </c>
      <c r="B3548" s="69">
        <v>20668</v>
      </c>
      <c r="C3548" s="67" t="s">
        <v>584</v>
      </c>
      <c r="D3548" s="66" t="s">
        <v>3563</v>
      </c>
      <c r="E3548" s="70"/>
      <c r="F3548" s="70"/>
      <c r="G3548" s="70">
        <v>3150</v>
      </c>
      <c r="H3548" s="66">
        <v>2556</v>
      </c>
      <c r="I3548" s="66" t="s">
        <v>154</v>
      </c>
      <c r="J3548" s="66" t="s">
        <v>155</v>
      </c>
      <c r="K3548" s="66" t="s">
        <v>586</v>
      </c>
    </row>
    <row r="3549" spans="1:11" ht="17.25">
      <c r="A3549" s="65">
        <v>7</v>
      </c>
      <c r="B3549" s="69">
        <v>20668</v>
      </c>
      <c r="C3549" s="67" t="s">
        <v>584</v>
      </c>
      <c r="D3549" s="66" t="s">
        <v>3564</v>
      </c>
      <c r="E3549" s="70"/>
      <c r="F3549" s="70"/>
      <c r="G3549" s="70">
        <v>3600</v>
      </c>
      <c r="H3549" s="66">
        <v>2556</v>
      </c>
      <c r="I3549" s="66" t="s">
        <v>154</v>
      </c>
      <c r="J3549" s="66" t="s">
        <v>155</v>
      </c>
      <c r="K3549" s="66" t="s">
        <v>586</v>
      </c>
    </row>
    <row r="3550" spans="1:11" ht="17.25">
      <c r="A3550" s="65">
        <v>7</v>
      </c>
      <c r="B3550" s="69">
        <v>20668</v>
      </c>
      <c r="C3550" s="67" t="s">
        <v>584</v>
      </c>
      <c r="D3550" s="66" t="s">
        <v>3565</v>
      </c>
      <c r="E3550" s="70"/>
      <c r="F3550" s="70"/>
      <c r="G3550" s="70">
        <v>1800</v>
      </c>
      <c r="H3550" s="66">
        <v>2556</v>
      </c>
      <c r="I3550" s="66" t="s">
        <v>154</v>
      </c>
      <c r="J3550" s="66" t="s">
        <v>155</v>
      </c>
      <c r="K3550" s="66" t="s">
        <v>586</v>
      </c>
    </row>
    <row r="3551" spans="1:11" ht="17.25">
      <c r="A3551" s="65">
        <v>7</v>
      </c>
      <c r="B3551" s="69">
        <v>20668</v>
      </c>
      <c r="C3551" s="67" t="s">
        <v>584</v>
      </c>
      <c r="D3551" s="66" t="s">
        <v>3566</v>
      </c>
      <c r="E3551" s="70"/>
      <c r="F3551" s="70"/>
      <c r="G3551" s="70">
        <v>1800</v>
      </c>
      <c r="H3551" s="66">
        <v>2556</v>
      </c>
      <c r="I3551" s="66" t="s">
        <v>154</v>
      </c>
      <c r="J3551" s="66" t="s">
        <v>155</v>
      </c>
      <c r="K3551" s="66" t="s">
        <v>586</v>
      </c>
    </row>
    <row r="3552" spans="1:11" ht="17.25">
      <c r="A3552" s="65">
        <v>7</v>
      </c>
      <c r="B3552" s="69">
        <v>20668</v>
      </c>
      <c r="C3552" s="67" t="s">
        <v>584</v>
      </c>
      <c r="D3552" s="66" t="s">
        <v>3567</v>
      </c>
      <c r="E3552" s="70"/>
      <c r="F3552" s="70"/>
      <c r="G3552" s="70">
        <v>3150</v>
      </c>
      <c r="H3552" s="66">
        <v>2556</v>
      </c>
      <c r="I3552" s="66" t="s">
        <v>154</v>
      </c>
      <c r="J3552" s="66" t="s">
        <v>155</v>
      </c>
      <c r="K3552" s="66" t="s">
        <v>586</v>
      </c>
    </row>
    <row r="3553" spans="1:11" ht="17.25">
      <c r="A3553" s="65">
        <v>7</v>
      </c>
      <c r="B3553" s="69">
        <v>20668</v>
      </c>
      <c r="C3553" s="67" t="s">
        <v>584</v>
      </c>
      <c r="D3553" s="66" t="s">
        <v>3568</v>
      </c>
      <c r="E3553" s="70"/>
      <c r="F3553" s="70"/>
      <c r="G3553" s="70">
        <v>1800</v>
      </c>
      <c r="H3553" s="66">
        <v>2556</v>
      </c>
      <c r="I3553" s="66" t="s">
        <v>154</v>
      </c>
      <c r="J3553" s="66" t="s">
        <v>155</v>
      </c>
      <c r="K3553" s="66" t="s">
        <v>586</v>
      </c>
    </row>
    <row r="3554" spans="1:11" ht="17.25">
      <c r="A3554" s="65">
        <v>7</v>
      </c>
      <c r="B3554" s="69">
        <v>20668</v>
      </c>
      <c r="C3554" s="67" t="s">
        <v>584</v>
      </c>
      <c r="D3554" s="66" t="s">
        <v>3569</v>
      </c>
      <c r="E3554" s="70"/>
      <c r="F3554" s="70"/>
      <c r="G3554" s="70">
        <v>11200</v>
      </c>
      <c r="H3554" s="66">
        <v>2556</v>
      </c>
      <c r="I3554" s="66" t="s">
        <v>154</v>
      </c>
      <c r="J3554" s="66" t="s">
        <v>155</v>
      </c>
      <c r="K3554" s="66" t="s">
        <v>586</v>
      </c>
    </row>
    <row r="3555" spans="1:11" ht="17.25">
      <c r="A3555" s="65">
        <v>7</v>
      </c>
      <c r="B3555" s="69">
        <v>20668</v>
      </c>
      <c r="C3555" s="67" t="s">
        <v>584</v>
      </c>
      <c r="D3555" s="66" t="s">
        <v>3570</v>
      </c>
      <c r="E3555" s="70"/>
      <c r="F3555" s="70"/>
      <c r="G3555" s="70">
        <v>8900</v>
      </c>
      <c r="H3555" s="66">
        <v>2556</v>
      </c>
      <c r="I3555" s="66" t="s">
        <v>154</v>
      </c>
      <c r="J3555" s="66" t="s">
        <v>155</v>
      </c>
      <c r="K3555" s="66" t="s">
        <v>586</v>
      </c>
    </row>
    <row r="3556" spans="1:11" ht="17.25">
      <c r="A3556" s="65">
        <v>7</v>
      </c>
      <c r="B3556" s="69">
        <v>20668</v>
      </c>
      <c r="C3556" s="70" t="s">
        <v>158</v>
      </c>
      <c r="D3556" s="66" t="s">
        <v>3571</v>
      </c>
      <c r="E3556" s="70"/>
      <c r="F3556" s="70"/>
      <c r="G3556" s="70">
        <v>12658.15</v>
      </c>
      <c r="H3556" s="66">
        <v>2556</v>
      </c>
      <c r="I3556" s="66" t="s">
        <v>154</v>
      </c>
      <c r="J3556" s="66" t="s">
        <v>155</v>
      </c>
      <c r="K3556" s="66" t="s">
        <v>586</v>
      </c>
    </row>
    <row r="3557" spans="1:11" ht="17.25">
      <c r="A3557" s="65">
        <v>1</v>
      </c>
      <c r="B3557" s="69">
        <v>20668</v>
      </c>
      <c r="C3557" s="67" t="s">
        <v>1558</v>
      </c>
      <c r="D3557" s="66" t="s">
        <v>3572</v>
      </c>
      <c r="E3557" s="70"/>
      <c r="F3557" s="70"/>
      <c r="G3557" s="70">
        <v>1000</v>
      </c>
      <c r="H3557" s="66">
        <v>2556</v>
      </c>
      <c r="I3557" s="66" t="s">
        <v>154</v>
      </c>
      <c r="J3557" s="66" t="s">
        <v>155</v>
      </c>
      <c r="K3557" s="66" t="s">
        <v>586</v>
      </c>
    </row>
    <row r="3558" spans="1:11" ht="17.25">
      <c r="A3558" s="65">
        <v>31</v>
      </c>
      <c r="B3558" s="69">
        <v>20637</v>
      </c>
      <c r="C3558" s="70" t="s">
        <v>158</v>
      </c>
      <c r="D3558" s="66" t="s">
        <v>3573</v>
      </c>
      <c r="E3558" s="70"/>
      <c r="F3558" s="70"/>
      <c r="G3558" s="70">
        <v>1150</v>
      </c>
      <c r="H3558" s="66">
        <v>2556</v>
      </c>
      <c r="I3558" s="66" t="s">
        <v>154</v>
      </c>
      <c r="J3558" s="66" t="s">
        <v>155</v>
      </c>
      <c r="K3558" s="66" t="s">
        <v>586</v>
      </c>
    </row>
    <row r="3559" spans="1:11" ht="17.25">
      <c r="A3559" s="65">
        <v>31</v>
      </c>
      <c r="B3559" s="69">
        <v>20637</v>
      </c>
      <c r="C3559" s="70" t="s">
        <v>158</v>
      </c>
      <c r="D3559" s="66" t="s">
        <v>3574</v>
      </c>
      <c r="E3559" s="70"/>
      <c r="F3559" s="70"/>
      <c r="G3559" s="70">
        <v>1590</v>
      </c>
      <c r="H3559" s="66">
        <v>2556</v>
      </c>
      <c r="I3559" s="66" t="s">
        <v>154</v>
      </c>
      <c r="J3559" s="66" t="s">
        <v>155</v>
      </c>
      <c r="K3559" s="66" t="s">
        <v>586</v>
      </c>
    </row>
    <row r="3560" spans="1:11" ht="17.25">
      <c r="A3560" s="65">
        <v>8</v>
      </c>
      <c r="B3560" s="69">
        <v>20668</v>
      </c>
      <c r="C3560" s="78" t="s">
        <v>584</v>
      </c>
      <c r="D3560" s="66" t="s">
        <v>3575</v>
      </c>
      <c r="E3560" s="70"/>
      <c r="F3560" s="70"/>
      <c r="G3560" s="70">
        <v>6400</v>
      </c>
      <c r="H3560" s="66">
        <v>2556</v>
      </c>
      <c r="I3560" s="66" t="s">
        <v>154</v>
      </c>
      <c r="J3560" s="66" t="s">
        <v>155</v>
      </c>
      <c r="K3560" s="66" t="s">
        <v>586</v>
      </c>
    </row>
    <row r="3561" spans="1:11" ht="17.25">
      <c r="A3561" s="65">
        <v>8</v>
      </c>
      <c r="B3561" s="69">
        <v>20668</v>
      </c>
      <c r="C3561" s="78" t="s">
        <v>584</v>
      </c>
      <c r="D3561" s="66" t="s">
        <v>3576</v>
      </c>
      <c r="E3561" s="70"/>
      <c r="F3561" s="70"/>
      <c r="G3561" s="70">
        <v>4800</v>
      </c>
      <c r="H3561" s="66">
        <v>2556</v>
      </c>
      <c r="I3561" s="66" t="s">
        <v>154</v>
      </c>
      <c r="J3561" s="66" t="s">
        <v>155</v>
      </c>
      <c r="K3561" s="66" t="s">
        <v>586</v>
      </c>
    </row>
    <row r="3562" spans="1:11" ht="17.25">
      <c r="A3562" s="65">
        <v>8</v>
      </c>
      <c r="B3562" s="69">
        <v>20668</v>
      </c>
      <c r="C3562" s="78" t="s">
        <v>584</v>
      </c>
      <c r="D3562" s="66" t="s">
        <v>3577</v>
      </c>
      <c r="E3562" s="70"/>
      <c r="F3562" s="70"/>
      <c r="G3562" s="70">
        <v>4800</v>
      </c>
      <c r="H3562" s="66">
        <v>2556</v>
      </c>
      <c r="I3562" s="66" t="s">
        <v>154</v>
      </c>
      <c r="J3562" s="66" t="s">
        <v>155</v>
      </c>
      <c r="K3562" s="66" t="s">
        <v>586</v>
      </c>
    </row>
    <row r="3563" spans="1:11" ht="17.25">
      <c r="A3563" s="65">
        <v>8</v>
      </c>
      <c r="B3563" s="69">
        <v>20668</v>
      </c>
      <c r="C3563" s="78" t="s">
        <v>584</v>
      </c>
      <c r="D3563" s="66" t="s">
        <v>3578</v>
      </c>
      <c r="E3563" s="70"/>
      <c r="F3563" s="70"/>
      <c r="G3563" s="70">
        <v>16000</v>
      </c>
      <c r="H3563" s="66">
        <v>2556</v>
      </c>
      <c r="I3563" s="66" t="s">
        <v>154</v>
      </c>
      <c r="J3563" s="66" t="s">
        <v>155</v>
      </c>
      <c r="K3563" s="66" t="s">
        <v>586</v>
      </c>
    </row>
    <row r="3564" spans="1:11" ht="17.25">
      <c r="A3564" s="65">
        <v>8</v>
      </c>
      <c r="B3564" s="69">
        <v>20668</v>
      </c>
      <c r="C3564" s="78" t="s">
        <v>584</v>
      </c>
      <c r="D3564" s="66" t="s">
        <v>3579</v>
      </c>
      <c r="E3564" s="70"/>
      <c r="F3564" s="70"/>
      <c r="G3564" s="70">
        <v>11200</v>
      </c>
      <c r="H3564" s="66">
        <v>2556</v>
      </c>
      <c r="I3564" s="66" t="s">
        <v>154</v>
      </c>
      <c r="J3564" s="66" t="s">
        <v>155</v>
      </c>
      <c r="K3564" s="66" t="s">
        <v>586</v>
      </c>
    </row>
    <row r="3565" spans="1:11" ht="17.25">
      <c r="A3565" s="65">
        <v>8</v>
      </c>
      <c r="B3565" s="69">
        <v>20668</v>
      </c>
      <c r="C3565" s="72" t="s">
        <v>171</v>
      </c>
      <c r="D3565" s="66" t="s">
        <v>3580</v>
      </c>
      <c r="E3565" s="70"/>
      <c r="F3565" s="70"/>
      <c r="G3565" s="70">
        <v>1920</v>
      </c>
      <c r="H3565" s="66">
        <v>2556</v>
      </c>
      <c r="I3565" s="66" t="s">
        <v>154</v>
      </c>
      <c r="J3565" s="66" t="s">
        <v>155</v>
      </c>
      <c r="K3565" s="66" t="s">
        <v>586</v>
      </c>
    </row>
    <row r="3566" spans="1:11" ht="17.25">
      <c r="A3566" s="65">
        <v>8</v>
      </c>
      <c r="B3566" s="69">
        <v>20668</v>
      </c>
      <c r="C3566" s="72" t="s">
        <v>171</v>
      </c>
      <c r="D3566" s="66" t="s">
        <v>3581</v>
      </c>
      <c r="E3566" s="70"/>
      <c r="F3566" s="70"/>
      <c r="G3566" s="70">
        <v>960</v>
      </c>
      <c r="H3566" s="66">
        <v>2556</v>
      </c>
      <c r="I3566" s="66" t="s">
        <v>154</v>
      </c>
      <c r="J3566" s="66" t="s">
        <v>155</v>
      </c>
      <c r="K3566" s="66" t="s">
        <v>586</v>
      </c>
    </row>
    <row r="3567" spans="1:11" ht="17.25">
      <c r="A3567" s="65">
        <v>8</v>
      </c>
      <c r="B3567" s="69">
        <v>20668</v>
      </c>
      <c r="C3567" s="70" t="s">
        <v>158</v>
      </c>
      <c r="D3567" s="66" t="s">
        <v>3582</v>
      </c>
      <c r="E3567" s="70"/>
      <c r="F3567" s="70"/>
      <c r="G3567" s="70">
        <v>140</v>
      </c>
      <c r="H3567" s="66">
        <v>2556</v>
      </c>
      <c r="I3567" s="66" t="s">
        <v>154</v>
      </c>
      <c r="J3567" s="66" t="s">
        <v>155</v>
      </c>
      <c r="K3567" s="66" t="s">
        <v>586</v>
      </c>
    </row>
    <row r="3568" spans="1:11" ht="17.25">
      <c r="A3568" s="65">
        <v>8</v>
      </c>
      <c r="B3568" s="69">
        <v>20668</v>
      </c>
      <c r="C3568" s="67" t="s">
        <v>1558</v>
      </c>
      <c r="D3568" s="66" t="s">
        <v>3583</v>
      </c>
      <c r="E3568" s="70"/>
      <c r="F3568" s="70"/>
      <c r="G3568" s="70">
        <v>1500</v>
      </c>
      <c r="H3568" s="66">
        <v>2556</v>
      </c>
      <c r="I3568" s="66" t="s">
        <v>154</v>
      </c>
      <c r="J3568" s="66" t="s">
        <v>155</v>
      </c>
      <c r="K3568" s="66" t="s">
        <v>586</v>
      </c>
    </row>
    <row r="3569" spans="1:11" ht="17.25">
      <c r="A3569" s="65">
        <v>8</v>
      </c>
      <c r="B3569" s="69">
        <v>20668</v>
      </c>
      <c r="C3569" s="67" t="s">
        <v>1558</v>
      </c>
      <c r="D3569" s="66" t="s">
        <v>3584</v>
      </c>
      <c r="E3569" s="70"/>
      <c r="F3569" s="70"/>
      <c r="G3569" s="70">
        <v>2400</v>
      </c>
      <c r="H3569" s="66">
        <v>2556</v>
      </c>
      <c r="I3569" s="66" t="s">
        <v>154</v>
      </c>
      <c r="J3569" s="66" t="s">
        <v>155</v>
      </c>
      <c r="K3569" s="66" t="s">
        <v>586</v>
      </c>
    </row>
    <row r="3570" spans="1:11" ht="17.25">
      <c r="A3570" s="65">
        <v>8</v>
      </c>
      <c r="B3570" s="69">
        <v>20668</v>
      </c>
      <c r="C3570" s="70" t="s">
        <v>158</v>
      </c>
      <c r="D3570" s="66" t="s">
        <v>3585</v>
      </c>
      <c r="E3570" s="70"/>
      <c r="F3570" s="70"/>
      <c r="G3570" s="70">
        <v>9416</v>
      </c>
      <c r="H3570" s="66">
        <v>2556</v>
      </c>
      <c r="I3570" s="66" t="s">
        <v>154</v>
      </c>
      <c r="J3570" s="66" t="s">
        <v>155</v>
      </c>
      <c r="K3570" s="66" t="s">
        <v>586</v>
      </c>
    </row>
    <row r="3571" spans="1:11" ht="17.25">
      <c r="A3571" s="65">
        <v>8</v>
      </c>
      <c r="B3571" s="69">
        <v>20668</v>
      </c>
      <c r="C3571" s="70" t="s">
        <v>158</v>
      </c>
      <c r="D3571" s="66" t="s">
        <v>3586</v>
      </c>
      <c r="E3571" s="70"/>
      <c r="F3571" s="70"/>
      <c r="G3571" s="70">
        <v>1765.5</v>
      </c>
      <c r="H3571" s="66">
        <v>2556</v>
      </c>
      <c r="I3571" s="66" t="s">
        <v>154</v>
      </c>
      <c r="J3571" s="66" t="s">
        <v>155</v>
      </c>
      <c r="K3571" s="66" t="s">
        <v>586</v>
      </c>
    </row>
    <row r="3572" spans="1:11" ht="17.25">
      <c r="A3572" s="65">
        <v>8</v>
      </c>
      <c r="B3572" s="69">
        <v>20668</v>
      </c>
      <c r="C3572" s="72" t="s">
        <v>596</v>
      </c>
      <c r="D3572" s="66" t="s">
        <v>3587</v>
      </c>
      <c r="E3572" s="70"/>
      <c r="F3572" s="70"/>
      <c r="G3572" s="70">
        <v>21440</v>
      </c>
      <c r="H3572" s="66">
        <v>2556</v>
      </c>
      <c r="I3572" s="66" t="s">
        <v>154</v>
      </c>
      <c r="J3572" s="66" t="s">
        <v>155</v>
      </c>
      <c r="K3572" s="66" t="s">
        <v>586</v>
      </c>
    </row>
    <row r="3573" spans="1:11" ht="17.25">
      <c r="A3573" s="65">
        <v>8</v>
      </c>
      <c r="B3573" s="69">
        <v>20668</v>
      </c>
      <c r="C3573" s="66" t="s">
        <v>220</v>
      </c>
      <c r="D3573" s="66" t="s">
        <v>3588</v>
      </c>
      <c r="E3573" s="70"/>
      <c r="F3573" s="70"/>
      <c r="G3573" s="70">
        <v>5880</v>
      </c>
      <c r="H3573" s="66">
        <v>2556</v>
      </c>
      <c r="I3573" s="66" t="s">
        <v>154</v>
      </c>
      <c r="J3573" s="66" t="s">
        <v>155</v>
      </c>
      <c r="K3573" s="66" t="s">
        <v>586</v>
      </c>
    </row>
    <row r="3574" spans="1:11" ht="17.25">
      <c r="A3574" s="65">
        <v>8</v>
      </c>
      <c r="B3574" s="69">
        <v>20668</v>
      </c>
      <c r="C3574" s="78" t="s">
        <v>584</v>
      </c>
      <c r="D3574" s="66" t="s">
        <v>3589</v>
      </c>
      <c r="E3574" s="70"/>
      <c r="F3574" s="70"/>
      <c r="G3574" s="70">
        <v>26800</v>
      </c>
      <c r="H3574" s="66">
        <v>2556</v>
      </c>
      <c r="I3574" s="66" t="s">
        <v>154</v>
      </c>
      <c r="J3574" s="66" t="s">
        <v>155</v>
      </c>
      <c r="K3574" s="66" t="s">
        <v>586</v>
      </c>
    </row>
    <row r="3575" spans="1:11" ht="17.25">
      <c r="A3575" s="65">
        <v>8</v>
      </c>
      <c r="B3575" s="69">
        <v>20668</v>
      </c>
      <c r="C3575" s="66" t="s">
        <v>220</v>
      </c>
      <c r="D3575" s="66" t="s">
        <v>3590</v>
      </c>
      <c r="E3575" s="70"/>
      <c r="F3575" s="70"/>
      <c r="G3575" s="70">
        <v>600</v>
      </c>
      <c r="H3575" s="66">
        <v>2556</v>
      </c>
      <c r="I3575" s="66" t="s">
        <v>154</v>
      </c>
      <c r="J3575" s="66" t="s">
        <v>155</v>
      </c>
      <c r="K3575" s="66" t="s">
        <v>586</v>
      </c>
    </row>
    <row r="3576" spans="1:11" ht="17.25">
      <c r="A3576" s="65">
        <v>8</v>
      </c>
      <c r="B3576" s="69">
        <v>20668</v>
      </c>
      <c r="C3576" s="78" t="s">
        <v>584</v>
      </c>
      <c r="D3576" s="66" t="s">
        <v>3591</v>
      </c>
      <c r="E3576" s="70"/>
      <c r="F3576" s="70"/>
      <c r="G3576" s="70">
        <v>10200</v>
      </c>
      <c r="H3576" s="66">
        <v>2556</v>
      </c>
      <c r="I3576" s="66" t="s">
        <v>154</v>
      </c>
      <c r="J3576" s="66" t="s">
        <v>155</v>
      </c>
      <c r="K3576" s="66" t="s">
        <v>586</v>
      </c>
    </row>
    <row r="3577" spans="1:11" ht="17.25">
      <c r="A3577" s="65">
        <v>8</v>
      </c>
      <c r="B3577" s="69">
        <v>20668</v>
      </c>
      <c r="C3577" s="78" t="s">
        <v>246</v>
      </c>
      <c r="D3577" s="66" t="s">
        <v>3592</v>
      </c>
      <c r="E3577" s="70"/>
      <c r="F3577" s="70"/>
      <c r="G3577" s="70">
        <v>19840</v>
      </c>
      <c r="H3577" s="66">
        <v>2556</v>
      </c>
      <c r="I3577" s="66" t="s">
        <v>154</v>
      </c>
      <c r="J3577" s="66" t="s">
        <v>155</v>
      </c>
      <c r="K3577" s="66" t="s">
        <v>586</v>
      </c>
    </row>
    <row r="3578" spans="1:11" ht="17.25">
      <c r="A3578" s="65">
        <v>8</v>
      </c>
      <c r="B3578" s="69">
        <v>20668</v>
      </c>
      <c r="C3578" s="67" t="s">
        <v>584</v>
      </c>
      <c r="D3578" s="66" t="s">
        <v>3593</v>
      </c>
      <c r="E3578" s="70"/>
      <c r="F3578" s="70"/>
      <c r="G3578" s="70">
        <v>4600</v>
      </c>
      <c r="H3578" s="66">
        <v>2556</v>
      </c>
      <c r="I3578" s="66" t="s">
        <v>154</v>
      </c>
      <c r="J3578" s="66" t="s">
        <v>155</v>
      </c>
      <c r="K3578" s="66" t="s">
        <v>586</v>
      </c>
    </row>
    <row r="3579" spans="1:11" ht="17.25">
      <c r="A3579" s="65">
        <v>8</v>
      </c>
      <c r="B3579" s="69">
        <v>20668</v>
      </c>
      <c r="C3579" s="78" t="s">
        <v>246</v>
      </c>
      <c r="D3579" s="66" t="s">
        <v>3594</v>
      </c>
      <c r="E3579" s="70"/>
      <c r="F3579" s="70"/>
      <c r="G3579" s="70">
        <v>1440</v>
      </c>
      <c r="H3579" s="66">
        <v>2556</v>
      </c>
      <c r="I3579" s="66" t="s">
        <v>154</v>
      </c>
      <c r="J3579" s="66" t="s">
        <v>155</v>
      </c>
      <c r="K3579" s="66" t="s">
        <v>586</v>
      </c>
    </row>
    <row r="3580" spans="1:11" ht="17.25">
      <c r="A3580" s="65">
        <v>8</v>
      </c>
      <c r="B3580" s="69">
        <v>20668</v>
      </c>
      <c r="C3580" s="78" t="s">
        <v>246</v>
      </c>
      <c r="D3580" s="66" t="s">
        <v>3595</v>
      </c>
      <c r="E3580" s="70"/>
      <c r="F3580" s="70"/>
      <c r="G3580" s="70">
        <v>1920</v>
      </c>
      <c r="H3580" s="66">
        <v>2556</v>
      </c>
      <c r="I3580" s="66" t="s">
        <v>154</v>
      </c>
      <c r="J3580" s="66" t="s">
        <v>155</v>
      </c>
      <c r="K3580" s="66" t="s">
        <v>586</v>
      </c>
    </row>
    <row r="3581" spans="1:11" ht="17.25">
      <c r="A3581" s="65">
        <v>9</v>
      </c>
      <c r="B3581" s="69">
        <v>20668</v>
      </c>
      <c r="C3581" s="70" t="s">
        <v>158</v>
      </c>
      <c r="D3581" s="66" t="s">
        <v>3596</v>
      </c>
      <c r="E3581" s="70"/>
      <c r="F3581" s="70"/>
      <c r="G3581" s="70">
        <v>8000</v>
      </c>
      <c r="H3581" s="66">
        <v>2556</v>
      </c>
      <c r="I3581" s="66" t="s">
        <v>154</v>
      </c>
      <c r="J3581" s="66" t="s">
        <v>155</v>
      </c>
      <c r="K3581" s="66" t="s">
        <v>586</v>
      </c>
    </row>
    <row r="3582" spans="1:11" ht="17.25">
      <c r="A3582" s="65">
        <v>9</v>
      </c>
      <c r="B3582" s="69">
        <v>20668</v>
      </c>
      <c r="C3582" s="78" t="s">
        <v>2241</v>
      </c>
      <c r="D3582" s="66" t="s">
        <v>3597</v>
      </c>
      <c r="E3582" s="70"/>
      <c r="F3582" s="70"/>
      <c r="G3582" s="70">
        <v>900</v>
      </c>
      <c r="H3582" s="66">
        <v>2556</v>
      </c>
      <c r="I3582" s="66" t="s">
        <v>154</v>
      </c>
      <c r="J3582" s="66" t="s">
        <v>155</v>
      </c>
      <c r="K3582" s="66" t="s">
        <v>586</v>
      </c>
    </row>
    <row r="3583" spans="1:11" ht="17.25">
      <c r="A3583" s="65">
        <v>9</v>
      </c>
      <c r="B3583" s="69">
        <v>20668</v>
      </c>
      <c r="C3583" s="70" t="s">
        <v>158</v>
      </c>
      <c r="D3583" s="66" t="s">
        <v>3598</v>
      </c>
      <c r="E3583" s="70"/>
      <c r="F3583" s="70"/>
      <c r="G3583" s="70">
        <v>960</v>
      </c>
      <c r="H3583" s="66">
        <v>2556</v>
      </c>
      <c r="I3583" s="66" t="s">
        <v>154</v>
      </c>
      <c r="J3583" s="66" t="s">
        <v>155</v>
      </c>
      <c r="K3583" s="66" t="s">
        <v>586</v>
      </c>
    </row>
    <row r="3584" spans="1:11" ht="17.25">
      <c r="A3584" s="65">
        <v>13</v>
      </c>
      <c r="B3584" s="69">
        <v>20668</v>
      </c>
      <c r="C3584" s="70" t="s">
        <v>158</v>
      </c>
      <c r="D3584" s="66" t="s">
        <v>3599</v>
      </c>
      <c r="E3584" s="70"/>
      <c r="F3584" s="70"/>
      <c r="G3584" s="70">
        <v>4350</v>
      </c>
      <c r="H3584" s="66">
        <v>2556</v>
      </c>
      <c r="I3584" s="66" t="s">
        <v>154</v>
      </c>
      <c r="J3584" s="66" t="s">
        <v>155</v>
      </c>
      <c r="K3584" s="66" t="s">
        <v>586</v>
      </c>
    </row>
    <row r="3585" spans="1:11" ht="17.25">
      <c r="A3585" s="65">
        <v>13</v>
      </c>
      <c r="B3585" s="69">
        <v>20668</v>
      </c>
      <c r="C3585" s="70" t="s">
        <v>158</v>
      </c>
      <c r="D3585" s="66" t="s">
        <v>3600</v>
      </c>
      <c r="E3585" s="70"/>
      <c r="F3585" s="70"/>
      <c r="G3585" s="70">
        <v>4815</v>
      </c>
      <c r="H3585" s="66">
        <v>2556</v>
      </c>
      <c r="I3585" s="66" t="s">
        <v>154</v>
      </c>
      <c r="J3585" s="66" t="s">
        <v>155</v>
      </c>
      <c r="K3585" s="66" t="s">
        <v>586</v>
      </c>
    </row>
    <row r="3586" spans="1:11" ht="17.25">
      <c r="A3586" s="65">
        <v>13</v>
      </c>
      <c r="B3586" s="69">
        <v>20668</v>
      </c>
      <c r="C3586" s="70" t="s">
        <v>158</v>
      </c>
      <c r="D3586" s="66" t="s">
        <v>3601</v>
      </c>
      <c r="E3586" s="70"/>
      <c r="F3586" s="70"/>
      <c r="G3586" s="70">
        <v>6500</v>
      </c>
      <c r="H3586" s="66">
        <v>2556</v>
      </c>
      <c r="I3586" s="66" t="s">
        <v>154</v>
      </c>
      <c r="J3586" s="66" t="s">
        <v>155</v>
      </c>
      <c r="K3586" s="66" t="s">
        <v>586</v>
      </c>
    </row>
    <row r="3587" spans="1:11" ht="17.25">
      <c r="A3587" s="65">
        <v>13</v>
      </c>
      <c r="B3587" s="69">
        <v>20668</v>
      </c>
      <c r="C3587" s="67" t="s">
        <v>584</v>
      </c>
      <c r="D3587" s="66" t="s">
        <v>3602</v>
      </c>
      <c r="E3587" s="70"/>
      <c r="F3587" s="70"/>
      <c r="G3587" s="70">
        <v>18400</v>
      </c>
      <c r="H3587" s="66">
        <v>2556</v>
      </c>
      <c r="I3587" s="66" t="s">
        <v>154</v>
      </c>
      <c r="J3587" s="66" t="s">
        <v>155</v>
      </c>
      <c r="K3587" s="66" t="s">
        <v>586</v>
      </c>
    </row>
    <row r="3588" spans="1:11" ht="17.25">
      <c r="A3588" s="65">
        <v>13</v>
      </c>
      <c r="B3588" s="69">
        <v>20668</v>
      </c>
      <c r="C3588" s="70" t="s">
        <v>158</v>
      </c>
      <c r="D3588" s="66" t="s">
        <v>3603</v>
      </c>
      <c r="E3588" s="70"/>
      <c r="F3588" s="70"/>
      <c r="G3588" s="70">
        <v>13375</v>
      </c>
      <c r="H3588" s="66">
        <v>2556</v>
      </c>
      <c r="I3588" s="66" t="s">
        <v>154</v>
      </c>
      <c r="J3588" s="66" t="s">
        <v>155</v>
      </c>
      <c r="K3588" s="66" t="s">
        <v>586</v>
      </c>
    </row>
    <row r="3589" spans="1:11" ht="17.25">
      <c r="A3589" s="65">
        <v>13</v>
      </c>
      <c r="B3589" s="69">
        <v>20668</v>
      </c>
      <c r="C3589" s="78" t="s">
        <v>584</v>
      </c>
      <c r="D3589" s="66" t="s">
        <v>3604</v>
      </c>
      <c r="E3589" s="70"/>
      <c r="F3589" s="70"/>
      <c r="G3589" s="70">
        <v>18400</v>
      </c>
      <c r="H3589" s="66">
        <v>2556</v>
      </c>
      <c r="I3589" s="66" t="s">
        <v>154</v>
      </c>
      <c r="J3589" s="66" t="s">
        <v>155</v>
      </c>
      <c r="K3589" s="66" t="s">
        <v>586</v>
      </c>
    </row>
    <row r="3590" spans="1:11" ht="17.25">
      <c r="A3590" s="65">
        <v>13</v>
      </c>
      <c r="B3590" s="69">
        <v>20668</v>
      </c>
      <c r="C3590" s="78" t="s">
        <v>584</v>
      </c>
      <c r="D3590" s="66" t="s">
        <v>3605</v>
      </c>
      <c r="E3590" s="70"/>
      <c r="F3590" s="70"/>
      <c r="G3590" s="70">
        <v>18400</v>
      </c>
      <c r="H3590" s="66">
        <v>2556</v>
      </c>
      <c r="I3590" s="66" t="s">
        <v>154</v>
      </c>
      <c r="J3590" s="66" t="s">
        <v>155</v>
      </c>
      <c r="K3590" s="66" t="s">
        <v>586</v>
      </c>
    </row>
    <row r="3591" spans="1:11" ht="17.25">
      <c r="A3591" s="65">
        <v>14</v>
      </c>
      <c r="B3591" s="69">
        <v>20668</v>
      </c>
      <c r="C3591" s="78" t="s">
        <v>584</v>
      </c>
      <c r="D3591" s="66" t="s">
        <v>3606</v>
      </c>
      <c r="E3591" s="70"/>
      <c r="F3591" s="70"/>
      <c r="G3591" s="70">
        <v>9200</v>
      </c>
      <c r="H3591" s="66">
        <v>2556</v>
      </c>
      <c r="I3591" s="66" t="s">
        <v>154</v>
      </c>
      <c r="J3591" s="66" t="s">
        <v>155</v>
      </c>
      <c r="K3591" s="66" t="s">
        <v>586</v>
      </c>
    </row>
    <row r="3592" spans="1:11" ht="17.25">
      <c r="A3592" s="65">
        <v>14</v>
      </c>
      <c r="B3592" s="69">
        <v>20668</v>
      </c>
      <c r="C3592" s="78" t="s">
        <v>584</v>
      </c>
      <c r="D3592" s="66" t="s">
        <v>3607</v>
      </c>
      <c r="E3592" s="70"/>
      <c r="F3592" s="70"/>
      <c r="G3592" s="70">
        <v>800</v>
      </c>
      <c r="H3592" s="66">
        <v>2556</v>
      </c>
      <c r="I3592" s="66" t="s">
        <v>154</v>
      </c>
      <c r="J3592" s="66" t="s">
        <v>155</v>
      </c>
      <c r="K3592" s="66" t="s">
        <v>586</v>
      </c>
    </row>
    <row r="3593" spans="1:11" ht="17.25">
      <c r="A3593" s="65">
        <v>14</v>
      </c>
      <c r="B3593" s="69">
        <v>20668</v>
      </c>
      <c r="C3593" s="70" t="s">
        <v>241</v>
      </c>
      <c r="D3593" s="66" t="s">
        <v>3608</v>
      </c>
      <c r="E3593" s="70"/>
      <c r="F3593" s="70"/>
      <c r="G3593" s="70">
        <v>10700</v>
      </c>
      <c r="H3593" s="66">
        <v>2556</v>
      </c>
      <c r="I3593" s="66" t="s">
        <v>154</v>
      </c>
      <c r="J3593" s="66" t="s">
        <v>155</v>
      </c>
      <c r="K3593" s="66" t="s">
        <v>586</v>
      </c>
    </row>
    <row r="3594" spans="1:11" ht="17.25">
      <c r="A3594" s="65">
        <v>14</v>
      </c>
      <c r="B3594" s="69">
        <v>20668</v>
      </c>
      <c r="C3594" s="78" t="s">
        <v>584</v>
      </c>
      <c r="D3594" s="66" t="s">
        <v>3609</v>
      </c>
      <c r="E3594" s="70"/>
      <c r="F3594" s="70"/>
      <c r="G3594" s="70">
        <v>12600</v>
      </c>
      <c r="H3594" s="66">
        <v>2556</v>
      </c>
      <c r="I3594" s="66" t="s">
        <v>154</v>
      </c>
      <c r="J3594" s="66" t="s">
        <v>155</v>
      </c>
      <c r="K3594" s="66" t="s">
        <v>586</v>
      </c>
    </row>
    <row r="3595" spans="1:11" ht="17.25">
      <c r="A3595" s="65">
        <v>15</v>
      </c>
      <c r="B3595" s="69">
        <v>20668</v>
      </c>
      <c r="C3595" s="78" t="s">
        <v>250</v>
      </c>
      <c r="D3595" s="66" t="s">
        <v>2153</v>
      </c>
      <c r="E3595" s="70"/>
      <c r="F3595" s="70"/>
      <c r="G3595" s="70">
        <v>8800</v>
      </c>
      <c r="H3595" s="66">
        <v>2556</v>
      </c>
      <c r="I3595" s="66" t="s">
        <v>154</v>
      </c>
      <c r="J3595" s="66" t="s">
        <v>155</v>
      </c>
      <c r="K3595" s="66" t="s">
        <v>586</v>
      </c>
    </row>
    <row r="3596" spans="1:11" ht="17.25">
      <c r="A3596" s="65">
        <v>15</v>
      </c>
      <c r="B3596" s="69">
        <v>20668</v>
      </c>
      <c r="C3596" s="66" t="s">
        <v>186</v>
      </c>
      <c r="D3596" s="66" t="s">
        <v>3610</v>
      </c>
      <c r="E3596" s="70"/>
      <c r="F3596" s="70"/>
      <c r="G3596" s="70">
        <v>140</v>
      </c>
      <c r="H3596" s="66">
        <v>2556</v>
      </c>
      <c r="I3596" s="66" t="s">
        <v>154</v>
      </c>
      <c r="J3596" s="66" t="s">
        <v>155</v>
      </c>
      <c r="K3596" s="66" t="s">
        <v>586</v>
      </c>
    </row>
    <row r="3597" spans="1:11" ht="17.25">
      <c r="A3597" s="65">
        <v>15</v>
      </c>
      <c r="B3597" s="69">
        <v>20668</v>
      </c>
      <c r="C3597" s="78" t="s">
        <v>246</v>
      </c>
      <c r="D3597" s="66" t="s">
        <v>3611</v>
      </c>
      <c r="E3597" s="70"/>
      <c r="F3597" s="70"/>
      <c r="G3597" s="70">
        <v>360</v>
      </c>
      <c r="H3597" s="66">
        <v>2556</v>
      </c>
      <c r="I3597" s="66" t="s">
        <v>154</v>
      </c>
      <c r="J3597" s="66" t="s">
        <v>155</v>
      </c>
      <c r="K3597" s="66" t="s">
        <v>586</v>
      </c>
    </row>
    <row r="3598" spans="1:11" ht="17.25">
      <c r="A3598" s="65">
        <v>15</v>
      </c>
      <c r="B3598" s="69">
        <v>20668</v>
      </c>
      <c r="C3598" s="78" t="s">
        <v>246</v>
      </c>
      <c r="D3598" s="66" t="s">
        <v>3612</v>
      </c>
      <c r="E3598" s="70"/>
      <c r="F3598" s="70"/>
      <c r="G3598" s="70">
        <v>5160</v>
      </c>
      <c r="H3598" s="66">
        <v>2556</v>
      </c>
      <c r="I3598" s="66" t="s">
        <v>154</v>
      </c>
      <c r="J3598" s="66" t="s">
        <v>155</v>
      </c>
      <c r="K3598" s="66" t="s">
        <v>586</v>
      </c>
    </row>
    <row r="3599" spans="1:11" ht="17.25">
      <c r="A3599" s="65">
        <v>15</v>
      </c>
      <c r="B3599" s="69">
        <v>20668</v>
      </c>
      <c r="C3599" s="78" t="s">
        <v>584</v>
      </c>
      <c r="D3599" s="66" t="s">
        <v>3613</v>
      </c>
      <c r="E3599" s="70"/>
      <c r="F3599" s="70"/>
      <c r="G3599" s="70">
        <v>2100</v>
      </c>
      <c r="H3599" s="66">
        <v>2556</v>
      </c>
      <c r="I3599" s="66" t="s">
        <v>154</v>
      </c>
      <c r="J3599" s="66" t="s">
        <v>155</v>
      </c>
      <c r="K3599" s="66" t="s">
        <v>586</v>
      </c>
    </row>
    <row r="3600" spans="1:11" ht="17.25">
      <c r="A3600" s="65">
        <v>15</v>
      </c>
      <c r="B3600" s="69">
        <v>20668</v>
      </c>
      <c r="C3600" s="70" t="s">
        <v>158</v>
      </c>
      <c r="D3600" s="66" t="s">
        <v>405</v>
      </c>
      <c r="E3600" s="70"/>
      <c r="F3600" s="70"/>
      <c r="G3600" s="70">
        <v>960</v>
      </c>
      <c r="H3600" s="66">
        <v>2556</v>
      </c>
      <c r="I3600" s="66" t="s">
        <v>154</v>
      </c>
      <c r="J3600" s="66" t="s">
        <v>155</v>
      </c>
      <c r="K3600" s="66" t="s">
        <v>586</v>
      </c>
    </row>
    <row r="3601" spans="1:11" ht="17.25">
      <c r="A3601" s="65">
        <v>15</v>
      </c>
      <c r="B3601" s="69">
        <v>20668</v>
      </c>
      <c r="C3601" s="66" t="s">
        <v>220</v>
      </c>
      <c r="D3601" s="66" t="s">
        <v>3614</v>
      </c>
      <c r="E3601" s="70"/>
      <c r="F3601" s="70"/>
      <c r="G3601" s="70">
        <v>7740</v>
      </c>
      <c r="H3601" s="66">
        <v>2556</v>
      </c>
      <c r="I3601" s="66" t="s">
        <v>154</v>
      </c>
      <c r="J3601" s="66" t="s">
        <v>155</v>
      </c>
      <c r="K3601" s="66" t="s">
        <v>586</v>
      </c>
    </row>
    <row r="3602" spans="1:11" ht="17.25">
      <c r="A3602" s="65">
        <v>15</v>
      </c>
      <c r="B3602" s="69">
        <v>20668</v>
      </c>
      <c r="C3602" s="78" t="s">
        <v>584</v>
      </c>
      <c r="D3602" s="66" t="s">
        <v>3615</v>
      </c>
      <c r="E3602" s="70"/>
      <c r="F3602" s="70"/>
      <c r="G3602" s="70">
        <v>2400</v>
      </c>
      <c r="H3602" s="66">
        <v>2556</v>
      </c>
      <c r="I3602" s="66" t="s">
        <v>154</v>
      </c>
      <c r="J3602" s="66" t="s">
        <v>155</v>
      </c>
      <c r="K3602" s="66" t="s">
        <v>586</v>
      </c>
    </row>
    <row r="3603" spans="1:11" ht="17.25">
      <c r="A3603" s="65">
        <v>16</v>
      </c>
      <c r="B3603" s="69">
        <v>20668</v>
      </c>
      <c r="C3603" s="70" t="s">
        <v>158</v>
      </c>
      <c r="D3603" s="66" t="s">
        <v>3616</v>
      </c>
      <c r="E3603" s="70"/>
      <c r="F3603" s="70"/>
      <c r="G3603" s="70">
        <v>11400</v>
      </c>
      <c r="H3603" s="66">
        <v>2556</v>
      </c>
      <c r="I3603" s="66" t="s">
        <v>154</v>
      </c>
      <c r="J3603" s="66" t="s">
        <v>155</v>
      </c>
      <c r="K3603" s="66" t="s">
        <v>586</v>
      </c>
    </row>
    <row r="3604" spans="1:11" ht="17.25">
      <c r="A3604" s="65">
        <v>19</v>
      </c>
      <c r="B3604" s="69">
        <v>20668</v>
      </c>
      <c r="C3604" s="78" t="s">
        <v>246</v>
      </c>
      <c r="D3604" s="66" t="s">
        <v>3617</v>
      </c>
      <c r="E3604" s="70"/>
      <c r="F3604" s="70"/>
      <c r="G3604" s="70">
        <v>6360</v>
      </c>
      <c r="H3604" s="66">
        <v>2556</v>
      </c>
      <c r="I3604" s="66" t="s">
        <v>154</v>
      </c>
      <c r="J3604" s="66" t="s">
        <v>155</v>
      </c>
      <c r="K3604" s="66" t="s">
        <v>586</v>
      </c>
    </row>
    <row r="3605" spans="1:11" ht="17.25">
      <c r="A3605" s="65">
        <v>19</v>
      </c>
      <c r="B3605" s="69">
        <v>20668</v>
      </c>
      <c r="C3605" s="70" t="s">
        <v>158</v>
      </c>
      <c r="D3605" s="66" t="s">
        <v>405</v>
      </c>
      <c r="E3605" s="70"/>
      <c r="F3605" s="70"/>
      <c r="G3605" s="70">
        <v>1030</v>
      </c>
      <c r="H3605" s="66">
        <v>2556</v>
      </c>
      <c r="I3605" s="66" t="s">
        <v>154</v>
      </c>
      <c r="J3605" s="66" t="s">
        <v>155</v>
      </c>
      <c r="K3605" s="66" t="s">
        <v>586</v>
      </c>
    </row>
    <row r="3606" spans="1:11" ht="17.25">
      <c r="A3606" s="65">
        <v>19</v>
      </c>
      <c r="B3606" s="69">
        <v>20668</v>
      </c>
      <c r="C3606" s="70" t="s">
        <v>158</v>
      </c>
      <c r="D3606" s="66" t="s">
        <v>3618</v>
      </c>
      <c r="E3606" s="70"/>
      <c r="F3606" s="70"/>
      <c r="G3606" s="70">
        <v>980</v>
      </c>
      <c r="H3606" s="66">
        <v>2556</v>
      </c>
      <c r="I3606" s="66" t="s">
        <v>154</v>
      </c>
      <c r="J3606" s="66" t="s">
        <v>155</v>
      </c>
      <c r="K3606" s="66" t="s">
        <v>586</v>
      </c>
    </row>
    <row r="3607" spans="1:11" ht="17.25">
      <c r="A3607" s="65">
        <v>19</v>
      </c>
      <c r="B3607" s="69">
        <v>20668</v>
      </c>
      <c r="C3607" s="78" t="s">
        <v>246</v>
      </c>
      <c r="D3607" s="66" t="s">
        <v>3619</v>
      </c>
      <c r="E3607" s="70"/>
      <c r="F3607" s="70"/>
      <c r="G3607" s="70">
        <v>480</v>
      </c>
      <c r="H3607" s="66">
        <v>2556</v>
      </c>
      <c r="I3607" s="66" t="s">
        <v>154</v>
      </c>
      <c r="J3607" s="66" t="s">
        <v>155</v>
      </c>
      <c r="K3607" s="66" t="s">
        <v>586</v>
      </c>
    </row>
    <row r="3608" spans="1:11" ht="17.25">
      <c r="A3608" s="65">
        <v>19</v>
      </c>
      <c r="B3608" s="69">
        <v>20668</v>
      </c>
      <c r="C3608" s="71" t="s">
        <v>236</v>
      </c>
      <c r="D3608" s="66" t="s">
        <v>3620</v>
      </c>
      <c r="E3608" s="70"/>
      <c r="F3608" s="70"/>
      <c r="G3608" s="70">
        <v>15000</v>
      </c>
      <c r="H3608" s="66">
        <v>2556</v>
      </c>
      <c r="I3608" s="66" t="s">
        <v>154</v>
      </c>
      <c r="J3608" s="66" t="s">
        <v>155</v>
      </c>
      <c r="K3608" s="66" t="s">
        <v>586</v>
      </c>
    </row>
    <row r="3609" spans="1:11" ht="17.25">
      <c r="A3609" s="65">
        <v>19</v>
      </c>
      <c r="B3609" s="69">
        <v>20668</v>
      </c>
      <c r="C3609" s="72" t="s">
        <v>171</v>
      </c>
      <c r="D3609" s="66" t="s">
        <v>3621</v>
      </c>
      <c r="E3609" s="70"/>
      <c r="F3609" s="70"/>
      <c r="G3609" s="70">
        <v>1080</v>
      </c>
      <c r="H3609" s="66">
        <v>2556</v>
      </c>
      <c r="I3609" s="66" t="s">
        <v>154</v>
      </c>
      <c r="J3609" s="66" t="s">
        <v>155</v>
      </c>
      <c r="K3609" s="66" t="s">
        <v>586</v>
      </c>
    </row>
    <row r="3610" spans="1:11" ht="17.25">
      <c r="A3610" s="65">
        <v>19</v>
      </c>
      <c r="B3610" s="69">
        <v>20668</v>
      </c>
      <c r="C3610" s="78" t="s">
        <v>584</v>
      </c>
      <c r="D3610" s="66" t="s">
        <v>3622</v>
      </c>
      <c r="E3610" s="70"/>
      <c r="F3610" s="70"/>
      <c r="G3610" s="70">
        <v>21600</v>
      </c>
      <c r="H3610" s="66">
        <v>2556</v>
      </c>
      <c r="I3610" s="66" t="s">
        <v>154</v>
      </c>
      <c r="J3610" s="66" t="s">
        <v>155</v>
      </c>
      <c r="K3610" s="66" t="s">
        <v>586</v>
      </c>
    </row>
    <row r="3611" spans="1:11" ht="17.25">
      <c r="A3611" s="65">
        <v>19</v>
      </c>
      <c r="B3611" s="69">
        <v>20668</v>
      </c>
      <c r="C3611" s="78" t="s">
        <v>584</v>
      </c>
      <c r="D3611" s="66" t="s">
        <v>3623</v>
      </c>
      <c r="E3611" s="70"/>
      <c r="F3611" s="70"/>
      <c r="G3611" s="70">
        <v>20400</v>
      </c>
      <c r="H3611" s="66">
        <v>2556</v>
      </c>
      <c r="I3611" s="66" t="s">
        <v>154</v>
      </c>
      <c r="J3611" s="66" t="s">
        <v>155</v>
      </c>
      <c r="K3611" s="66" t="s">
        <v>586</v>
      </c>
    </row>
    <row r="3612" spans="1:11" ht="17.25">
      <c r="A3612" s="65">
        <v>20</v>
      </c>
      <c r="B3612" s="69">
        <v>20668</v>
      </c>
      <c r="C3612" s="70" t="s">
        <v>158</v>
      </c>
      <c r="D3612" s="66" t="s">
        <v>3624</v>
      </c>
      <c r="E3612" s="70"/>
      <c r="F3612" s="70"/>
      <c r="G3612" s="70">
        <v>1572.5</v>
      </c>
      <c r="H3612" s="66">
        <v>2556</v>
      </c>
      <c r="I3612" s="66" t="s">
        <v>154</v>
      </c>
      <c r="J3612" s="66" t="s">
        <v>155</v>
      </c>
      <c r="K3612" s="66" t="s">
        <v>586</v>
      </c>
    </row>
    <row r="3613" spans="1:11" ht="17.25">
      <c r="A3613" s="65">
        <v>20</v>
      </c>
      <c r="B3613" s="69">
        <v>20668</v>
      </c>
      <c r="C3613" s="70" t="s">
        <v>158</v>
      </c>
      <c r="D3613" s="66" t="s">
        <v>3625</v>
      </c>
      <c r="E3613" s="70"/>
      <c r="F3613" s="70"/>
      <c r="G3613" s="70">
        <v>36050</v>
      </c>
      <c r="H3613" s="66">
        <v>2556</v>
      </c>
      <c r="I3613" s="66" t="s">
        <v>154</v>
      </c>
      <c r="J3613" s="66" t="s">
        <v>155</v>
      </c>
      <c r="K3613" s="66" t="s">
        <v>586</v>
      </c>
    </row>
    <row r="3614" spans="1:11" ht="17.25">
      <c r="A3614" s="65">
        <v>20</v>
      </c>
      <c r="B3614" s="69">
        <v>20668</v>
      </c>
      <c r="C3614" s="70" t="s">
        <v>158</v>
      </c>
      <c r="D3614" s="66" t="s">
        <v>3626</v>
      </c>
      <c r="E3614" s="70"/>
      <c r="F3614" s="70"/>
      <c r="G3614" s="70">
        <v>1600</v>
      </c>
      <c r="H3614" s="66">
        <v>2556</v>
      </c>
      <c r="I3614" s="66" t="s">
        <v>154</v>
      </c>
      <c r="J3614" s="66" t="s">
        <v>155</v>
      </c>
      <c r="K3614" s="66" t="s">
        <v>586</v>
      </c>
    </row>
    <row r="3615" spans="1:11" ht="17.25">
      <c r="A3615" s="65">
        <v>20</v>
      </c>
      <c r="B3615" s="69">
        <v>20668</v>
      </c>
      <c r="C3615" s="70" t="s">
        <v>158</v>
      </c>
      <c r="D3615" s="66" t="s">
        <v>405</v>
      </c>
      <c r="E3615" s="70"/>
      <c r="F3615" s="70"/>
      <c r="G3615" s="70">
        <v>105</v>
      </c>
      <c r="H3615" s="66">
        <v>2556</v>
      </c>
      <c r="I3615" s="66" t="s">
        <v>154</v>
      </c>
      <c r="J3615" s="66" t="s">
        <v>155</v>
      </c>
      <c r="K3615" s="66" t="s">
        <v>586</v>
      </c>
    </row>
    <row r="3616" spans="1:11" ht="17.25">
      <c r="A3616" s="65">
        <v>20</v>
      </c>
      <c r="B3616" s="69">
        <v>20668</v>
      </c>
      <c r="C3616" s="70" t="s">
        <v>241</v>
      </c>
      <c r="D3616" s="66" t="s">
        <v>3627</v>
      </c>
      <c r="E3616" s="70"/>
      <c r="F3616" s="70"/>
      <c r="G3616" s="70">
        <v>200</v>
      </c>
      <c r="H3616" s="66">
        <v>2556</v>
      </c>
      <c r="I3616" s="66" t="s">
        <v>154</v>
      </c>
      <c r="J3616" s="66" t="s">
        <v>155</v>
      </c>
      <c r="K3616" s="66" t="s">
        <v>586</v>
      </c>
    </row>
    <row r="3617" spans="1:11" ht="17.25">
      <c r="A3617" s="65">
        <v>22</v>
      </c>
      <c r="B3617" s="69">
        <v>20668</v>
      </c>
      <c r="C3617" s="70" t="s">
        <v>158</v>
      </c>
      <c r="D3617" s="66" t="s">
        <v>3628</v>
      </c>
      <c r="E3617" s="70"/>
      <c r="F3617" s="70"/>
      <c r="G3617" s="70">
        <v>6099</v>
      </c>
      <c r="H3617" s="66">
        <v>2556</v>
      </c>
      <c r="I3617" s="66" t="s">
        <v>154</v>
      </c>
      <c r="J3617" s="66" t="s">
        <v>155</v>
      </c>
      <c r="K3617" s="66" t="s">
        <v>586</v>
      </c>
    </row>
    <row r="3618" spans="1:11" ht="17.25">
      <c r="A3618" s="65">
        <v>22</v>
      </c>
      <c r="B3618" s="69">
        <v>20668</v>
      </c>
      <c r="C3618" s="70" t="s">
        <v>241</v>
      </c>
      <c r="D3618" s="66" t="s">
        <v>3629</v>
      </c>
      <c r="E3618" s="70"/>
      <c r="F3618" s="70"/>
      <c r="G3618" s="70">
        <v>3210</v>
      </c>
      <c r="H3618" s="66">
        <v>2556</v>
      </c>
      <c r="I3618" s="66" t="s">
        <v>154</v>
      </c>
      <c r="J3618" s="66" t="s">
        <v>155</v>
      </c>
      <c r="K3618" s="66" t="s">
        <v>586</v>
      </c>
    </row>
    <row r="3619" spans="1:11" ht="17.25">
      <c r="A3619" s="65">
        <v>22</v>
      </c>
      <c r="B3619" s="69">
        <v>20668</v>
      </c>
      <c r="C3619" s="70" t="s">
        <v>158</v>
      </c>
      <c r="D3619" s="66" t="s">
        <v>3630</v>
      </c>
      <c r="E3619" s="70"/>
      <c r="F3619" s="70"/>
      <c r="G3619" s="70">
        <v>40</v>
      </c>
      <c r="H3619" s="66">
        <v>2556</v>
      </c>
      <c r="I3619" s="66" t="s">
        <v>154</v>
      </c>
      <c r="J3619" s="66" t="s">
        <v>155</v>
      </c>
      <c r="K3619" s="66" t="s">
        <v>586</v>
      </c>
    </row>
    <row r="3620" spans="1:11" ht="17.25">
      <c r="A3620" s="65">
        <v>22</v>
      </c>
      <c r="B3620" s="69">
        <v>20668</v>
      </c>
      <c r="C3620" s="70" t="s">
        <v>158</v>
      </c>
      <c r="D3620" s="66" t="s">
        <v>3631</v>
      </c>
      <c r="E3620" s="70"/>
      <c r="F3620" s="70"/>
      <c r="G3620" s="70">
        <v>4699</v>
      </c>
      <c r="H3620" s="66">
        <v>2556</v>
      </c>
      <c r="I3620" s="66" t="s">
        <v>154</v>
      </c>
      <c r="J3620" s="66" t="s">
        <v>155</v>
      </c>
      <c r="K3620" s="66" t="s">
        <v>586</v>
      </c>
    </row>
    <row r="3621" spans="1:11" ht="17.25">
      <c r="A3621" s="65">
        <v>22</v>
      </c>
      <c r="B3621" s="69">
        <v>20668</v>
      </c>
      <c r="C3621" s="70" t="s">
        <v>158</v>
      </c>
      <c r="D3621" s="66" t="s">
        <v>3505</v>
      </c>
      <c r="E3621" s="70"/>
      <c r="F3621" s="70"/>
      <c r="G3621" s="70">
        <v>420</v>
      </c>
      <c r="H3621" s="66">
        <v>2556</v>
      </c>
      <c r="I3621" s="66" t="s">
        <v>154</v>
      </c>
      <c r="J3621" s="66" t="s">
        <v>155</v>
      </c>
      <c r="K3621" s="66" t="s">
        <v>586</v>
      </c>
    </row>
    <row r="3622" spans="1:11" ht="17.25">
      <c r="A3622" s="65">
        <v>22</v>
      </c>
      <c r="B3622" s="69">
        <v>20668</v>
      </c>
      <c r="C3622" s="70" t="s">
        <v>158</v>
      </c>
      <c r="D3622" s="66" t="s">
        <v>3632</v>
      </c>
      <c r="E3622" s="70"/>
      <c r="F3622" s="70"/>
      <c r="G3622" s="70">
        <v>1890</v>
      </c>
      <c r="H3622" s="66">
        <v>2556</v>
      </c>
      <c r="I3622" s="66" t="s">
        <v>154</v>
      </c>
      <c r="J3622" s="66" t="s">
        <v>155</v>
      </c>
      <c r="K3622" s="66" t="s">
        <v>586</v>
      </c>
    </row>
    <row r="3623" spans="1:11" ht="17.25">
      <c r="A3623" s="65">
        <v>22</v>
      </c>
      <c r="B3623" s="69">
        <v>20668</v>
      </c>
      <c r="C3623" s="70" t="s">
        <v>158</v>
      </c>
      <c r="D3623" s="66" t="s">
        <v>3633</v>
      </c>
      <c r="E3623" s="70"/>
      <c r="F3623" s="70"/>
      <c r="G3623" s="70">
        <v>1070</v>
      </c>
      <c r="H3623" s="66">
        <v>2556</v>
      </c>
      <c r="I3623" s="66" t="s">
        <v>154</v>
      </c>
      <c r="J3623" s="66" t="s">
        <v>155</v>
      </c>
      <c r="K3623" s="66" t="s">
        <v>586</v>
      </c>
    </row>
    <row r="3624" spans="1:11" ht="17.25">
      <c r="A3624" s="65">
        <v>22</v>
      </c>
      <c r="B3624" s="69">
        <v>20668</v>
      </c>
      <c r="C3624" s="78" t="s">
        <v>584</v>
      </c>
      <c r="D3624" s="66" t="s">
        <v>3634</v>
      </c>
      <c r="E3624" s="70"/>
      <c r="F3624" s="70"/>
      <c r="G3624" s="70">
        <v>34400</v>
      </c>
      <c r="H3624" s="66">
        <v>2556</v>
      </c>
      <c r="I3624" s="66" t="s">
        <v>154</v>
      </c>
      <c r="J3624" s="66" t="s">
        <v>155</v>
      </c>
      <c r="K3624" s="66" t="s">
        <v>586</v>
      </c>
    </row>
    <row r="3625" spans="1:11" ht="17.25">
      <c r="A3625" s="65">
        <v>22</v>
      </c>
      <c r="B3625" s="69">
        <v>20668</v>
      </c>
      <c r="C3625" s="70" t="s">
        <v>158</v>
      </c>
      <c r="D3625" s="66" t="s">
        <v>3635</v>
      </c>
      <c r="E3625" s="70"/>
      <c r="F3625" s="70"/>
      <c r="G3625" s="70">
        <v>4050</v>
      </c>
      <c r="H3625" s="66">
        <v>2556</v>
      </c>
      <c r="I3625" s="66" t="s">
        <v>154</v>
      </c>
      <c r="J3625" s="66" t="s">
        <v>155</v>
      </c>
      <c r="K3625" s="66" t="s">
        <v>586</v>
      </c>
    </row>
    <row r="3626" spans="1:11" ht="17.25">
      <c r="A3626" s="65">
        <v>22</v>
      </c>
      <c r="B3626" s="69">
        <v>20668</v>
      </c>
      <c r="C3626" s="70" t="s">
        <v>158</v>
      </c>
      <c r="D3626" s="78" t="s">
        <v>3636</v>
      </c>
      <c r="E3626" s="70"/>
      <c r="F3626" s="70"/>
      <c r="G3626" s="70">
        <v>11050</v>
      </c>
      <c r="H3626" s="66">
        <v>2556</v>
      </c>
      <c r="I3626" s="66" t="s">
        <v>154</v>
      </c>
      <c r="J3626" s="66" t="s">
        <v>155</v>
      </c>
      <c r="K3626" s="66" t="s">
        <v>586</v>
      </c>
    </row>
    <row r="3627" spans="1:11" ht="17.25">
      <c r="A3627" s="65">
        <v>23</v>
      </c>
      <c r="B3627" s="69">
        <v>20668</v>
      </c>
      <c r="C3627" s="78" t="s">
        <v>584</v>
      </c>
      <c r="D3627" s="66" t="s">
        <v>3637</v>
      </c>
      <c r="E3627" s="70"/>
      <c r="F3627" s="70"/>
      <c r="G3627" s="70">
        <v>4500</v>
      </c>
      <c r="H3627" s="66">
        <v>2556</v>
      </c>
      <c r="I3627" s="66" t="s">
        <v>154</v>
      </c>
      <c r="J3627" s="66" t="s">
        <v>155</v>
      </c>
      <c r="K3627" s="66" t="s">
        <v>586</v>
      </c>
    </row>
    <row r="3628" spans="1:11" ht="17.25">
      <c r="A3628" s="65">
        <v>23</v>
      </c>
      <c r="B3628" s="69">
        <v>20668</v>
      </c>
      <c r="C3628" s="78" t="s">
        <v>584</v>
      </c>
      <c r="D3628" s="66" t="s">
        <v>3638</v>
      </c>
      <c r="E3628" s="70"/>
      <c r="F3628" s="70"/>
      <c r="G3628" s="70">
        <v>13500</v>
      </c>
      <c r="H3628" s="66">
        <v>2556</v>
      </c>
      <c r="I3628" s="66" t="s">
        <v>154</v>
      </c>
      <c r="J3628" s="66" t="s">
        <v>155</v>
      </c>
      <c r="K3628" s="66" t="s">
        <v>586</v>
      </c>
    </row>
    <row r="3629" spans="1:11" ht="17.25">
      <c r="A3629" s="65">
        <v>23</v>
      </c>
      <c r="B3629" s="69">
        <v>20668</v>
      </c>
      <c r="C3629" s="78" t="s">
        <v>584</v>
      </c>
      <c r="D3629" s="66" t="s">
        <v>3639</v>
      </c>
      <c r="E3629" s="70"/>
      <c r="F3629" s="70"/>
      <c r="G3629" s="70">
        <v>10500</v>
      </c>
      <c r="H3629" s="66">
        <v>2556</v>
      </c>
      <c r="I3629" s="66" t="s">
        <v>154</v>
      </c>
      <c r="J3629" s="66" t="s">
        <v>155</v>
      </c>
      <c r="K3629" s="66" t="s">
        <v>586</v>
      </c>
    </row>
    <row r="3630" spans="1:11" ht="17.25">
      <c r="A3630" s="65">
        <v>23</v>
      </c>
      <c r="B3630" s="69">
        <v>20668</v>
      </c>
      <c r="C3630" s="78" t="s">
        <v>584</v>
      </c>
      <c r="D3630" s="66" t="s">
        <v>3640</v>
      </c>
      <c r="E3630" s="70"/>
      <c r="F3630" s="70"/>
      <c r="G3630" s="70">
        <v>4875</v>
      </c>
      <c r="H3630" s="66">
        <v>2556</v>
      </c>
      <c r="I3630" s="66" t="s">
        <v>154</v>
      </c>
      <c r="J3630" s="66" t="s">
        <v>155</v>
      </c>
      <c r="K3630" s="66" t="s">
        <v>586</v>
      </c>
    </row>
    <row r="3631" spans="1:11" ht="17.25">
      <c r="A3631" s="65">
        <v>23</v>
      </c>
      <c r="B3631" s="69">
        <v>20668</v>
      </c>
      <c r="C3631" s="78" t="s">
        <v>584</v>
      </c>
      <c r="D3631" s="66" t="s">
        <v>3641</v>
      </c>
      <c r="E3631" s="70"/>
      <c r="F3631" s="70"/>
      <c r="G3631" s="70">
        <v>13125</v>
      </c>
      <c r="H3631" s="66">
        <v>2556</v>
      </c>
      <c r="I3631" s="66" t="s">
        <v>154</v>
      </c>
      <c r="J3631" s="66" t="s">
        <v>155</v>
      </c>
      <c r="K3631" s="66" t="s">
        <v>586</v>
      </c>
    </row>
    <row r="3632" spans="1:11" ht="17.25">
      <c r="A3632" s="65">
        <v>23</v>
      </c>
      <c r="B3632" s="69">
        <v>20668</v>
      </c>
      <c r="C3632" s="78" t="s">
        <v>584</v>
      </c>
      <c r="D3632" s="66" t="s">
        <v>3642</v>
      </c>
      <c r="E3632" s="70"/>
      <c r="F3632" s="70"/>
      <c r="G3632" s="70">
        <v>13500</v>
      </c>
      <c r="H3632" s="66">
        <v>2556</v>
      </c>
      <c r="I3632" s="66" t="s">
        <v>154</v>
      </c>
      <c r="J3632" s="66" t="s">
        <v>155</v>
      </c>
      <c r="K3632" s="66" t="s">
        <v>586</v>
      </c>
    </row>
    <row r="3633" spans="1:11" ht="17.25">
      <c r="A3633" s="65">
        <v>23</v>
      </c>
      <c r="B3633" s="69">
        <v>20668</v>
      </c>
      <c r="C3633" s="78" t="s">
        <v>584</v>
      </c>
      <c r="D3633" s="66" t="s">
        <v>3643</v>
      </c>
      <c r="E3633" s="70"/>
      <c r="F3633" s="70"/>
      <c r="G3633" s="70">
        <v>7125</v>
      </c>
      <c r="H3633" s="66">
        <v>2556</v>
      </c>
      <c r="I3633" s="66" t="s">
        <v>154</v>
      </c>
      <c r="J3633" s="66" t="s">
        <v>155</v>
      </c>
      <c r="K3633" s="66" t="s">
        <v>586</v>
      </c>
    </row>
    <row r="3634" spans="1:11" ht="17.25">
      <c r="A3634" s="65">
        <v>23</v>
      </c>
      <c r="B3634" s="69">
        <v>20668</v>
      </c>
      <c r="C3634" s="78" t="s">
        <v>584</v>
      </c>
      <c r="D3634" s="66" t="s">
        <v>3644</v>
      </c>
      <c r="E3634" s="70"/>
      <c r="F3634" s="70"/>
      <c r="G3634" s="70">
        <v>7125</v>
      </c>
      <c r="H3634" s="66">
        <v>2556</v>
      </c>
      <c r="I3634" s="66" t="s">
        <v>154</v>
      </c>
      <c r="J3634" s="66" t="s">
        <v>155</v>
      </c>
      <c r="K3634" s="66" t="s">
        <v>586</v>
      </c>
    </row>
    <row r="3635" spans="1:11" ht="17.25">
      <c r="A3635" s="65">
        <v>23</v>
      </c>
      <c r="B3635" s="69">
        <v>20668</v>
      </c>
      <c r="C3635" s="78" t="s">
        <v>584</v>
      </c>
      <c r="D3635" s="66" t="s">
        <v>3645</v>
      </c>
      <c r="E3635" s="70"/>
      <c r="F3635" s="70"/>
      <c r="G3635" s="70">
        <v>10875</v>
      </c>
      <c r="H3635" s="66">
        <v>2556</v>
      </c>
      <c r="I3635" s="66" t="s">
        <v>154</v>
      </c>
      <c r="J3635" s="66" t="s">
        <v>155</v>
      </c>
      <c r="K3635" s="66" t="s">
        <v>586</v>
      </c>
    </row>
    <row r="3636" spans="1:11" ht="17.25">
      <c r="A3636" s="65">
        <v>23</v>
      </c>
      <c r="B3636" s="69">
        <v>20668</v>
      </c>
      <c r="C3636" s="78" t="s">
        <v>584</v>
      </c>
      <c r="D3636" s="66" t="s">
        <v>3646</v>
      </c>
      <c r="E3636" s="70"/>
      <c r="F3636" s="70"/>
      <c r="G3636" s="70">
        <v>12750</v>
      </c>
      <c r="H3636" s="66">
        <v>2556</v>
      </c>
      <c r="I3636" s="66" t="s">
        <v>154</v>
      </c>
      <c r="J3636" s="66" t="s">
        <v>155</v>
      </c>
      <c r="K3636" s="66" t="s">
        <v>586</v>
      </c>
    </row>
    <row r="3637" spans="1:11" ht="17.25">
      <c r="A3637" s="65">
        <v>23</v>
      </c>
      <c r="B3637" s="69">
        <v>20668</v>
      </c>
      <c r="C3637" s="78" t="s">
        <v>584</v>
      </c>
      <c r="D3637" s="66" t="s">
        <v>3647</v>
      </c>
      <c r="E3637" s="70"/>
      <c r="F3637" s="70"/>
      <c r="G3637" s="70">
        <v>9000</v>
      </c>
      <c r="H3637" s="66">
        <v>2556</v>
      </c>
      <c r="I3637" s="66" t="s">
        <v>154</v>
      </c>
      <c r="J3637" s="66" t="s">
        <v>155</v>
      </c>
      <c r="K3637" s="66" t="s">
        <v>586</v>
      </c>
    </row>
    <row r="3638" spans="1:11" ht="17.25">
      <c r="A3638" s="65">
        <v>23</v>
      </c>
      <c r="B3638" s="69">
        <v>20668</v>
      </c>
      <c r="C3638" s="78" t="s">
        <v>584</v>
      </c>
      <c r="D3638" s="66" t="s">
        <v>3648</v>
      </c>
      <c r="E3638" s="70"/>
      <c r="F3638" s="70"/>
      <c r="G3638" s="70">
        <v>13500</v>
      </c>
      <c r="H3638" s="66">
        <v>2556</v>
      </c>
      <c r="I3638" s="66" t="s">
        <v>154</v>
      </c>
      <c r="J3638" s="66" t="s">
        <v>155</v>
      </c>
      <c r="K3638" s="66" t="s">
        <v>586</v>
      </c>
    </row>
    <row r="3639" spans="1:11" ht="17.25">
      <c r="A3639" s="65">
        <v>23</v>
      </c>
      <c r="B3639" s="69">
        <v>20668</v>
      </c>
      <c r="C3639" s="78" t="s">
        <v>584</v>
      </c>
      <c r="D3639" s="66" t="s">
        <v>3649</v>
      </c>
      <c r="E3639" s="70"/>
      <c r="F3639" s="70"/>
      <c r="G3639" s="70">
        <v>13500</v>
      </c>
      <c r="H3639" s="66">
        <v>2556</v>
      </c>
      <c r="I3639" s="66" t="s">
        <v>154</v>
      </c>
      <c r="J3639" s="66" t="s">
        <v>155</v>
      </c>
      <c r="K3639" s="66" t="s">
        <v>586</v>
      </c>
    </row>
    <row r="3640" spans="1:11" ht="17.25">
      <c r="A3640" s="65">
        <v>23</v>
      </c>
      <c r="B3640" s="69">
        <v>20668</v>
      </c>
      <c r="C3640" s="78" t="s">
        <v>584</v>
      </c>
      <c r="D3640" s="66" t="s">
        <v>3650</v>
      </c>
      <c r="E3640" s="70"/>
      <c r="F3640" s="70"/>
      <c r="G3640" s="70">
        <v>11625</v>
      </c>
      <c r="H3640" s="66">
        <v>2556</v>
      </c>
      <c r="I3640" s="66" t="s">
        <v>154</v>
      </c>
      <c r="J3640" s="66" t="s">
        <v>155</v>
      </c>
      <c r="K3640" s="66" t="s">
        <v>586</v>
      </c>
    </row>
    <row r="3641" spans="1:11" ht="17.25">
      <c r="A3641" s="65">
        <v>23</v>
      </c>
      <c r="B3641" s="69">
        <v>20668</v>
      </c>
      <c r="C3641" s="78" t="s">
        <v>584</v>
      </c>
      <c r="D3641" s="66" t="s">
        <v>3651</v>
      </c>
      <c r="E3641" s="70"/>
      <c r="F3641" s="70"/>
      <c r="G3641" s="70">
        <v>9000</v>
      </c>
      <c r="H3641" s="66">
        <v>2556</v>
      </c>
      <c r="I3641" s="66" t="s">
        <v>154</v>
      </c>
      <c r="J3641" s="66" t="s">
        <v>155</v>
      </c>
      <c r="K3641" s="66" t="s">
        <v>586</v>
      </c>
    </row>
    <row r="3642" spans="1:11" ht="17.25">
      <c r="A3642" s="65">
        <v>23</v>
      </c>
      <c r="B3642" s="69">
        <v>20668</v>
      </c>
      <c r="C3642" s="78" t="s">
        <v>584</v>
      </c>
      <c r="D3642" s="66" t="s">
        <v>3652</v>
      </c>
      <c r="E3642" s="70"/>
      <c r="F3642" s="70"/>
      <c r="G3642" s="70">
        <v>9375</v>
      </c>
      <c r="H3642" s="66">
        <v>2556</v>
      </c>
      <c r="I3642" s="66" t="s">
        <v>154</v>
      </c>
      <c r="J3642" s="66" t="s">
        <v>155</v>
      </c>
      <c r="K3642" s="66" t="s">
        <v>586</v>
      </c>
    </row>
    <row r="3643" spans="1:11" ht="17.25">
      <c r="A3643" s="65">
        <v>23</v>
      </c>
      <c r="B3643" s="69">
        <v>20668</v>
      </c>
      <c r="C3643" s="78" t="s">
        <v>584</v>
      </c>
      <c r="D3643" s="66" t="s">
        <v>3653</v>
      </c>
      <c r="E3643" s="70"/>
      <c r="F3643" s="70"/>
      <c r="G3643" s="70">
        <v>10125</v>
      </c>
      <c r="H3643" s="66">
        <v>2556</v>
      </c>
      <c r="I3643" s="66" t="s">
        <v>154</v>
      </c>
      <c r="J3643" s="66" t="s">
        <v>155</v>
      </c>
      <c r="K3643" s="66" t="s">
        <v>586</v>
      </c>
    </row>
    <row r="3644" spans="1:11" ht="17.25">
      <c r="A3644" s="65">
        <v>23</v>
      </c>
      <c r="B3644" s="69">
        <v>20668</v>
      </c>
      <c r="C3644" s="78" t="s">
        <v>584</v>
      </c>
      <c r="D3644" s="66" t="s">
        <v>3654</v>
      </c>
      <c r="E3644" s="70"/>
      <c r="F3644" s="70"/>
      <c r="G3644" s="70">
        <v>12750</v>
      </c>
      <c r="H3644" s="66">
        <v>2556</v>
      </c>
      <c r="I3644" s="66" t="s">
        <v>154</v>
      </c>
      <c r="J3644" s="66" t="s">
        <v>155</v>
      </c>
      <c r="K3644" s="66" t="s">
        <v>586</v>
      </c>
    </row>
    <row r="3645" spans="1:11" ht="17.25">
      <c r="A3645" s="65">
        <v>23</v>
      </c>
      <c r="B3645" s="69">
        <v>20668</v>
      </c>
      <c r="C3645" s="78" t="s">
        <v>584</v>
      </c>
      <c r="D3645" s="66" t="s">
        <v>3655</v>
      </c>
      <c r="E3645" s="70"/>
      <c r="F3645" s="70"/>
      <c r="G3645" s="70">
        <v>4500</v>
      </c>
      <c r="H3645" s="66">
        <v>2556</v>
      </c>
      <c r="I3645" s="66" t="s">
        <v>154</v>
      </c>
      <c r="J3645" s="66" t="s">
        <v>155</v>
      </c>
      <c r="K3645" s="66" t="s">
        <v>586</v>
      </c>
    </row>
    <row r="3646" spans="1:11" ht="17.25">
      <c r="A3646" s="65">
        <v>23</v>
      </c>
      <c r="B3646" s="69">
        <v>20668</v>
      </c>
      <c r="C3646" s="78" t="s">
        <v>584</v>
      </c>
      <c r="D3646" s="66" t="s">
        <v>3656</v>
      </c>
      <c r="E3646" s="70"/>
      <c r="F3646" s="70"/>
      <c r="G3646" s="70">
        <v>4500</v>
      </c>
      <c r="H3646" s="66">
        <v>2556</v>
      </c>
      <c r="I3646" s="66" t="s">
        <v>154</v>
      </c>
      <c r="J3646" s="66" t="s">
        <v>155</v>
      </c>
      <c r="K3646" s="66" t="s">
        <v>586</v>
      </c>
    </row>
    <row r="3647" spans="1:11" ht="17.25">
      <c r="A3647" s="65">
        <v>23</v>
      </c>
      <c r="B3647" s="69">
        <v>20668</v>
      </c>
      <c r="C3647" s="78" t="s">
        <v>584</v>
      </c>
      <c r="D3647" s="66" t="s">
        <v>3657</v>
      </c>
      <c r="E3647" s="70"/>
      <c r="F3647" s="70"/>
      <c r="G3647" s="70">
        <v>12000</v>
      </c>
      <c r="H3647" s="66">
        <v>2556</v>
      </c>
      <c r="I3647" s="66" t="s">
        <v>154</v>
      </c>
      <c r="J3647" s="66" t="s">
        <v>155</v>
      </c>
      <c r="K3647" s="66" t="s">
        <v>586</v>
      </c>
    </row>
    <row r="3648" spans="1:11" ht="17.25">
      <c r="A3648" s="65">
        <v>23</v>
      </c>
      <c r="B3648" s="69">
        <v>20668</v>
      </c>
      <c r="C3648" s="78" t="s">
        <v>584</v>
      </c>
      <c r="D3648" s="66" t="s">
        <v>3658</v>
      </c>
      <c r="E3648" s="70"/>
      <c r="F3648" s="70"/>
      <c r="G3648" s="70">
        <v>13500</v>
      </c>
      <c r="H3648" s="66">
        <v>2556</v>
      </c>
      <c r="I3648" s="66" t="s">
        <v>154</v>
      </c>
      <c r="J3648" s="66" t="s">
        <v>155</v>
      </c>
      <c r="K3648" s="66" t="s">
        <v>586</v>
      </c>
    </row>
    <row r="3649" spans="1:11" ht="17.25">
      <c r="A3649" s="65">
        <v>23</v>
      </c>
      <c r="B3649" s="69">
        <v>20668</v>
      </c>
      <c r="C3649" s="78" t="s">
        <v>584</v>
      </c>
      <c r="D3649" s="66" t="s">
        <v>3659</v>
      </c>
      <c r="E3649" s="70"/>
      <c r="F3649" s="70"/>
      <c r="G3649" s="70">
        <v>11625</v>
      </c>
      <c r="H3649" s="66">
        <v>2556</v>
      </c>
      <c r="I3649" s="66" t="s">
        <v>154</v>
      </c>
      <c r="J3649" s="66" t="s">
        <v>155</v>
      </c>
      <c r="K3649" s="66" t="s">
        <v>586</v>
      </c>
    </row>
    <row r="3650" spans="1:11" ht="17.25">
      <c r="A3650" s="65">
        <v>23</v>
      </c>
      <c r="B3650" s="69">
        <v>20668</v>
      </c>
      <c r="C3650" s="70" t="s">
        <v>241</v>
      </c>
      <c r="D3650" s="66" t="s">
        <v>3660</v>
      </c>
      <c r="E3650" s="70"/>
      <c r="F3650" s="70"/>
      <c r="G3650" s="70">
        <v>65470</v>
      </c>
      <c r="H3650" s="66">
        <v>2556</v>
      </c>
      <c r="I3650" s="66" t="s">
        <v>154</v>
      </c>
      <c r="J3650" s="66" t="s">
        <v>155</v>
      </c>
      <c r="K3650" s="66" t="s">
        <v>586</v>
      </c>
    </row>
    <row r="3651" spans="1:11" ht="17.25">
      <c r="A3651" s="65">
        <v>23</v>
      </c>
      <c r="B3651" s="69">
        <v>20668</v>
      </c>
      <c r="C3651" s="70" t="s">
        <v>158</v>
      </c>
      <c r="D3651" s="66" t="s">
        <v>3661</v>
      </c>
      <c r="E3651" s="70"/>
      <c r="F3651" s="70"/>
      <c r="G3651" s="70">
        <v>42400</v>
      </c>
      <c r="H3651" s="66">
        <v>2556</v>
      </c>
      <c r="I3651" s="66" t="s">
        <v>154</v>
      </c>
      <c r="J3651" s="66" t="s">
        <v>155</v>
      </c>
      <c r="K3651" s="66" t="s">
        <v>586</v>
      </c>
    </row>
    <row r="3652" spans="1:11" ht="17.25">
      <c r="A3652" s="65">
        <v>23</v>
      </c>
      <c r="B3652" s="69">
        <v>20668</v>
      </c>
      <c r="C3652" s="70" t="s">
        <v>158</v>
      </c>
      <c r="D3652" s="66" t="s">
        <v>3662</v>
      </c>
      <c r="E3652" s="70"/>
      <c r="F3652" s="70"/>
      <c r="G3652" s="70">
        <v>21000</v>
      </c>
      <c r="H3652" s="66">
        <v>2556</v>
      </c>
      <c r="I3652" s="66" t="s">
        <v>154</v>
      </c>
      <c r="J3652" s="66" t="s">
        <v>155</v>
      </c>
      <c r="K3652" s="66" t="s">
        <v>586</v>
      </c>
    </row>
    <row r="3653" spans="1:11" ht="17.25">
      <c r="A3653" s="65">
        <v>26</v>
      </c>
      <c r="B3653" s="69">
        <v>20668</v>
      </c>
      <c r="C3653" s="70" t="s">
        <v>158</v>
      </c>
      <c r="D3653" s="66" t="s">
        <v>3662</v>
      </c>
      <c r="E3653" s="70"/>
      <c r="F3653" s="70"/>
      <c r="G3653" s="70">
        <v>125</v>
      </c>
      <c r="H3653" s="66">
        <v>2556</v>
      </c>
      <c r="I3653" s="66" t="s">
        <v>154</v>
      </c>
      <c r="J3653" s="66" t="s">
        <v>155</v>
      </c>
      <c r="K3653" s="66" t="s">
        <v>586</v>
      </c>
    </row>
    <row r="3654" spans="1:11" ht="17.25">
      <c r="A3654" s="65">
        <v>26</v>
      </c>
      <c r="B3654" s="69">
        <v>20668</v>
      </c>
      <c r="C3654" s="70" t="s">
        <v>158</v>
      </c>
      <c r="D3654" s="66" t="s">
        <v>397</v>
      </c>
      <c r="E3654" s="70"/>
      <c r="F3654" s="70"/>
      <c r="G3654" s="70">
        <v>3090</v>
      </c>
      <c r="H3654" s="66">
        <v>2556</v>
      </c>
      <c r="I3654" s="66" t="s">
        <v>154</v>
      </c>
      <c r="J3654" s="66" t="s">
        <v>155</v>
      </c>
      <c r="K3654" s="66" t="s">
        <v>586</v>
      </c>
    </row>
    <row r="3655" spans="1:11" ht="17.25">
      <c r="A3655" s="65">
        <v>26</v>
      </c>
      <c r="B3655" s="69">
        <v>20668</v>
      </c>
      <c r="C3655" s="78" t="s">
        <v>250</v>
      </c>
      <c r="D3655" s="66" t="s">
        <v>2001</v>
      </c>
      <c r="E3655" s="70"/>
      <c r="F3655" s="70"/>
      <c r="G3655" s="70">
        <v>500</v>
      </c>
      <c r="H3655" s="66">
        <v>2556</v>
      </c>
      <c r="I3655" s="66" t="s">
        <v>154</v>
      </c>
      <c r="J3655" s="66" t="s">
        <v>155</v>
      </c>
      <c r="K3655" s="66" t="s">
        <v>586</v>
      </c>
    </row>
    <row r="3656" spans="1:11" ht="17.25">
      <c r="A3656" s="65">
        <v>28</v>
      </c>
      <c r="B3656" s="69">
        <v>20668</v>
      </c>
      <c r="C3656" s="70" t="s">
        <v>158</v>
      </c>
      <c r="D3656" s="66" t="s">
        <v>3663</v>
      </c>
      <c r="E3656" s="70"/>
      <c r="F3656" s="70"/>
      <c r="G3656" s="70">
        <v>17798.05</v>
      </c>
      <c r="H3656" s="66">
        <v>2556</v>
      </c>
      <c r="I3656" s="66" t="s">
        <v>154</v>
      </c>
      <c r="J3656" s="66" t="s">
        <v>155</v>
      </c>
      <c r="K3656" s="66" t="s">
        <v>586</v>
      </c>
    </row>
    <row r="3657" spans="1:11" ht="17.25">
      <c r="A3657" s="65">
        <v>30</v>
      </c>
      <c r="B3657" s="69">
        <v>20668</v>
      </c>
      <c r="C3657" s="70" t="s">
        <v>158</v>
      </c>
      <c r="D3657" s="66" t="s">
        <v>3664</v>
      </c>
      <c r="E3657" s="70"/>
      <c r="F3657" s="70"/>
      <c r="G3657" s="70">
        <v>477</v>
      </c>
      <c r="H3657" s="66">
        <v>2556</v>
      </c>
      <c r="I3657" s="66" t="s">
        <v>154</v>
      </c>
      <c r="J3657" s="66" t="s">
        <v>155</v>
      </c>
      <c r="K3657" s="66" t="s">
        <v>586</v>
      </c>
    </row>
    <row r="3658" spans="1:11" ht="17.25">
      <c r="A3658" s="65">
        <v>30</v>
      </c>
      <c r="B3658" s="69">
        <v>20668</v>
      </c>
      <c r="C3658" s="70" t="s">
        <v>158</v>
      </c>
      <c r="D3658" s="66" t="s">
        <v>3665</v>
      </c>
      <c r="E3658" s="70"/>
      <c r="F3658" s="70"/>
      <c r="G3658" s="70">
        <v>1968</v>
      </c>
      <c r="H3658" s="66">
        <v>2556</v>
      </c>
      <c r="I3658" s="66" t="s">
        <v>154</v>
      </c>
      <c r="J3658" s="66" t="s">
        <v>155</v>
      </c>
      <c r="K3658" s="66" t="s">
        <v>586</v>
      </c>
    </row>
    <row r="3659" spans="1:11" ht="17.25">
      <c r="A3659" s="65">
        <v>2</v>
      </c>
      <c r="B3659" s="69">
        <v>20699</v>
      </c>
      <c r="C3659" s="78" t="s">
        <v>584</v>
      </c>
      <c r="D3659" s="66" t="s">
        <v>3666</v>
      </c>
      <c r="E3659" s="70"/>
      <c r="F3659" s="70"/>
      <c r="G3659" s="70">
        <v>4800</v>
      </c>
      <c r="H3659" s="66">
        <v>2556</v>
      </c>
      <c r="I3659" s="66" t="s">
        <v>154</v>
      </c>
      <c r="J3659" s="66" t="s">
        <v>155</v>
      </c>
      <c r="K3659" s="66" t="s">
        <v>586</v>
      </c>
    </row>
    <row r="3660" spans="1:11" ht="17.25">
      <c r="A3660" s="65">
        <v>2</v>
      </c>
      <c r="B3660" s="69">
        <v>20699</v>
      </c>
      <c r="C3660" s="78" t="s">
        <v>584</v>
      </c>
      <c r="D3660" s="66" t="s">
        <v>3667</v>
      </c>
      <c r="E3660" s="70"/>
      <c r="F3660" s="70"/>
      <c r="G3660" s="70">
        <v>800</v>
      </c>
      <c r="H3660" s="66">
        <v>2556</v>
      </c>
      <c r="I3660" s="66" t="s">
        <v>154</v>
      </c>
      <c r="J3660" s="66" t="s">
        <v>155</v>
      </c>
      <c r="K3660" s="66" t="s">
        <v>586</v>
      </c>
    </row>
    <row r="3661" spans="1:11" ht="17.25">
      <c r="A3661" s="65">
        <v>2</v>
      </c>
      <c r="B3661" s="69">
        <v>20699</v>
      </c>
      <c r="C3661" s="78" t="s">
        <v>584</v>
      </c>
      <c r="D3661" s="66" t="s">
        <v>3668</v>
      </c>
      <c r="E3661" s="70"/>
      <c r="F3661" s="70"/>
      <c r="G3661" s="70">
        <v>4200</v>
      </c>
      <c r="H3661" s="66">
        <v>2556</v>
      </c>
      <c r="I3661" s="66" t="s">
        <v>154</v>
      </c>
      <c r="J3661" s="66" t="s">
        <v>155</v>
      </c>
      <c r="K3661" s="66" t="s">
        <v>586</v>
      </c>
    </row>
    <row r="3662" spans="1:11" ht="17.25">
      <c r="A3662" s="65">
        <v>2</v>
      </c>
      <c r="B3662" s="69">
        <v>20699</v>
      </c>
      <c r="C3662" s="78" t="s">
        <v>584</v>
      </c>
      <c r="D3662" s="66" t="s">
        <v>3669</v>
      </c>
      <c r="E3662" s="70"/>
      <c r="F3662" s="70"/>
      <c r="G3662" s="70">
        <v>5400</v>
      </c>
      <c r="H3662" s="66">
        <v>2556</v>
      </c>
      <c r="I3662" s="66" t="s">
        <v>154</v>
      </c>
      <c r="J3662" s="66" t="s">
        <v>155</v>
      </c>
      <c r="K3662" s="66" t="s">
        <v>586</v>
      </c>
    </row>
    <row r="3663" spans="1:11" ht="17.25">
      <c r="A3663" s="65">
        <v>2</v>
      </c>
      <c r="B3663" s="69">
        <v>20699</v>
      </c>
      <c r="C3663" s="78" t="s">
        <v>584</v>
      </c>
      <c r="D3663" s="66" t="s">
        <v>3670</v>
      </c>
      <c r="E3663" s="70"/>
      <c r="F3663" s="70"/>
      <c r="G3663" s="70">
        <v>6600</v>
      </c>
      <c r="H3663" s="66">
        <v>2556</v>
      </c>
      <c r="I3663" s="66" t="s">
        <v>154</v>
      </c>
      <c r="J3663" s="66" t="s">
        <v>155</v>
      </c>
      <c r="K3663" s="66" t="s">
        <v>586</v>
      </c>
    </row>
    <row r="3664" spans="1:11" ht="17.25">
      <c r="A3664" s="65">
        <v>2</v>
      </c>
      <c r="B3664" s="69">
        <v>20699</v>
      </c>
      <c r="C3664" s="78" t="s">
        <v>584</v>
      </c>
      <c r="D3664" s="66" t="s">
        <v>3671</v>
      </c>
      <c r="E3664" s="70"/>
      <c r="F3664" s="70"/>
      <c r="G3664" s="70">
        <v>4800</v>
      </c>
      <c r="H3664" s="66">
        <v>2556</v>
      </c>
      <c r="I3664" s="66" t="s">
        <v>154</v>
      </c>
      <c r="J3664" s="66" t="s">
        <v>155</v>
      </c>
      <c r="K3664" s="66" t="s">
        <v>586</v>
      </c>
    </row>
    <row r="3665" spans="1:11" ht="17.25">
      <c r="A3665" s="65">
        <v>2</v>
      </c>
      <c r="B3665" s="69">
        <v>20699</v>
      </c>
      <c r="C3665" s="78" t="s">
        <v>584</v>
      </c>
      <c r="D3665" s="66" t="s">
        <v>3672</v>
      </c>
      <c r="E3665" s="70"/>
      <c r="F3665" s="70"/>
      <c r="G3665" s="70">
        <v>4200</v>
      </c>
      <c r="H3665" s="66">
        <v>2556</v>
      </c>
      <c r="I3665" s="66" t="s">
        <v>154</v>
      </c>
      <c r="J3665" s="66" t="s">
        <v>155</v>
      </c>
      <c r="K3665" s="66" t="s">
        <v>586</v>
      </c>
    </row>
    <row r="3666" spans="1:11" ht="17.25">
      <c r="A3666" s="65">
        <v>2</v>
      </c>
      <c r="B3666" s="69">
        <v>20699</v>
      </c>
      <c r="C3666" s="78" t="s">
        <v>584</v>
      </c>
      <c r="D3666" s="66" t="s">
        <v>3673</v>
      </c>
      <c r="E3666" s="70"/>
      <c r="F3666" s="70"/>
      <c r="G3666" s="70">
        <v>4200</v>
      </c>
      <c r="H3666" s="66">
        <v>2556</v>
      </c>
      <c r="I3666" s="66" t="s">
        <v>154</v>
      </c>
      <c r="J3666" s="66" t="s">
        <v>155</v>
      </c>
      <c r="K3666" s="66" t="s">
        <v>586</v>
      </c>
    </row>
    <row r="3667" spans="1:11" ht="17.25">
      <c r="A3667" s="65">
        <v>2</v>
      </c>
      <c r="B3667" s="69">
        <v>20699</v>
      </c>
      <c r="C3667" s="78" t="s">
        <v>584</v>
      </c>
      <c r="D3667" s="66" t="s">
        <v>3674</v>
      </c>
      <c r="E3667" s="70"/>
      <c r="F3667" s="70"/>
      <c r="G3667" s="70">
        <v>4200</v>
      </c>
      <c r="H3667" s="66">
        <v>2556</v>
      </c>
      <c r="I3667" s="66" t="s">
        <v>154</v>
      </c>
      <c r="J3667" s="66" t="s">
        <v>155</v>
      </c>
      <c r="K3667" s="66" t="s">
        <v>586</v>
      </c>
    </row>
    <row r="3668" spans="1:11" ht="17.25">
      <c r="A3668" s="65">
        <v>2</v>
      </c>
      <c r="B3668" s="69">
        <v>20699</v>
      </c>
      <c r="C3668" s="78" t="s">
        <v>584</v>
      </c>
      <c r="D3668" s="66" t="s">
        <v>3675</v>
      </c>
      <c r="E3668" s="70"/>
      <c r="F3668" s="70"/>
      <c r="G3668" s="70">
        <v>6000</v>
      </c>
      <c r="H3668" s="66">
        <v>2556</v>
      </c>
      <c r="I3668" s="66" t="s">
        <v>154</v>
      </c>
      <c r="J3668" s="66" t="s">
        <v>155</v>
      </c>
      <c r="K3668" s="66" t="s">
        <v>586</v>
      </c>
    </row>
    <row r="3669" spans="1:11" ht="17.25">
      <c r="A3669" s="65">
        <v>2</v>
      </c>
      <c r="B3669" s="69">
        <v>20699</v>
      </c>
      <c r="C3669" s="78" t="s">
        <v>584</v>
      </c>
      <c r="D3669" s="66" t="s">
        <v>3676</v>
      </c>
      <c r="E3669" s="70"/>
      <c r="F3669" s="70"/>
      <c r="G3669" s="70">
        <v>3600</v>
      </c>
      <c r="H3669" s="66">
        <v>2556</v>
      </c>
      <c r="I3669" s="66" t="s">
        <v>154</v>
      </c>
      <c r="J3669" s="66" t="s">
        <v>155</v>
      </c>
      <c r="K3669" s="66" t="s">
        <v>586</v>
      </c>
    </row>
    <row r="3670" spans="1:11" ht="17.25">
      <c r="A3670" s="65">
        <v>2</v>
      </c>
      <c r="B3670" s="69">
        <v>20699</v>
      </c>
      <c r="C3670" s="78" t="s">
        <v>584</v>
      </c>
      <c r="D3670" s="66" t="s">
        <v>3677</v>
      </c>
      <c r="E3670" s="70"/>
      <c r="F3670" s="70"/>
      <c r="G3670" s="70">
        <v>5400</v>
      </c>
      <c r="H3670" s="66">
        <v>2556</v>
      </c>
      <c r="I3670" s="66" t="s">
        <v>154</v>
      </c>
      <c r="J3670" s="66" t="s">
        <v>155</v>
      </c>
      <c r="K3670" s="66" t="s">
        <v>586</v>
      </c>
    </row>
    <row r="3671" spans="1:11" ht="17.25">
      <c r="A3671" s="65">
        <v>2</v>
      </c>
      <c r="B3671" s="69">
        <v>20699</v>
      </c>
      <c r="C3671" s="78" t="s">
        <v>584</v>
      </c>
      <c r="D3671" s="66" t="s">
        <v>3678</v>
      </c>
      <c r="E3671" s="70"/>
      <c r="F3671" s="70"/>
      <c r="G3671" s="70">
        <v>3600</v>
      </c>
      <c r="H3671" s="66">
        <v>2556</v>
      </c>
      <c r="I3671" s="66" t="s">
        <v>154</v>
      </c>
      <c r="J3671" s="66" t="s">
        <v>155</v>
      </c>
      <c r="K3671" s="66" t="s">
        <v>586</v>
      </c>
    </row>
    <row r="3672" spans="1:11" ht="17.25">
      <c r="A3672" s="65">
        <v>2</v>
      </c>
      <c r="B3672" s="69">
        <v>20699</v>
      </c>
      <c r="C3672" s="78" t="s">
        <v>584</v>
      </c>
      <c r="D3672" s="66" t="s">
        <v>3679</v>
      </c>
      <c r="E3672" s="70"/>
      <c r="F3672" s="70"/>
      <c r="G3672" s="70">
        <v>6000</v>
      </c>
      <c r="H3672" s="66">
        <v>2556</v>
      </c>
      <c r="I3672" s="66" t="s">
        <v>154</v>
      </c>
      <c r="J3672" s="66" t="s">
        <v>155</v>
      </c>
      <c r="K3672" s="66" t="s">
        <v>586</v>
      </c>
    </row>
    <row r="3673" spans="1:11" ht="17.25">
      <c r="A3673" s="65">
        <v>2</v>
      </c>
      <c r="B3673" s="69">
        <v>20699</v>
      </c>
      <c r="C3673" s="78" t="s">
        <v>584</v>
      </c>
      <c r="D3673" s="66" t="s">
        <v>3680</v>
      </c>
      <c r="E3673" s="70"/>
      <c r="F3673" s="70"/>
      <c r="G3673" s="70">
        <v>6600</v>
      </c>
      <c r="H3673" s="66">
        <v>2556</v>
      </c>
      <c r="I3673" s="66" t="s">
        <v>154</v>
      </c>
      <c r="J3673" s="66" t="s">
        <v>155</v>
      </c>
      <c r="K3673" s="66" t="s">
        <v>586</v>
      </c>
    </row>
    <row r="3674" spans="1:11" ht="17.25">
      <c r="A3674" s="65">
        <v>2</v>
      </c>
      <c r="B3674" s="69">
        <v>20699</v>
      </c>
      <c r="C3674" s="78" t="s">
        <v>584</v>
      </c>
      <c r="D3674" s="66" t="s">
        <v>3681</v>
      </c>
      <c r="E3674" s="70"/>
      <c r="F3674" s="70"/>
      <c r="G3674" s="70">
        <v>3000</v>
      </c>
      <c r="H3674" s="66">
        <v>2556</v>
      </c>
      <c r="I3674" s="66" t="s">
        <v>154</v>
      </c>
      <c r="J3674" s="66" t="s">
        <v>155</v>
      </c>
      <c r="K3674" s="66" t="s">
        <v>586</v>
      </c>
    </row>
    <row r="3675" spans="1:11" ht="17.25">
      <c r="A3675" s="65">
        <v>2</v>
      </c>
      <c r="B3675" s="69">
        <v>20699</v>
      </c>
      <c r="C3675" s="78" t="s">
        <v>584</v>
      </c>
      <c r="D3675" s="66" t="s">
        <v>3682</v>
      </c>
      <c r="E3675" s="70"/>
      <c r="F3675" s="70"/>
      <c r="G3675" s="70">
        <v>4200</v>
      </c>
      <c r="H3675" s="66">
        <v>2556</v>
      </c>
      <c r="I3675" s="66" t="s">
        <v>154</v>
      </c>
      <c r="J3675" s="66" t="s">
        <v>155</v>
      </c>
      <c r="K3675" s="66" t="s">
        <v>586</v>
      </c>
    </row>
    <row r="3676" spans="1:11" ht="17.25">
      <c r="A3676" s="65">
        <v>2</v>
      </c>
      <c r="B3676" s="69">
        <v>20699</v>
      </c>
      <c r="C3676" s="78" t="s">
        <v>584</v>
      </c>
      <c r="D3676" s="66" t="s">
        <v>3683</v>
      </c>
      <c r="E3676" s="70"/>
      <c r="F3676" s="70"/>
      <c r="G3676" s="70">
        <v>4800</v>
      </c>
      <c r="H3676" s="66">
        <v>2556</v>
      </c>
      <c r="I3676" s="66" t="s">
        <v>154</v>
      </c>
      <c r="J3676" s="66" t="s">
        <v>155</v>
      </c>
      <c r="K3676" s="66" t="s">
        <v>586</v>
      </c>
    </row>
    <row r="3677" spans="1:11" ht="17.25">
      <c r="A3677" s="65">
        <v>2</v>
      </c>
      <c r="B3677" s="69">
        <v>20699</v>
      </c>
      <c r="C3677" s="78" t="s">
        <v>584</v>
      </c>
      <c r="D3677" s="66" t="s">
        <v>3684</v>
      </c>
      <c r="E3677" s="70"/>
      <c r="F3677" s="70"/>
      <c r="G3677" s="70">
        <v>5400</v>
      </c>
      <c r="H3677" s="66">
        <v>2556</v>
      </c>
      <c r="I3677" s="66" t="s">
        <v>154</v>
      </c>
      <c r="J3677" s="66" t="s">
        <v>155</v>
      </c>
      <c r="K3677" s="66" t="s">
        <v>586</v>
      </c>
    </row>
    <row r="3678" spans="1:11" ht="17.25">
      <c r="A3678" s="65">
        <v>2</v>
      </c>
      <c r="B3678" s="69">
        <v>20699</v>
      </c>
      <c r="C3678" s="78" t="s">
        <v>584</v>
      </c>
      <c r="D3678" s="66" t="s">
        <v>3685</v>
      </c>
      <c r="E3678" s="70"/>
      <c r="F3678" s="70"/>
      <c r="G3678" s="70">
        <v>4800</v>
      </c>
      <c r="H3678" s="66">
        <v>2556</v>
      </c>
      <c r="I3678" s="66" t="s">
        <v>154</v>
      </c>
      <c r="J3678" s="66" t="s">
        <v>155</v>
      </c>
      <c r="K3678" s="66" t="s">
        <v>586</v>
      </c>
    </row>
    <row r="3679" spans="1:11" ht="17.25">
      <c r="A3679" s="65">
        <v>2</v>
      </c>
      <c r="B3679" s="69">
        <v>20699</v>
      </c>
      <c r="C3679" s="78" t="s">
        <v>584</v>
      </c>
      <c r="D3679" s="66" t="s">
        <v>3686</v>
      </c>
      <c r="E3679" s="70"/>
      <c r="F3679" s="70"/>
      <c r="G3679" s="70">
        <v>3600</v>
      </c>
      <c r="H3679" s="66">
        <v>2556</v>
      </c>
      <c r="I3679" s="66" t="s">
        <v>154</v>
      </c>
      <c r="J3679" s="66" t="s">
        <v>155</v>
      </c>
      <c r="K3679" s="66" t="s">
        <v>586</v>
      </c>
    </row>
    <row r="3680" spans="1:11" ht="17.25">
      <c r="A3680" s="65">
        <v>2</v>
      </c>
      <c r="B3680" s="69">
        <v>20699</v>
      </c>
      <c r="C3680" s="78" t="s">
        <v>584</v>
      </c>
      <c r="D3680" s="66" t="s">
        <v>3687</v>
      </c>
      <c r="E3680" s="70"/>
      <c r="F3680" s="70"/>
      <c r="G3680" s="70">
        <v>2400</v>
      </c>
      <c r="H3680" s="66">
        <v>2556</v>
      </c>
      <c r="I3680" s="66" t="s">
        <v>154</v>
      </c>
      <c r="J3680" s="66" t="s">
        <v>155</v>
      </c>
      <c r="K3680" s="66" t="s">
        <v>586</v>
      </c>
    </row>
    <row r="3681" spans="1:11" ht="17.25">
      <c r="A3681" s="65">
        <v>2</v>
      </c>
      <c r="B3681" s="69">
        <v>20699</v>
      </c>
      <c r="C3681" s="78" t="s">
        <v>584</v>
      </c>
      <c r="D3681" s="66" t="s">
        <v>3687</v>
      </c>
      <c r="E3681" s="70"/>
      <c r="F3681" s="70"/>
      <c r="G3681" s="70">
        <v>1800</v>
      </c>
      <c r="H3681" s="66">
        <v>2556</v>
      </c>
      <c r="I3681" s="66" t="s">
        <v>154</v>
      </c>
      <c r="J3681" s="66" t="s">
        <v>155</v>
      </c>
      <c r="K3681" s="66" t="s">
        <v>586</v>
      </c>
    </row>
    <row r="3682" spans="1:11" ht="17.25">
      <c r="A3682" s="65">
        <v>2</v>
      </c>
      <c r="B3682" s="69">
        <v>20699</v>
      </c>
      <c r="C3682" s="78" t="s">
        <v>584</v>
      </c>
      <c r="D3682" s="66" t="s">
        <v>3688</v>
      </c>
      <c r="E3682" s="70"/>
      <c r="F3682" s="70"/>
      <c r="G3682" s="70">
        <v>46800</v>
      </c>
      <c r="H3682" s="66">
        <v>2556</v>
      </c>
      <c r="I3682" s="66" t="s">
        <v>154</v>
      </c>
      <c r="J3682" s="66" t="s">
        <v>155</v>
      </c>
      <c r="K3682" s="66" t="s">
        <v>586</v>
      </c>
    </row>
    <row r="3683" spans="1:11" ht="17.25">
      <c r="A3683" s="65">
        <v>2</v>
      </c>
      <c r="B3683" s="69">
        <v>20699</v>
      </c>
      <c r="C3683" s="72" t="s">
        <v>171</v>
      </c>
      <c r="D3683" s="66" t="s">
        <v>3689</v>
      </c>
      <c r="E3683" s="70"/>
      <c r="F3683" s="70"/>
      <c r="G3683" s="70">
        <v>1080</v>
      </c>
      <c r="H3683" s="66">
        <v>2556</v>
      </c>
      <c r="I3683" s="66" t="s">
        <v>154</v>
      </c>
      <c r="J3683" s="66" t="s">
        <v>155</v>
      </c>
      <c r="K3683" s="66" t="s">
        <v>586</v>
      </c>
    </row>
    <row r="3684" spans="1:11" ht="17.25">
      <c r="A3684" s="65">
        <v>2</v>
      </c>
      <c r="B3684" s="69">
        <v>20699</v>
      </c>
      <c r="C3684" s="72" t="s">
        <v>171</v>
      </c>
      <c r="D3684" s="66" t="s">
        <v>3690</v>
      </c>
      <c r="E3684" s="70"/>
      <c r="F3684" s="70"/>
      <c r="G3684" s="70">
        <v>1080</v>
      </c>
      <c r="H3684" s="66">
        <v>2556</v>
      </c>
      <c r="I3684" s="66" t="s">
        <v>154</v>
      </c>
      <c r="J3684" s="66" t="s">
        <v>155</v>
      </c>
      <c r="K3684" s="66" t="s">
        <v>586</v>
      </c>
    </row>
    <row r="3685" spans="1:11" ht="17.25">
      <c r="A3685" s="65">
        <v>2</v>
      </c>
      <c r="B3685" s="69">
        <v>20699</v>
      </c>
      <c r="C3685" s="72" t="s">
        <v>171</v>
      </c>
      <c r="D3685" s="66" t="s">
        <v>3691</v>
      </c>
      <c r="E3685" s="70"/>
      <c r="F3685" s="70"/>
      <c r="G3685" s="70">
        <v>1080</v>
      </c>
      <c r="H3685" s="66">
        <v>2556</v>
      </c>
      <c r="I3685" s="66" t="s">
        <v>154</v>
      </c>
      <c r="J3685" s="66" t="s">
        <v>155</v>
      </c>
      <c r="K3685" s="66" t="s">
        <v>586</v>
      </c>
    </row>
    <row r="3686" spans="1:11" ht="17.25">
      <c r="A3686" s="65">
        <v>2</v>
      </c>
      <c r="B3686" s="69">
        <v>20699</v>
      </c>
      <c r="C3686" s="78" t="s">
        <v>584</v>
      </c>
      <c r="D3686" s="66" t="s">
        <v>3692</v>
      </c>
      <c r="E3686" s="70"/>
      <c r="F3686" s="70"/>
      <c r="G3686" s="70">
        <v>4800</v>
      </c>
      <c r="H3686" s="66">
        <v>2556</v>
      </c>
      <c r="I3686" s="66" t="s">
        <v>154</v>
      </c>
      <c r="J3686" s="66" t="s">
        <v>155</v>
      </c>
      <c r="K3686" s="66" t="s">
        <v>586</v>
      </c>
    </row>
    <row r="3687" spans="1:11" ht="17.25">
      <c r="A3687" s="65">
        <v>2</v>
      </c>
      <c r="B3687" s="69">
        <v>20699</v>
      </c>
      <c r="C3687" s="78" t="s">
        <v>584</v>
      </c>
      <c r="D3687" s="66" t="s">
        <v>3693</v>
      </c>
      <c r="E3687" s="70"/>
      <c r="F3687" s="70"/>
      <c r="G3687" s="70">
        <v>1800</v>
      </c>
      <c r="H3687" s="66">
        <v>2556</v>
      </c>
      <c r="I3687" s="66" t="s">
        <v>154</v>
      </c>
      <c r="J3687" s="66" t="s">
        <v>155</v>
      </c>
      <c r="K3687" s="66" t="s">
        <v>586</v>
      </c>
    </row>
    <row r="3688" spans="1:11" ht="17.25">
      <c r="A3688" s="65">
        <v>2</v>
      </c>
      <c r="B3688" s="69">
        <v>20699</v>
      </c>
      <c r="C3688" s="78" t="s">
        <v>246</v>
      </c>
      <c r="D3688" s="66" t="s">
        <v>3694</v>
      </c>
      <c r="E3688" s="70"/>
      <c r="F3688" s="70"/>
      <c r="G3688" s="70">
        <v>360</v>
      </c>
      <c r="H3688" s="66">
        <v>2556</v>
      </c>
      <c r="I3688" s="66" t="s">
        <v>154</v>
      </c>
      <c r="J3688" s="66" t="s">
        <v>155</v>
      </c>
      <c r="K3688" s="66" t="s">
        <v>586</v>
      </c>
    </row>
    <row r="3689" spans="1:11" ht="17.25">
      <c r="A3689" s="65">
        <v>2</v>
      </c>
      <c r="B3689" s="69">
        <v>20699</v>
      </c>
      <c r="C3689" s="78" t="s">
        <v>584</v>
      </c>
      <c r="D3689" s="66" t="s">
        <v>3695</v>
      </c>
      <c r="E3689" s="70"/>
      <c r="F3689" s="70"/>
      <c r="G3689" s="70">
        <v>13600</v>
      </c>
      <c r="H3689" s="66">
        <v>2556</v>
      </c>
      <c r="I3689" s="66" t="s">
        <v>154</v>
      </c>
      <c r="J3689" s="66" t="s">
        <v>155</v>
      </c>
      <c r="K3689" s="66" t="s">
        <v>586</v>
      </c>
    </row>
    <row r="3690" spans="1:11" ht="17.25">
      <c r="A3690" s="65">
        <v>2</v>
      </c>
      <c r="B3690" s="69">
        <v>20699</v>
      </c>
      <c r="C3690" s="78" t="s">
        <v>584</v>
      </c>
      <c r="D3690" s="66" t="s">
        <v>3696</v>
      </c>
      <c r="E3690" s="70"/>
      <c r="F3690" s="70"/>
      <c r="G3690" s="70">
        <v>15200</v>
      </c>
      <c r="H3690" s="66">
        <v>2556</v>
      </c>
      <c r="I3690" s="66" t="s">
        <v>154</v>
      </c>
      <c r="J3690" s="66" t="s">
        <v>155</v>
      </c>
      <c r="K3690" s="66" t="s">
        <v>586</v>
      </c>
    </row>
    <row r="3691" spans="1:11" ht="17.25">
      <c r="A3691" s="65">
        <v>3</v>
      </c>
      <c r="B3691" s="69">
        <v>20699</v>
      </c>
      <c r="C3691" s="78" t="s">
        <v>584</v>
      </c>
      <c r="D3691" s="66" t="s">
        <v>3697</v>
      </c>
      <c r="E3691" s="70"/>
      <c r="F3691" s="70"/>
      <c r="G3691" s="70">
        <v>11200</v>
      </c>
      <c r="H3691" s="66">
        <v>2556</v>
      </c>
      <c r="I3691" s="66" t="s">
        <v>154</v>
      </c>
      <c r="J3691" s="66" t="s">
        <v>155</v>
      </c>
      <c r="K3691" s="66" t="s">
        <v>586</v>
      </c>
    </row>
    <row r="3692" spans="1:11" ht="17.25">
      <c r="A3692" s="65">
        <v>3</v>
      </c>
      <c r="B3692" s="69">
        <v>20699</v>
      </c>
      <c r="C3692" s="78" t="s">
        <v>584</v>
      </c>
      <c r="D3692" s="66" t="s">
        <v>3698</v>
      </c>
      <c r="E3692" s="70"/>
      <c r="F3692" s="70"/>
      <c r="G3692" s="70">
        <v>18400</v>
      </c>
      <c r="H3692" s="66">
        <v>2556</v>
      </c>
      <c r="I3692" s="66" t="s">
        <v>154</v>
      </c>
      <c r="J3692" s="66" t="s">
        <v>155</v>
      </c>
      <c r="K3692" s="66" t="s">
        <v>586</v>
      </c>
    </row>
    <row r="3693" spans="1:11" ht="17.25">
      <c r="A3693" s="65">
        <v>3</v>
      </c>
      <c r="B3693" s="69">
        <v>20699</v>
      </c>
      <c r="C3693" s="78" t="s">
        <v>584</v>
      </c>
      <c r="D3693" s="66" t="s">
        <v>3699</v>
      </c>
      <c r="E3693" s="70"/>
      <c r="F3693" s="70"/>
      <c r="G3693" s="70">
        <v>2000</v>
      </c>
      <c r="H3693" s="66">
        <v>2556</v>
      </c>
      <c r="I3693" s="66" t="s">
        <v>154</v>
      </c>
      <c r="J3693" s="66" t="s">
        <v>155</v>
      </c>
      <c r="K3693" s="66" t="s">
        <v>586</v>
      </c>
    </row>
    <row r="3694" spans="1:11" ht="17.25">
      <c r="A3694" s="65">
        <v>3</v>
      </c>
      <c r="B3694" s="69">
        <v>20699</v>
      </c>
      <c r="C3694" s="78" t="s">
        <v>584</v>
      </c>
      <c r="D3694" s="66" t="s">
        <v>3700</v>
      </c>
      <c r="E3694" s="70"/>
      <c r="F3694" s="70"/>
      <c r="G3694" s="70">
        <v>2700</v>
      </c>
      <c r="H3694" s="66">
        <v>2556</v>
      </c>
      <c r="I3694" s="66" t="s">
        <v>154</v>
      </c>
      <c r="J3694" s="66" t="s">
        <v>155</v>
      </c>
      <c r="K3694" s="66" t="s">
        <v>586</v>
      </c>
    </row>
    <row r="3695" spans="1:11" ht="17.25">
      <c r="A3695" s="65">
        <v>3</v>
      </c>
      <c r="B3695" s="69">
        <v>20699</v>
      </c>
      <c r="C3695" s="78" t="s">
        <v>584</v>
      </c>
      <c r="D3695" s="66" t="s">
        <v>3701</v>
      </c>
      <c r="E3695" s="70"/>
      <c r="F3695" s="70"/>
      <c r="G3695" s="70">
        <v>1350</v>
      </c>
      <c r="H3695" s="66">
        <v>2556</v>
      </c>
      <c r="I3695" s="66" t="s">
        <v>154</v>
      </c>
      <c r="J3695" s="66" t="s">
        <v>155</v>
      </c>
      <c r="K3695" s="66" t="s">
        <v>586</v>
      </c>
    </row>
    <row r="3696" spans="1:11" ht="17.25">
      <c r="A3696" s="65">
        <v>3</v>
      </c>
      <c r="B3696" s="69">
        <v>20699</v>
      </c>
      <c r="C3696" s="78" t="s">
        <v>584</v>
      </c>
      <c r="D3696" s="66" t="s">
        <v>3702</v>
      </c>
      <c r="E3696" s="70"/>
      <c r="F3696" s="70"/>
      <c r="G3696" s="70">
        <v>1350</v>
      </c>
      <c r="H3696" s="66">
        <v>2556</v>
      </c>
      <c r="I3696" s="66" t="s">
        <v>154</v>
      </c>
      <c r="J3696" s="66" t="s">
        <v>155</v>
      </c>
      <c r="K3696" s="66" t="s">
        <v>586</v>
      </c>
    </row>
    <row r="3697" spans="1:11" ht="17.25">
      <c r="A3697" s="65">
        <v>3</v>
      </c>
      <c r="B3697" s="69">
        <v>20699</v>
      </c>
      <c r="C3697" s="78" t="s">
        <v>584</v>
      </c>
      <c r="D3697" s="66" t="s">
        <v>3703</v>
      </c>
      <c r="E3697" s="70"/>
      <c r="F3697" s="70"/>
      <c r="G3697" s="70">
        <v>2250</v>
      </c>
      <c r="H3697" s="66">
        <v>2556</v>
      </c>
      <c r="I3697" s="66" t="s">
        <v>154</v>
      </c>
      <c r="J3697" s="66" t="s">
        <v>155</v>
      </c>
      <c r="K3697" s="66" t="s">
        <v>586</v>
      </c>
    </row>
    <row r="3698" spans="1:11" ht="17.25">
      <c r="A3698" s="65">
        <v>3</v>
      </c>
      <c r="B3698" s="69">
        <v>20699</v>
      </c>
      <c r="C3698" s="78" t="s">
        <v>584</v>
      </c>
      <c r="D3698" s="66" t="s">
        <v>3704</v>
      </c>
      <c r="E3698" s="70"/>
      <c r="F3698" s="70"/>
      <c r="G3698" s="70">
        <v>2700</v>
      </c>
      <c r="H3698" s="66">
        <v>2556</v>
      </c>
      <c r="I3698" s="66" t="s">
        <v>154</v>
      </c>
      <c r="J3698" s="66" t="s">
        <v>155</v>
      </c>
      <c r="K3698" s="66" t="s">
        <v>586</v>
      </c>
    </row>
    <row r="3699" spans="1:11" ht="17.25">
      <c r="A3699" s="65">
        <v>3</v>
      </c>
      <c r="B3699" s="69">
        <v>20699</v>
      </c>
      <c r="C3699" s="78" t="s">
        <v>584</v>
      </c>
      <c r="D3699" s="66" t="s">
        <v>3705</v>
      </c>
      <c r="E3699" s="70"/>
      <c r="F3699" s="70"/>
      <c r="G3699" s="70">
        <v>1350</v>
      </c>
      <c r="H3699" s="66">
        <v>2556</v>
      </c>
      <c r="I3699" s="66" t="s">
        <v>154</v>
      </c>
      <c r="J3699" s="66" t="s">
        <v>155</v>
      </c>
      <c r="K3699" s="66" t="s">
        <v>586</v>
      </c>
    </row>
    <row r="3700" spans="1:11" ht="17.25">
      <c r="A3700" s="65">
        <v>3</v>
      </c>
      <c r="B3700" s="69">
        <v>20699</v>
      </c>
      <c r="C3700" s="78" t="s">
        <v>584</v>
      </c>
      <c r="D3700" s="66" t="s">
        <v>3706</v>
      </c>
      <c r="E3700" s="70"/>
      <c r="F3700" s="70"/>
      <c r="G3700" s="70">
        <v>1800</v>
      </c>
      <c r="H3700" s="66">
        <v>2556</v>
      </c>
      <c r="I3700" s="66" t="s">
        <v>154</v>
      </c>
      <c r="J3700" s="66" t="s">
        <v>155</v>
      </c>
      <c r="K3700" s="66" t="s">
        <v>586</v>
      </c>
    </row>
    <row r="3701" spans="1:11" ht="17.25">
      <c r="A3701" s="65">
        <v>3</v>
      </c>
      <c r="B3701" s="69">
        <v>20699</v>
      </c>
      <c r="C3701" s="78" t="s">
        <v>584</v>
      </c>
      <c r="D3701" s="66" t="s">
        <v>3707</v>
      </c>
      <c r="E3701" s="70"/>
      <c r="F3701" s="70"/>
      <c r="G3701" s="70">
        <v>12400</v>
      </c>
      <c r="H3701" s="66">
        <v>2556</v>
      </c>
      <c r="I3701" s="66" t="s">
        <v>154</v>
      </c>
      <c r="J3701" s="66" t="s">
        <v>155</v>
      </c>
      <c r="K3701" s="66" t="s">
        <v>586</v>
      </c>
    </row>
    <row r="3702" spans="1:11" ht="17.25">
      <c r="A3702" s="65">
        <v>3</v>
      </c>
      <c r="B3702" s="69">
        <v>20699</v>
      </c>
      <c r="C3702" s="78" t="s">
        <v>584</v>
      </c>
      <c r="D3702" s="66" t="s">
        <v>3708</v>
      </c>
      <c r="E3702" s="70"/>
      <c r="F3702" s="70"/>
      <c r="G3702" s="70">
        <v>3600</v>
      </c>
      <c r="H3702" s="66">
        <v>2556</v>
      </c>
      <c r="I3702" s="66" t="s">
        <v>154</v>
      </c>
      <c r="J3702" s="66" t="s">
        <v>155</v>
      </c>
      <c r="K3702" s="66" t="s">
        <v>586</v>
      </c>
    </row>
    <row r="3703" spans="1:11" ht="17.25">
      <c r="A3703" s="65">
        <v>3</v>
      </c>
      <c r="B3703" s="69">
        <v>20699</v>
      </c>
      <c r="C3703" s="78" t="s">
        <v>584</v>
      </c>
      <c r="D3703" s="66" t="s">
        <v>3709</v>
      </c>
      <c r="E3703" s="70"/>
      <c r="F3703" s="70"/>
      <c r="G3703" s="70">
        <v>6400</v>
      </c>
      <c r="H3703" s="66">
        <v>2556</v>
      </c>
      <c r="I3703" s="66" t="s">
        <v>154</v>
      </c>
      <c r="J3703" s="66" t="s">
        <v>155</v>
      </c>
      <c r="K3703" s="66" t="s">
        <v>586</v>
      </c>
    </row>
    <row r="3704" spans="1:11" ht="17.25">
      <c r="A3704" s="65">
        <v>4</v>
      </c>
      <c r="B3704" s="69">
        <v>20699</v>
      </c>
      <c r="C3704" s="70" t="s">
        <v>158</v>
      </c>
      <c r="D3704" s="66" t="s">
        <v>3710</v>
      </c>
      <c r="E3704" s="70"/>
      <c r="F3704" s="70"/>
      <c r="G3704" s="70">
        <v>7597</v>
      </c>
      <c r="H3704" s="66">
        <v>2556</v>
      </c>
      <c r="I3704" s="66" t="s">
        <v>154</v>
      </c>
      <c r="J3704" s="66" t="s">
        <v>155</v>
      </c>
      <c r="K3704" s="66" t="s">
        <v>586</v>
      </c>
    </row>
    <row r="3705" spans="1:11" ht="17.25">
      <c r="A3705" s="65">
        <v>4</v>
      </c>
      <c r="B3705" s="69">
        <v>20699</v>
      </c>
      <c r="C3705" s="70" t="s">
        <v>158</v>
      </c>
      <c r="D3705" s="66" t="s">
        <v>3711</v>
      </c>
      <c r="E3705" s="70"/>
      <c r="F3705" s="70"/>
      <c r="G3705" s="70">
        <v>428</v>
      </c>
      <c r="H3705" s="66">
        <v>2556</v>
      </c>
      <c r="I3705" s="66" t="s">
        <v>154</v>
      </c>
      <c r="J3705" s="66" t="s">
        <v>155</v>
      </c>
      <c r="K3705" s="66" t="s">
        <v>586</v>
      </c>
    </row>
    <row r="3706" spans="1:11" ht="17.25">
      <c r="A3706" s="65">
        <v>4</v>
      </c>
      <c r="B3706" s="69">
        <v>20699</v>
      </c>
      <c r="C3706" s="78" t="s">
        <v>584</v>
      </c>
      <c r="D3706" s="66" t="s">
        <v>3712</v>
      </c>
      <c r="E3706" s="70"/>
      <c r="F3706" s="70"/>
      <c r="G3706" s="70">
        <v>3600</v>
      </c>
      <c r="H3706" s="66">
        <v>2556</v>
      </c>
      <c r="I3706" s="66" t="s">
        <v>154</v>
      </c>
      <c r="J3706" s="66" t="s">
        <v>155</v>
      </c>
      <c r="K3706" s="66" t="s">
        <v>586</v>
      </c>
    </row>
    <row r="3707" spans="1:11" ht="17.25">
      <c r="A3707" s="65">
        <v>4</v>
      </c>
      <c r="B3707" s="69">
        <v>20699</v>
      </c>
      <c r="C3707" s="78" t="s">
        <v>1558</v>
      </c>
      <c r="D3707" s="66" t="s">
        <v>3713</v>
      </c>
      <c r="E3707" s="70"/>
      <c r="F3707" s="70"/>
      <c r="G3707" s="70">
        <v>1000</v>
      </c>
      <c r="H3707" s="66">
        <v>2556</v>
      </c>
      <c r="I3707" s="66" t="s">
        <v>154</v>
      </c>
      <c r="J3707" s="66" t="s">
        <v>155</v>
      </c>
      <c r="K3707" s="66" t="s">
        <v>586</v>
      </c>
    </row>
    <row r="3708" spans="1:11" ht="17.25">
      <c r="A3708" s="65">
        <v>4</v>
      </c>
      <c r="B3708" s="69">
        <v>20699</v>
      </c>
      <c r="C3708" s="78" t="s">
        <v>1558</v>
      </c>
      <c r="D3708" s="66" t="s">
        <v>3714</v>
      </c>
      <c r="E3708" s="70"/>
      <c r="F3708" s="70"/>
      <c r="G3708" s="70">
        <v>1500</v>
      </c>
      <c r="H3708" s="66">
        <v>2556</v>
      </c>
      <c r="I3708" s="66" t="s">
        <v>154</v>
      </c>
      <c r="J3708" s="66" t="s">
        <v>155</v>
      </c>
      <c r="K3708" s="66" t="s">
        <v>586</v>
      </c>
    </row>
    <row r="3709" spans="1:11" ht="17.25">
      <c r="A3709" s="65">
        <v>4</v>
      </c>
      <c r="B3709" s="69">
        <v>20699</v>
      </c>
      <c r="C3709" s="78" t="s">
        <v>246</v>
      </c>
      <c r="D3709" s="66" t="s">
        <v>3715</v>
      </c>
      <c r="E3709" s="70"/>
      <c r="F3709" s="70"/>
      <c r="G3709" s="70">
        <v>1200</v>
      </c>
      <c r="H3709" s="66">
        <v>2556</v>
      </c>
      <c r="I3709" s="66" t="s">
        <v>154</v>
      </c>
      <c r="J3709" s="66" t="s">
        <v>155</v>
      </c>
      <c r="K3709" s="66" t="s">
        <v>586</v>
      </c>
    </row>
    <row r="3710" spans="1:11" ht="17.25">
      <c r="A3710" s="65">
        <v>4</v>
      </c>
      <c r="B3710" s="69">
        <v>20699</v>
      </c>
      <c r="C3710" s="66" t="s">
        <v>220</v>
      </c>
      <c r="D3710" s="66" t="s">
        <v>2645</v>
      </c>
      <c r="E3710" s="70"/>
      <c r="F3710" s="70"/>
      <c r="G3710" s="70">
        <v>4280</v>
      </c>
      <c r="H3710" s="66">
        <v>2556</v>
      </c>
      <c r="I3710" s="66" t="s">
        <v>154</v>
      </c>
      <c r="J3710" s="66" t="s">
        <v>155</v>
      </c>
      <c r="K3710" s="66" t="s">
        <v>586</v>
      </c>
    </row>
    <row r="3711" spans="1:11" ht="17.25">
      <c r="A3711" s="65">
        <v>4</v>
      </c>
      <c r="B3711" s="69">
        <v>20699</v>
      </c>
      <c r="C3711" s="78" t="s">
        <v>246</v>
      </c>
      <c r="D3711" s="66" t="s">
        <v>3716</v>
      </c>
      <c r="E3711" s="70"/>
      <c r="F3711" s="70"/>
      <c r="G3711" s="70">
        <v>360</v>
      </c>
      <c r="H3711" s="66">
        <v>2556</v>
      </c>
      <c r="I3711" s="66" t="s">
        <v>154</v>
      </c>
      <c r="J3711" s="66" t="s">
        <v>155</v>
      </c>
      <c r="K3711" s="66" t="s">
        <v>586</v>
      </c>
    </row>
    <row r="3712" spans="1:11" ht="17.25">
      <c r="A3712" s="65">
        <v>4</v>
      </c>
      <c r="B3712" s="69">
        <v>20699</v>
      </c>
      <c r="C3712" s="78" t="s">
        <v>246</v>
      </c>
      <c r="D3712" s="66" t="s">
        <v>3717</v>
      </c>
      <c r="E3712" s="70"/>
      <c r="F3712" s="70"/>
      <c r="G3712" s="70">
        <v>4320</v>
      </c>
      <c r="H3712" s="66">
        <v>2556</v>
      </c>
      <c r="I3712" s="66" t="s">
        <v>154</v>
      </c>
      <c r="J3712" s="66" t="s">
        <v>155</v>
      </c>
      <c r="K3712" s="66" t="s">
        <v>586</v>
      </c>
    </row>
    <row r="3713" spans="1:11" ht="17.25">
      <c r="A3713" s="65">
        <v>4</v>
      </c>
      <c r="B3713" s="69">
        <v>20699</v>
      </c>
      <c r="C3713" s="78" t="s">
        <v>246</v>
      </c>
      <c r="D3713" s="66" t="s">
        <v>3718</v>
      </c>
      <c r="E3713" s="70"/>
      <c r="F3713" s="70"/>
      <c r="G3713" s="70">
        <v>5400</v>
      </c>
      <c r="H3713" s="66">
        <v>2556</v>
      </c>
      <c r="I3713" s="66" t="s">
        <v>154</v>
      </c>
      <c r="J3713" s="66" t="s">
        <v>155</v>
      </c>
      <c r="K3713" s="66" t="s">
        <v>586</v>
      </c>
    </row>
    <row r="3714" spans="1:11" ht="17.25">
      <c r="A3714" s="65">
        <v>4</v>
      </c>
      <c r="B3714" s="69">
        <v>20699</v>
      </c>
      <c r="C3714" s="78" t="s">
        <v>246</v>
      </c>
      <c r="D3714" s="66" t="s">
        <v>3719</v>
      </c>
      <c r="E3714" s="70"/>
      <c r="F3714" s="70"/>
      <c r="G3714" s="70">
        <v>1320</v>
      </c>
      <c r="H3714" s="66">
        <v>2556</v>
      </c>
      <c r="I3714" s="66" t="s">
        <v>154</v>
      </c>
      <c r="J3714" s="66" t="s">
        <v>155</v>
      </c>
      <c r="K3714" s="66" t="s">
        <v>586</v>
      </c>
    </row>
    <row r="3715" spans="1:11" ht="17.25">
      <c r="A3715" s="65">
        <v>4</v>
      </c>
      <c r="B3715" s="69">
        <v>20699</v>
      </c>
      <c r="C3715" s="78" t="s">
        <v>584</v>
      </c>
      <c r="D3715" s="66" t="s">
        <v>3720</v>
      </c>
      <c r="E3715" s="70"/>
      <c r="F3715" s="70"/>
      <c r="G3715" s="70">
        <v>4800</v>
      </c>
      <c r="H3715" s="66">
        <v>2556</v>
      </c>
      <c r="I3715" s="66" t="s">
        <v>154</v>
      </c>
      <c r="J3715" s="66" t="s">
        <v>155</v>
      </c>
      <c r="K3715" s="66" t="s">
        <v>586</v>
      </c>
    </row>
    <row r="3716" spans="1:11" ht="17.25">
      <c r="A3716" s="65">
        <v>4</v>
      </c>
      <c r="B3716" s="69">
        <v>20699</v>
      </c>
      <c r="C3716" s="78" t="s">
        <v>584</v>
      </c>
      <c r="D3716" s="66" t="s">
        <v>3721</v>
      </c>
      <c r="E3716" s="70"/>
      <c r="F3716" s="70"/>
      <c r="G3716" s="70">
        <v>12000</v>
      </c>
      <c r="H3716" s="66">
        <v>2556</v>
      </c>
      <c r="I3716" s="66" t="s">
        <v>154</v>
      </c>
      <c r="J3716" s="66" t="s">
        <v>155</v>
      </c>
      <c r="K3716" s="66" t="s">
        <v>586</v>
      </c>
    </row>
    <row r="3717" spans="1:11" ht="17.25">
      <c r="A3717" s="65">
        <v>4</v>
      </c>
      <c r="B3717" s="69">
        <v>20699</v>
      </c>
      <c r="C3717" s="78" t="s">
        <v>246</v>
      </c>
      <c r="D3717" s="66" t="s">
        <v>3722</v>
      </c>
      <c r="E3717" s="70"/>
      <c r="F3717" s="70"/>
      <c r="G3717" s="70">
        <v>5040</v>
      </c>
      <c r="H3717" s="66">
        <v>2556</v>
      </c>
      <c r="I3717" s="66" t="s">
        <v>154</v>
      </c>
      <c r="J3717" s="66" t="s">
        <v>155</v>
      </c>
      <c r="K3717" s="66" t="s">
        <v>586</v>
      </c>
    </row>
    <row r="3718" spans="1:11" ht="17.25">
      <c r="A3718" s="65">
        <v>4</v>
      </c>
      <c r="B3718" s="69">
        <v>20699</v>
      </c>
      <c r="C3718" s="72" t="s">
        <v>596</v>
      </c>
      <c r="D3718" s="66" t="s">
        <v>3723</v>
      </c>
      <c r="E3718" s="70"/>
      <c r="F3718" s="70"/>
      <c r="G3718" s="70">
        <v>23300</v>
      </c>
      <c r="H3718" s="66">
        <v>2556</v>
      </c>
      <c r="I3718" s="66" t="s">
        <v>154</v>
      </c>
      <c r="J3718" s="66" t="s">
        <v>155</v>
      </c>
      <c r="K3718" s="66" t="s">
        <v>586</v>
      </c>
    </row>
    <row r="3719" spans="1:11" ht="17.25">
      <c r="A3719" s="65">
        <v>6</v>
      </c>
      <c r="B3719" s="69">
        <v>20699</v>
      </c>
      <c r="C3719" s="78" t="s">
        <v>584</v>
      </c>
      <c r="D3719" s="78" t="s">
        <v>3724</v>
      </c>
      <c r="E3719" s="70"/>
      <c r="F3719" s="70"/>
      <c r="G3719" s="70">
        <v>8400</v>
      </c>
      <c r="H3719" s="66">
        <v>2556</v>
      </c>
      <c r="I3719" s="66" t="s">
        <v>154</v>
      </c>
      <c r="J3719" s="66" t="s">
        <v>155</v>
      </c>
      <c r="K3719" s="66" t="s">
        <v>586</v>
      </c>
    </row>
    <row r="3720" spans="1:11" ht="17.25">
      <c r="A3720" s="65">
        <v>6</v>
      </c>
      <c r="B3720" s="69">
        <v>20699</v>
      </c>
      <c r="C3720" s="70" t="s">
        <v>158</v>
      </c>
      <c r="D3720" s="66" t="s">
        <v>3582</v>
      </c>
      <c r="E3720" s="70"/>
      <c r="F3720" s="70"/>
      <c r="G3720" s="70">
        <v>133</v>
      </c>
      <c r="H3720" s="66">
        <v>2556</v>
      </c>
      <c r="I3720" s="66" t="s">
        <v>154</v>
      </c>
      <c r="J3720" s="66" t="s">
        <v>155</v>
      </c>
      <c r="K3720" s="66" t="s">
        <v>586</v>
      </c>
    </row>
    <row r="3721" spans="1:11" ht="17.25">
      <c r="A3721" s="65">
        <v>6</v>
      </c>
      <c r="B3721" s="69">
        <v>20699</v>
      </c>
      <c r="C3721" s="78" t="s">
        <v>1558</v>
      </c>
      <c r="D3721" s="66" t="s">
        <v>3725</v>
      </c>
      <c r="E3721" s="70"/>
      <c r="F3721" s="70"/>
      <c r="G3721" s="70">
        <v>2700</v>
      </c>
      <c r="H3721" s="66">
        <v>2556</v>
      </c>
      <c r="I3721" s="66" t="s">
        <v>154</v>
      </c>
      <c r="J3721" s="66" t="s">
        <v>155</v>
      </c>
      <c r="K3721" s="66" t="s">
        <v>586</v>
      </c>
    </row>
    <row r="3722" spans="1:11" ht="17.25">
      <c r="A3722" s="65">
        <v>6</v>
      </c>
      <c r="B3722" s="69">
        <v>20699</v>
      </c>
      <c r="C3722" s="70" t="s">
        <v>158</v>
      </c>
      <c r="D3722" s="66" t="s">
        <v>3505</v>
      </c>
      <c r="E3722" s="70"/>
      <c r="F3722" s="70"/>
      <c r="G3722" s="70">
        <v>120</v>
      </c>
      <c r="H3722" s="66">
        <v>2556</v>
      </c>
      <c r="I3722" s="66" t="s">
        <v>154</v>
      </c>
      <c r="J3722" s="66" t="s">
        <v>155</v>
      </c>
      <c r="K3722" s="66" t="s">
        <v>586</v>
      </c>
    </row>
    <row r="3723" spans="1:11" ht="17.25">
      <c r="A3723" s="65">
        <v>9</v>
      </c>
      <c r="B3723" s="69">
        <v>20699</v>
      </c>
      <c r="C3723" s="78" t="s">
        <v>584</v>
      </c>
      <c r="D3723" s="66" t="s">
        <v>3726</v>
      </c>
      <c r="E3723" s="70"/>
      <c r="F3723" s="70"/>
      <c r="G3723" s="70">
        <v>10800</v>
      </c>
      <c r="H3723" s="66">
        <v>2556</v>
      </c>
      <c r="I3723" s="66" t="s">
        <v>154</v>
      </c>
      <c r="J3723" s="66" t="s">
        <v>155</v>
      </c>
      <c r="K3723" s="66" t="s">
        <v>586</v>
      </c>
    </row>
    <row r="3724" spans="1:11" ht="17.25">
      <c r="A3724" s="65">
        <v>9</v>
      </c>
      <c r="B3724" s="69">
        <v>20699</v>
      </c>
      <c r="C3724" s="78" t="s">
        <v>250</v>
      </c>
      <c r="D3724" s="66" t="s">
        <v>3727</v>
      </c>
      <c r="E3724" s="70"/>
      <c r="F3724" s="70"/>
      <c r="G3724" s="70">
        <v>1800</v>
      </c>
      <c r="H3724" s="66">
        <v>2556</v>
      </c>
      <c r="I3724" s="66" t="s">
        <v>154</v>
      </c>
      <c r="J3724" s="66" t="s">
        <v>155</v>
      </c>
      <c r="K3724" s="66" t="s">
        <v>586</v>
      </c>
    </row>
    <row r="3725" spans="1:11" ht="17.25">
      <c r="A3725" s="65">
        <v>9</v>
      </c>
      <c r="B3725" s="69">
        <v>20699</v>
      </c>
      <c r="C3725" s="78" t="s">
        <v>584</v>
      </c>
      <c r="D3725" s="66" t="s">
        <v>3728</v>
      </c>
      <c r="E3725" s="70"/>
      <c r="F3725" s="70"/>
      <c r="G3725" s="70">
        <v>20400</v>
      </c>
      <c r="H3725" s="66">
        <v>2556</v>
      </c>
      <c r="I3725" s="66" t="s">
        <v>154</v>
      </c>
      <c r="J3725" s="66" t="s">
        <v>155</v>
      </c>
      <c r="K3725" s="66" t="s">
        <v>586</v>
      </c>
    </row>
    <row r="3726" spans="1:11" ht="17.25">
      <c r="A3726" s="65">
        <v>9</v>
      </c>
      <c r="B3726" s="69">
        <v>20699</v>
      </c>
      <c r="C3726" s="78" t="s">
        <v>584</v>
      </c>
      <c r="D3726" s="66" t="s">
        <v>3729</v>
      </c>
      <c r="E3726" s="70"/>
      <c r="F3726" s="70"/>
      <c r="G3726" s="70">
        <v>17200</v>
      </c>
      <c r="H3726" s="66">
        <v>2556</v>
      </c>
      <c r="I3726" s="66" t="s">
        <v>154</v>
      </c>
      <c r="J3726" s="66" t="s">
        <v>155</v>
      </c>
      <c r="K3726" s="66" t="s">
        <v>586</v>
      </c>
    </row>
    <row r="3727" spans="1:11" ht="17.25">
      <c r="A3727" s="65">
        <v>10</v>
      </c>
      <c r="B3727" s="69">
        <v>20699</v>
      </c>
      <c r="C3727" s="78" t="s">
        <v>584</v>
      </c>
      <c r="D3727" s="66" t="s">
        <v>3730</v>
      </c>
      <c r="E3727" s="70"/>
      <c r="F3727" s="70"/>
      <c r="G3727" s="70">
        <v>12000</v>
      </c>
      <c r="H3727" s="66">
        <v>2556</v>
      </c>
      <c r="I3727" s="66" t="s">
        <v>154</v>
      </c>
      <c r="J3727" s="66" t="s">
        <v>155</v>
      </c>
      <c r="K3727" s="66" t="s">
        <v>586</v>
      </c>
    </row>
    <row r="3728" spans="1:11" ht="17.25">
      <c r="A3728" s="65">
        <v>11</v>
      </c>
      <c r="B3728" s="69">
        <v>20699</v>
      </c>
      <c r="C3728" s="78" t="s">
        <v>584</v>
      </c>
      <c r="D3728" s="66" t="s">
        <v>3731</v>
      </c>
      <c r="E3728" s="70"/>
      <c r="F3728" s="70"/>
      <c r="G3728" s="70">
        <v>600</v>
      </c>
      <c r="H3728" s="66">
        <v>2556</v>
      </c>
      <c r="I3728" s="66" t="s">
        <v>154</v>
      </c>
      <c r="J3728" s="66" t="s">
        <v>155</v>
      </c>
      <c r="K3728" s="66" t="s">
        <v>586</v>
      </c>
    </row>
    <row r="3729" spans="1:11" ht="17.25">
      <c r="A3729" s="65">
        <v>11</v>
      </c>
      <c r="B3729" s="69">
        <v>20699</v>
      </c>
      <c r="C3729" s="78" t="s">
        <v>584</v>
      </c>
      <c r="D3729" s="66" t="s">
        <v>3732</v>
      </c>
      <c r="E3729" s="70"/>
      <c r="F3729" s="70"/>
      <c r="G3729" s="70">
        <v>600</v>
      </c>
      <c r="H3729" s="66">
        <v>2556</v>
      </c>
      <c r="I3729" s="66" t="s">
        <v>154</v>
      </c>
      <c r="J3729" s="66" t="s">
        <v>155</v>
      </c>
      <c r="K3729" s="66" t="s">
        <v>586</v>
      </c>
    </row>
    <row r="3730" spans="1:11" ht="17.25">
      <c r="A3730" s="65">
        <v>11</v>
      </c>
      <c r="B3730" s="69">
        <v>20699</v>
      </c>
      <c r="C3730" s="70" t="s">
        <v>158</v>
      </c>
      <c r="D3730" s="66" t="s">
        <v>3733</v>
      </c>
      <c r="E3730" s="70"/>
      <c r="F3730" s="70"/>
      <c r="G3730" s="70">
        <v>639</v>
      </c>
      <c r="H3730" s="66">
        <v>2556</v>
      </c>
      <c r="I3730" s="66" t="s">
        <v>154</v>
      </c>
      <c r="J3730" s="66" t="s">
        <v>155</v>
      </c>
      <c r="K3730" s="66" t="s">
        <v>586</v>
      </c>
    </row>
    <row r="3731" spans="1:11" ht="17.25">
      <c r="A3731" s="65">
        <v>11</v>
      </c>
      <c r="B3731" s="69">
        <v>20699</v>
      </c>
      <c r="C3731" s="70" t="s">
        <v>158</v>
      </c>
      <c r="D3731" s="66" t="s">
        <v>397</v>
      </c>
      <c r="E3731" s="70"/>
      <c r="F3731" s="70"/>
      <c r="G3731" s="70">
        <v>315</v>
      </c>
      <c r="H3731" s="66">
        <v>2556</v>
      </c>
      <c r="I3731" s="66" t="s">
        <v>154</v>
      </c>
      <c r="J3731" s="66" t="s">
        <v>155</v>
      </c>
      <c r="K3731" s="66" t="s">
        <v>586</v>
      </c>
    </row>
    <row r="3732" spans="1:11" ht="17.25">
      <c r="A3732" s="65">
        <v>11</v>
      </c>
      <c r="B3732" s="69">
        <v>20699</v>
      </c>
      <c r="C3732" s="72" t="s">
        <v>171</v>
      </c>
      <c r="D3732" s="66" t="s">
        <v>3734</v>
      </c>
      <c r="E3732" s="70"/>
      <c r="F3732" s="70"/>
      <c r="G3732" s="70">
        <v>2160</v>
      </c>
      <c r="H3732" s="66">
        <v>2556</v>
      </c>
      <c r="I3732" s="66" t="s">
        <v>154</v>
      </c>
      <c r="J3732" s="66" t="s">
        <v>155</v>
      </c>
      <c r="K3732" s="66" t="s">
        <v>586</v>
      </c>
    </row>
    <row r="3733" spans="1:11" ht="17.25">
      <c r="A3733" s="65">
        <v>11</v>
      </c>
      <c r="B3733" s="69">
        <v>20699</v>
      </c>
      <c r="C3733" s="66" t="s">
        <v>186</v>
      </c>
      <c r="D3733" s="66" t="s">
        <v>3735</v>
      </c>
      <c r="E3733" s="70"/>
      <c r="F3733" s="70"/>
      <c r="G3733" s="70">
        <v>57280</v>
      </c>
      <c r="H3733" s="66">
        <v>2556</v>
      </c>
      <c r="I3733" s="66" t="s">
        <v>154</v>
      </c>
      <c r="J3733" s="66" t="s">
        <v>155</v>
      </c>
      <c r="K3733" s="66" t="s">
        <v>586</v>
      </c>
    </row>
    <row r="3734" spans="1:11" ht="17.25">
      <c r="A3734" s="65">
        <v>12</v>
      </c>
      <c r="B3734" s="69">
        <v>20699</v>
      </c>
      <c r="C3734" s="78" t="s">
        <v>584</v>
      </c>
      <c r="D3734" s="66" t="s">
        <v>3736</v>
      </c>
      <c r="E3734" s="70"/>
      <c r="F3734" s="70"/>
      <c r="G3734" s="70">
        <v>10875</v>
      </c>
      <c r="H3734" s="66">
        <v>2556</v>
      </c>
      <c r="I3734" s="66" t="s">
        <v>154</v>
      </c>
      <c r="J3734" s="66" t="s">
        <v>155</v>
      </c>
      <c r="K3734" s="66" t="s">
        <v>586</v>
      </c>
    </row>
    <row r="3735" spans="1:11" ht="17.25">
      <c r="A3735" s="65">
        <v>12</v>
      </c>
      <c r="B3735" s="69">
        <v>20699</v>
      </c>
      <c r="C3735" s="78" t="s">
        <v>584</v>
      </c>
      <c r="D3735" s="66" t="s">
        <v>3737</v>
      </c>
      <c r="E3735" s="70"/>
      <c r="F3735" s="70"/>
      <c r="G3735" s="70">
        <v>7125</v>
      </c>
      <c r="H3735" s="66">
        <v>2556</v>
      </c>
      <c r="I3735" s="66" t="s">
        <v>154</v>
      </c>
      <c r="J3735" s="66" t="s">
        <v>155</v>
      </c>
      <c r="K3735" s="66" t="s">
        <v>586</v>
      </c>
    </row>
    <row r="3736" spans="1:11" ht="17.25">
      <c r="A3736" s="65">
        <v>12</v>
      </c>
      <c r="B3736" s="69">
        <v>20699</v>
      </c>
      <c r="C3736" s="78" t="s">
        <v>584</v>
      </c>
      <c r="D3736" s="66" t="s">
        <v>3738</v>
      </c>
      <c r="E3736" s="70"/>
      <c r="F3736" s="70"/>
      <c r="G3736" s="70">
        <v>7125</v>
      </c>
      <c r="H3736" s="66">
        <v>2556</v>
      </c>
      <c r="I3736" s="66" t="s">
        <v>154</v>
      </c>
      <c r="J3736" s="66" t="s">
        <v>155</v>
      </c>
      <c r="K3736" s="66" t="s">
        <v>586</v>
      </c>
    </row>
    <row r="3737" spans="1:11" ht="17.25">
      <c r="A3737" s="65">
        <v>12</v>
      </c>
      <c r="B3737" s="69">
        <v>20699</v>
      </c>
      <c r="C3737" s="78" t="s">
        <v>584</v>
      </c>
      <c r="D3737" s="66" t="s">
        <v>3739</v>
      </c>
      <c r="E3737" s="70"/>
      <c r="F3737" s="70"/>
      <c r="G3737" s="70">
        <v>13500</v>
      </c>
      <c r="H3737" s="66">
        <v>2556</v>
      </c>
      <c r="I3737" s="66" t="s">
        <v>154</v>
      </c>
      <c r="J3737" s="66" t="s">
        <v>155</v>
      </c>
      <c r="K3737" s="66" t="s">
        <v>586</v>
      </c>
    </row>
    <row r="3738" spans="1:11" ht="17.25">
      <c r="A3738" s="65">
        <v>12</v>
      </c>
      <c r="B3738" s="69">
        <v>20699</v>
      </c>
      <c r="C3738" s="78" t="s">
        <v>584</v>
      </c>
      <c r="D3738" s="66" t="s">
        <v>3740</v>
      </c>
      <c r="E3738" s="70"/>
      <c r="F3738" s="70"/>
      <c r="G3738" s="70">
        <v>13125</v>
      </c>
      <c r="H3738" s="66">
        <v>2556</v>
      </c>
      <c r="I3738" s="66" t="s">
        <v>154</v>
      </c>
      <c r="J3738" s="66" t="s">
        <v>155</v>
      </c>
      <c r="K3738" s="66" t="s">
        <v>586</v>
      </c>
    </row>
    <row r="3739" spans="1:11" ht="17.25">
      <c r="A3739" s="65">
        <v>12</v>
      </c>
      <c r="B3739" s="69">
        <v>20699</v>
      </c>
      <c r="C3739" s="78" t="s">
        <v>584</v>
      </c>
      <c r="D3739" s="66" t="s">
        <v>3741</v>
      </c>
      <c r="E3739" s="70"/>
      <c r="F3739" s="70"/>
      <c r="G3739" s="70">
        <v>4875</v>
      </c>
      <c r="H3739" s="66">
        <v>2556</v>
      </c>
      <c r="I3739" s="66" t="s">
        <v>154</v>
      </c>
      <c r="J3739" s="66" t="s">
        <v>155</v>
      </c>
      <c r="K3739" s="66" t="s">
        <v>586</v>
      </c>
    </row>
    <row r="3740" spans="1:11" ht="17.25">
      <c r="A3740" s="65">
        <v>12</v>
      </c>
      <c r="B3740" s="69">
        <v>20699</v>
      </c>
      <c r="C3740" s="78" t="s">
        <v>584</v>
      </c>
      <c r="D3740" s="66" t="s">
        <v>3742</v>
      </c>
      <c r="E3740" s="70"/>
      <c r="F3740" s="70"/>
      <c r="G3740" s="70">
        <v>9000</v>
      </c>
      <c r="H3740" s="66">
        <v>2556</v>
      </c>
      <c r="I3740" s="66" t="s">
        <v>154</v>
      </c>
      <c r="J3740" s="66" t="s">
        <v>155</v>
      </c>
      <c r="K3740" s="66" t="s">
        <v>586</v>
      </c>
    </row>
    <row r="3741" spans="1:11" ht="17.25">
      <c r="A3741" s="65">
        <v>12</v>
      </c>
      <c r="B3741" s="69">
        <v>20699</v>
      </c>
      <c r="C3741" s="78" t="s">
        <v>584</v>
      </c>
      <c r="D3741" s="66" t="s">
        <v>3743</v>
      </c>
      <c r="E3741" s="70"/>
      <c r="F3741" s="70"/>
      <c r="G3741" s="70">
        <v>9375</v>
      </c>
      <c r="H3741" s="66">
        <v>2556</v>
      </c>
      <c r="I3741" s="66" t="s">
        <v>154</v>
      </c>
      <c r="J3741" s="66" t="s">
        <v>155</v>
      </c>
      <c r="K3741" s="66" t="s">
        <v>586</v>
      </c>
    </row>
    <row r="3742" spans="1:11" ht="17.25">
      <c r="A3742" s="65">
        <v>12</v>
      </c>
      <c r="B3742" s="69">
        <v>20699</v>
      </c>
      <c r="C3742" s="78" t="s">
        <v>584</v>
      </c>
      <c r="D3742" s="66" t="s">
        <v>3744</v>
      </c>
      <c r="E3742" s="70"/>
      <c r="F3742" s="70"/>
      <c r="G3742" s="70">
        <v>12750</v>
      </c>
      <c r="H3742" s="66">
        <v>2556</v>
      </c>
      <c r="I3742" s="66" t="s">
        <v>154</v>
      </c>
      <c r="J3742" s="66" t="s">
        <v>155</v>
      </c>
      <c r="K3742" s="66" t="s">
        <v>586</v>
      </c>
    </row>
    <row r="3743" spans="1:11" ht="17.25">
      <c r="A3743" s="65">
        <v>12</v>
      </c>
      <c r="B3743" s="69">
        <v>20699</v>
      </c>
      <c r="C3743" s="78" t="s">
        <v>584</v>
      </c>
      <c r="D3743" s="66" t="s">
        <v>3745</v>
      </c>
      <c r="E3743" s="70"/>
      <c r="F3743" s="70"/>
      <c r="G3743" s="70">
        <v>4500</v>
      </c>
      <c r="H3743" s="66">
        <v>2556</v>
      </c>
      <c r="I3743" s="66" t="s">
        <v>154</v>
      </c>
      <c r="J3743" s="66" t="s">
        <v>155</v>
      </c>
      <c r="K3743" s="66" t="s">
        <v>586</v>
      </c>
    </row>
    <row r="3744" spans="1:11" ht="17.25">
      <c r="A3744" s="65">
        <v>12</v>
      </c>
      <c r="B3744" s="69">
        <v>20699</v>
      </c>
      <c r="C3744" s="78" t="s">
        <v>584</v>
      </c>
      <c r="D3744" s="66" t="s">
        <v>3746</v>
      </c>
      <c r="E3744" s="70"/>
      <c r="F3744" s="70"/>
      <c r="G3744" s="70">
        <v>4500</v>
      </c>
      <c r="H3744" s="66">
        <v>2556</v>
      </c>
      <c r="I3744" s="66" t="s">
        <v>154</v>
      </c>
      <c r="J3744" s="66" t="s">
        <v>155</v>
      </c>
      <c r="K3744" s="66" t="s">
        <v>586</v>
      </c>
    </row>
    <row r="3745" spans="1:11" ht="17.25">
      <c r="A3745" s="65">
        <v>12</v>
      </c>
      <c r="B3745" s="69">
        <v>20699</v>
      </c>
      <c r="C3745" s="78" t="s">
        <v>584</v>
      </c>
      <c r="D3745" s="66" t="s">
        <v>3747</v>
      </c>
      <c r="E3745" s="70"/>
      <c r="F3745" s="70"/>
      <c r="G3745" s="70">
        <v>12000</v>
      </c>
      <c r="H3745" s="66">
        <v>2556</v>
      </c>
      <c r="I3745" s="66" t="s">
        <v>154</v>
      </c>
      <c r="J3745" s="66" t="s">
        <v>155</v>
      </c>
      <c r="K3745" s="66" t="s">
        <v>586</v>
      </c>
    </row>
    <row r="3746" spans="1:11" ht="17.25">
      <c r="A3746" s="65">
        <v>12</v>
      </c>
      <c r="B3746" s="69">
        <v>20699</v>
      </c>
      <c r="C3746" s="78" t="s">
        <v>584</v>
      </c>
      <c r="D3746" s="66" t="s">
        <v>3748</v>
      </c>
      <c r="E3746" s="70"/>
      <c r="F3746" s="70"/>
      <c r="G3746" s="70">
        <v>13500</v>
      </c>
      <c r="H3746" s="66">
        <v>2556</v>
      </c>
      <c r="I3746" s="66" t="s">
        <v>154</v>
      </c>
      <c r="J3746" s="66" t="s">
        <v>155</v>
      </c>
      <c r="K3746" s="66" t="s">
        <v>586</v>
      </c>
    </row>
    <row r="3747" spans="1:11" ht="17.25">
      <c r="A3747" s="65">
        <v>12</v>
      </c>
      <c r="B3747" s="69">
        <v>20699</v>
      </c>
      <c r="C3747" s="78" t="s">
        <v>584</v>
      </c>
      <c r="D3747" s="66" t="s">
        <v>3749</v>
      </c>
      <c r="E3747" s="70"/>
      <c r="F3747" s="70"/>
      <c r="G3747" s="70">
        <v>11625</v>
      </c>
      <c r="H3747" s="66">
        <v>2556</v>
      </c>
      <c r="I3747" s="66" t="s">
        <v>154</v>
      </c>
      <c r="J3747" s="66" t="s">
        <v>155</v>
      </c>
      <c r="K3747" s="66" t="s">
        <v>586</v>
      </c>
    </row>
    <row r="3748" spans="1:11" ht="17.25">
      <c r="A3748" s="65">
        <v>12</v>
      </c>
      <c r="B3748" s="69">
        <v>20699</v>
      </c>
      <c r="C3748" s="78" t="s">
        <v>584</v>
      </c>
      <c r="D3748" s="66" t="s">
        <v>3750</v>
      </c>
      <c r="E3748" s="70"/>
      <c r="F3748" s="70"/>
      <c r="G3748" s="70">
        <v>4300</v>
      </c>
      <c r="H3748" s="66">
        <v>2556</v>
      </c>
      <c r="I3748" s="66" t="s">
        <v>154</v>
      </c>
      <c r="J3748" s="66" t="s">
        <v>155</v>
      </c>
      <c r="K3748" s="66" t="s">
        <v>586</v>
      </c>
    </row>
    <row r="3749" spans="1:11" ht="17.25">
      <c r="A3749" s="65">
        <v>12</v>
      </c>
      <c r="B3749" s="69">
        <v>20699</v>
      </c>
      <c r="C3749" s="78" t="s">
        <v>584</v>
      </c>
      <c r="D3749" s="66" t="s">
        <v>3751</v>
      </c>
      <c r="E3749" s="70"/>
      <c r="F3749" s="70"/>
      <c r="G3749" s="70">
        <v>8100</v>
      </c>
      <c r="H3749" s="66">
        <v>2556</v>
      </c>
      <c r="I3749" s="66" t="s">
        <v>154</v>
      </c>
      <c r="J3749" s="66" t="s">
        <v>155</v>
      </c>
      <c r="K3749" s="66" t="s">
        <v>586</v>
      </c>
    </row>
    <row r="3750" spans="1:11" ht="17.25">
      <c r="A3750" s="65">
        <v>12</v>
      </c>
      <c r="B3750" s="69">
        <v>20699</v>
      </c>
      <c r="C3750" s="78" t="s">
        <v>584</v>
      </c>
      <c r="D3750" s="66" t="s">
        <v>3752</v>
      </c>
      <c r="E3750" s="70"/>
      <c r="F3750" s="70"/>
      <c r="G3750" s="70">
        <v>6700</v>
      </c>
      <c r="H3750" s="66">
        <v>2556</v>
      </c>
      <c r="I3750" s="66" t="s">
        <v>154</v>
      </c>
      <c r="J3750" s="66" t="s">
        <v>155</v>
      </c>
      <c r="K3750" s="66" t="s">
        <v>586</v>
      </c>
    </row>
    <row r="3751" spans="1:11" ht="17.25">
      <c r="A3751" s="65">
        <v>12</v>
      </c>
      <c r="B3751" s="69">
        <v>20699</v>
      </c>
      <c r="C3751" s="78" t="s">
        <v>584</v>
      </c>
      <c r="D3751" s="66" t="s">
        <v>3753</v>
      </c>
      <c r="E3751" s="70"/>
      <c r="F3751" s="70"/>
      <c r="G3751" s="70">
        <v>3600</v>
      </c>
      <c r="H3751" s="66">
        <v>2556</v>
      </c>
      <c r="I3751" s="66" t="s">
        <v>154</v>
      </c>
      <c r="J3751" s="66" t="s">
        <v>155</v>
      </c>
      <c r="K3751" s="66" t="s">
        <v>586</v>
      </c>
    </row>
    <row r="3752" spans="1:11" ht="17.25">
      <c r="A3752" s="65">
        <v>12</v>
      </c>
      <c r="B3752" s="69">
        <v>20699</v>
      </c>
      <c r="C3752" s="78" t="s">
        <v>584</v>
      </c>
      <c r="D3752" s="66" t="s">
        <v>3754</v>
      </c>
      <c r="E3752" s="70"/>
      <c r="F3752" s="70"/>
      <c r="G3752" s="70">
        <v>9000</v>
      </c>
      <c r="H3752" s="66">
        <v>2556</v>
      </c>
      <c r="I3752" s="66" t="s">
        <v>154</v>
      </c>
      <c r="J3752" s="66" t="s">
        <v>155</v>
      </c>
      <c r="K3752" s="66" t="s">
        <v>586</v>
      </c>
    </row>
    <row r="3753" spans="1:11" ht="17.25">
      <c r="A3753" s="65">
        <v>12</v>
      </c>
      <c r="B3753" s="69">
        <v>20699</v>
      </c>
      <c r="C3753" s="78" t="s">
        <v>584</v>
      </c>
      <c r="D3753" s="66" t="s">
        <v>3755</v>
      </c>
      <c r="E3753" s="70"/>
      <c r="F3753" s="70"/>
      <c r="G3753" s="70">
        <v>6300</v>
      </c>
      <c r="H3753" s="66">
        <v>2556</v>
      </c>
      <c r="I3753" s="66" t="s">
        <v>154</v>
      </c>
      <c r="J3753" s="66" t="s">
        <v>155</v>
      </c>
      <c r="K3753" s="66" t="s">
        <v>586</v>
      </c>
    </row>
    <row r="3754" spans="1:11" ht="17.25">
      <c r="A3754" s="65">
        <v>12</v>
      </c>
      <c r="B3754" s="69">
        <v>20699</v>
      </c>
      <c r="C3754" s="78" t="s">
        <v>584</v>
      </c>
      <c r="D3754" s="66" t="s">
        <v>3756</v>
      </c>
      <c r="E3754" s="70"/>
      <c r="F3754" s="70"/>
      <c r="G3754" s="70">
        <v>6200</v>
      </c>
      <c r="H3754" s="66">
        <v>2556</v>
      </c>
      <c r="I3754" s="66" t="s">
        <v>154</v>
      </c>
      <c r="J3754" s="66" t="s">
        <v>155</v>
      </c>
      <c r="K3754" s="66" t="s">
        <v>586</v>
      </c>
    </row>
    <row r="3755" spans="1:11" ht="17.25">
      <c r="A3755" s="65">
        <v>12</v>
      </c>
      <c r="B3755" s="69">
        <v>20699</v>
      </c>
      <c r="C3755" s="78" t="s">
        <v>584</v>
      </c>
      <c r="D3755" s="66" t="s">
        <v>3757</v>
      </c>
      <c r="E3755" s="70"/>
      <c r="F3755" s="70"/>
      <c r="G3755" s="70">
        <v>1200</v>
      </c>
      <c r="H3755" s="66">
        <v>2556</v>
      </c>
      <c r="I3755" s="66" t="s">
        <v>154</v>
      </c>
      <c r="J3755" s="66" t="s">
        <v>155</v>
      </c>
      <c r="K3755" s="66" t="s">
        <v>586</v>
      </c>
    </row>
    <row r="3756" spans="1:11" ht="17.25">
      <c r="A3756" s="65">
        <v>12</v>
      </c>
      <c r="B3756" s="69">
        <v>20699</v>
      </c>
      <c r="C3756" s="78" t="s">
        <v>584</v>
      </c>
      <c r="D3756" s="66" t="s">
        <v>3758</v>
      </c>
      <c r="E3756" s="70"/>
      <c r="F3756" s="70"/>
      <c r="G3756" s="70">
        <v>3600</v>
      </c>
      <c r="H3756" s="66">
        <v>2556</v>
      </c>
      <c r="I3756" s="66" t="s">
        <v>154</v>
      </c>
      <c r="J3756" s="66" t="s">
        <v>155</v>
      </c>
      <c r="K3756" s="66" t="s">
        <v>586</v>
      </c>
    </row>
    <row r="3757" spans="1:11" ht="17.25">
      <c r="A3757" s="65">
        <v>12</v>
      </c>
      <c r="B3757" s="69">
        <v>20699</v>
      </c>
      <c r="C3757" s="78" t="s">
        <v>584</v>
      </c>
      <c r="D3757" s="66" t="s">
        <v>3759</v>
      </c>
      <c r="E3757" s="70"/>
      <c r="F3757" s="70"/>
      <c r="G3757" s="70">
        <v>7200</v>
      </c>
      <c r="H3757" s="66">
        <v>2556</v>
      </c>
      <c r="I3757" s="66" t="s">
        <v>154</v>
      </c>
      <c r="J3757" s="66" t="s">
        <v>155</v>
      </c>
      <c r="K3757" s="66" t="s">
        <v>586</v>
      </c>
    </row>
    <row r="3758" spans="1:11" ht="17.25">
      <c r="A3758" s="65">
        <v>12</v>
      </c>
      <c r="B3758" s="69">
        <v>20699</v>
      </c>
      <c r="C3758" s="78" t="s">
        <v>584</v>
      </c>
      <c r="D3758" s="66" t="s">
        <v>3760</v>
      </c>
      <c r="E3758" s="70"/>
      <c r="F3758" s="70"/>
      <c r="G3758" s="70">
        <v>3600</v>
      </c>
      <c r="H3758" s="66">
        <v>2556</v>
      </c>
      <c r="I3758" s="66" t="s">
        <v>154</v>
      </c>
      <c r="J3758" s="66" t="s">
        <v>155</v>
      </c>
      <c r="K3758" s="66" t="s">
        <v>586</v>
      </c>
    </row>
    <row r="3759" spans="1:11" ht="17.25">
      <c r="A3759" s="65">
        <v>12</v>
      </c>
      <c r="B3759" s="69">
        <v>20699</v>
      </c>
      <c r="C3759" s="78" t="s">
        <v>584</v>
      </c>
      <c r="D3759" s="66" t="s">
        <v>3761</v>
      </c>
      <c r="E3759" s="70"/>
      <c r="F3759" s="70"/>
      <c r="G3759" s="70">
        <v>11400</v>
      </c>
      <c r="H3759" s="66">
        <v>2556</v>
      </c>
      <c r="I3759" s="66" t="s">
        <v>154</v>
      </c>
      <c r="J3759" s="66" t="s">
        <v>155</v>
      </c>
      <c r="K3759" s="66" t="s">
        <v>586</v>
      </c>
    </row>
    <row r="3760" spans="1:11" ht="17.25">
      <c r="A3760" s="65">
        <v>12</v>
      </c>
      <c r="B3760" s="69">
        <v>20699</v>
      </c>
      <c r="C3760" s="78" t="s">
        <v>584</v>
      </c>
      <c r="D3760" s="66" t="s">
        <v>3762</v>
      </c>
      <c r="E3760" s="70"/>
      <c r="F3760" s="70"/>
      <c r="G3760" s="70">
        <v>4500</v>
      </c>
      <c r="H3760" s="66">
        <v>2556</v>
      </c>
      <c r="I3760" s="66" t="s">
        <v>154</v>
      </c>
      <c r="J3760" s="66" t="s">
        <v>155</v>
      </c>
      <c r="K3760" s="66" t="s">
        <v>586</v>
      </c>
    </row>
    <row r="3761" spans="1:11" ht="17.25">
      <c r="A3761" s="65">
        <v>12</v>
      </c>
      <c r="B3761" s="69">
        <v>20699</v>
      </c>
      <c r="C3761" s="78" t="s">
        <v>584</v>
      </c>
      <c r="D3761" s="66" t="s">
        <v>3763</v>
      </c>
      <c r="E3761" s="70"/>
      <c r="F3761" s="70"/>
      <c r="G3761" s="70">
        <v>12750</v>
      </c>
      <c r="H3761" s="66">
        <v>2556</v>
      </c>
      <c r="I3761" s="66" t="s">
        <v>154</v>
      </c>
      <c r="J3761" s="66" t="s">
        <v>155</v>
      </c>
      <c r="K3761" s="66" t="s">
        <v>586</v>
      </c>
    </row>
    <row r="3762" spans="1:11" ht="17.25">
      <c r="A3762" s="65">
        <v>12</v>
      </c>
      <c r="B3762" s="69">
        <v>20699</v>
      </c>
      <c r="C3762" s="78" t="s">
        <v>584</v>
      </c>
      <c r="D3762" s="66" t="s">
        <v>3764</v>
      </c>
      <c r="E3762" s="70"/>
      <c r="F3762" s="70"/>
      <c r="G3762" s="70">
        <v>9000</v>
      </c>
      <c r="H3762" s="66">
        <v>2556</v>
      </c>
      <c r="I3762" s="66" t="s">
        <v>154</v>
      </c>
      <c r="J3762" s="66" t="s">
        <v>155</v>
      </c>
      <c r="K3762" s="66" t="s">
        <v>586</v>
      </c>
    </row>
    <row r="3763" spans="1:11" ht="17.25">
      <c r="A3763" s="65">
        <v>12</v>
      </c>
      <c r="B3763" s="69">
        <v>20699</v>
      </c>
      <c r="C3763" s="78" t="s">
        <v>584</v>
      </c>
      <c r="D3763" s="66" t="s">
        <v>3765</v>
      </c>
      <c r="E3763" s="70"/>
      <c r="F3763" s="70"/>
      <c r="G3763" s="70">
        <v>13500</v>
      </c>
      <c r="H3763" s="66">
        <v>2556</v>
      </c>
      <c r="I3763" s="66" t="s">
        <v>154</v>
      </c>
      <c r="J3763" s="66" t="s">
        <v>155</v>
      </c>
      <c r="K3763" s="66" t="s">
        <v>586</v>
      </c>
    </row>
    <row r="3764" spans="1:11" ht="17.25">
      <c r="A3764" s="65">
        <v>12</v>
      </c>
      <c r="B3764" s="69">
        <v>20699</v>
      </c>
      <c r="C3764" s="78" t="s">
        <v>584</v>
      </c>
      <c r="D3764" s="66" t="s">
        <v>3766</v>
      </c>
      <c r="E3764" s="70"/>
      <c r="F3764" s="70"/>
      <c r="G3764" s="70">
        <v>13500</v>
      </c>
      <c r="H3764" s="66">
        <v>2556</v>
      </c>
      <c r="I3764" s="66" t="s">
        <v>154</v>
      </c>
      <c r="J3764" s="66" t="s">
        <v>155</v>
      </c>
      <c r="K3764" s="66" t="s">
        <v>586</v>
      </c>
    </row>
    <row r="3765" spans="1:11" ht="17.25">
      <c r="A3765" s="65">
        <v>12</v>
      </c>
      <c r="B3765" s="69">
        <v>20699</v>
      </c>
      <c r="C3765" s="78" t="s">
        <v>584</v>
      </c>
      <c r="D3765" s="66" t="s">
        <v>3767</v>
      </c>
      <c r="E3765" s="70"/>
      <c r="F3765" s="70"/>
      <c r="G3765" s="70">
        <v>11625</v>
      </c>
      <c r="H3765" s="66">
        <v>2556</v>
      </c>
      <c r="I3765" s="66" t="s">
        <v>154</v>
      </c>
      <c r="J3765" s="66" t="s">
        <v>155</v>
      </c>
      <c r="K3765" s="66" t="s">
        <v>586</v>
      </c>
    </row>
    <row r="3766" spans="1:11" ht="17.25">
      <c r="A3766" s="65">
        <v>12</v>
      </c>
      <c r="B3766" s="69">
        <v>20699</v>
      </c>
      <c r="C3766" s="78" t="s">
        <v>584</v>
      </c>
      <c r="D3766" s="66" t="s">
        <v>3768</v>
      </c>
      <c r="E3766" s="70"/>
      <c r="F3766" s="70"/>
      <c r="G3766" s="70">
        <v>10500</v>
      </c>
      <c r="H3766" s="66">
        <v>2556</v>
      </c>
      <c r="I3766" s="66" t="s">
        <v>154</v>
      </c>
      <c r="J3766" s="66" t="s">
        <v>155</v>
      </c>
      <c r="K3766" s="66" t="s">
        <v>586</v>
      </c>
    </row>
    <row r="3767" spans="1:11" ht="17.25">
      <c r="A3767" s="65">
        <v>12</v>
      </c>
      <c r="B3767" s="69">
        <v>20699</v>
      </c>
      <c r="C3767" s="78" t="s">
        <v>584</v>
      </c>
      <c r="D3767" s="66" t="s">
        <v>3769</v>
      </c>
      <c r="E3767" s="70"/>
      <c r="F3767" s="70"/>
      <c r="G3767" s="70">
        <v>13500</v>
      </c>
      <c r="H3767" s="66">
        <v>2556</v>
      </c>
      <c r="I3767" s="66" t="s">
        <v>154</v>
      </c>
      <c r="J3767" s="66" t="s">
        <v>155</v>
      </c>
      <c r="K3767" s="66" t="s">
        <v>586</v>
      </c>
    </row>
    <row r="3768" spans="1:11" ht="17.25">
      <c r="A3768" s="65">
        <v>13</v>
      </c>
      <c r="B3768" s="69">
        <v>20699</v>
      </c>
      <c r="C3768" s="70" t="s">
        <v>158</v>
      </c>
      <c r="D3768" s="66" t="s">
        <v>3770</v>
      </c>
      <c r="E3768" s="70"/>
      <c r="F3768" s="70"/>
      <c r="G3768" s="70">
        <v>49006</v>
      </c>
      <c r="H3768" s="66">
        <v>2556</v>
      </c>
      <c r="I3768" s="66" t="s">
        <v>154</v>
      </c>
      <c r="J3768" s="66" t="s">
        <v>155</v>
      </c>
      <c r="K3768" s="66" t="s">
        <v>586</v>
      </c>
    </row>
    <row r="3769" spans="1:11" ht="17.25">
      <c r="A3769" s="65">
        <v>13</v>
      </c>
      <c r="B3769" s="69">
        <v>20699</v>
      </c>
      <c r="C3769" s="78" t="s">
        <v>217</v>
      </c>
      <c r="D3769" s="66" t="s">
        <v>3771</v>
      </c>
      <c r="E3769" s="70"/>
      <c r="F3769" s="70"/>
      <c r="G3769" s="70">
        <v>17260</v>
      </c>
      <c r="H3769" s="66">
        <v>2556</v>
      </c>
      <c r="I3769" s="66" t="s">
        <v>154</v>
      </c>
      <c r="J3769" s="66" t="s">
        <v>155</v>
      </c>
      <c r="K3769" s="66" t="s">
        <v>586</v>
      </c>
    </row>
    <row r="3770" spans="1:11" ht="17.25">
      <c r="A3770" s="65">
        <v>13</v>
      </c>
      <c r="B3770" s="69">
        <v>20699</v>
      </c>
      <c r="C3770" s="78" t="s">
        <v>217</v>
      </c>
      <c r="D3770" s="66" t="s">
        <v>3772</v>
      </c>
      <c r="E3770" s="70"/>
      <c r="F3770" s="70"/>
      <c r="G3770" s="70">
        <v>17020</v>
      </c>
      <c r="H3770" s="66">
        <v>2556</v>
      </c>
      <c r="I3770" s="66" t="s">
        <v>154</v>
      </c>
      <c r="J3770" s="66" t="s">
        <v>155</v>
      </c>
      <c r="K3770" s="66" t="s">
        <v>586</v>
      </c>
    </row>
    <row r="3771" spans="1:11" ht="17.25">
      <c r="A3771" s="65">
        <v>13</v>
      </c>
      <c r="B3771" s="69">
        <v>20699</v>
      </c>
      <c r="C3771" s="78" t="s">
        <v>584</v>
      </c>
      <c r="D3771" s="66" t="s">
        <v>3773</v>
      </c>
      <c r="E3771" s="70"/>
      <c r="F3771" s="70"/>
      <c r="G3771" s="70">
        <v>10125</v>
      </c>
      <c r="H3771" s="66">
        <v>2556</v>
      </c>
      <c r="I3771" s="66" t="s">
        <v>154</v>
      </c>
      <c r="J3771" s="66" t="s">
        <v>155</v>
      </c>
      <c r="K3771" s="66" t="s">
        <v>586</v>
      </c>
    </row>
    <row r="3772" spans="1:11" ht="17.25">
      <c r="A3772" s="65">
        <v>13</v>
      </c>
      <c r="B3772" s="69">
        <v>20699</v>
      </c>
      <c r="C3772" s="70" t="s">
        <v>158</v>
      </c>
      <c r="D3772" s="66" t="s">
        <v>405</v>
      </c>
      <c r="E3772" s="70"/>
      <c r="F3772" s="70"/>
      <c r="G3772" s="70">
        <v>2095</v>
      </c>
      <c r="H3772" s="66">
        <v>2556</v>
      </c>
      <c r="I3772" s="66" t="s">
        <v>154</v>
      </c>
      <c r="J3772" s="66" t="s">
        <v>155</v>
      </c>
      <c r="K3772" s="66" t="s">
        <v>586</v>
      </c>
    </row>
    <row r="3773" spans="1:11" ht="17.25">
      <c r="A3773" s="65">
        <v>13</v>
      </c>
      <c r="B3773" s="69">
        <v>20699</v>
      </c>
      <c r="C3773" s="70" t="s">
        <v>158</v>
      </c>
      <c r="D3773" s="66" t="s">
        <v>3774</v>
      </c>
      <c r="E3773" s="70"/>
      <c r="F3773" s="70"/>
      <c r="G3773" s="70">
        <v>600</v>
      </c>
      <c r="H3773" s="66">
        <v>2556</v>
      </c>
      <c r="I3773" s="66" t="s">
        <v>154</v>
      </c>
      <c r="J3773" s="66" t="s">
        <v>155</v>
      </c>
      <c r="K3773" s="66" t="s">
        <v>586</v>
      </c>
    </row>
    <row r="3774" spans="1:11" ht="17.25">
      <c r="A3774" s="65">
        <v>13</v>
      </c>
      <c r="B3774" s="69">
        <v>20699</v>
      </c>
      <c r="C3774" s="78" t="s">
        <v>584</v>
      </c>
      <c r="D3774" s="66" t="s">
        <v>3775</v>
      </c>
      <c r="E3774" s="70"/>
      <c r="F3774" s="70"/>
      <c r="G3774" s="70">
        <v>14900</v>
      </c>
      <c r="H3774" s="66">
        <v>2556</v>
      </c>
      <c r="I3774" s="66" t="s">
        <v>154</v>
      </c>
      <c r="J3774" s="66" t="s">
        <v>155</v>
      </c>
      <c r="K3774" s="66" t="s">
        <v>586</v>
      </c>
    </row>
    <row r="3775" spans="1:11" ht="17.25">
      <c r="A3775" s="65">
        <v>13</v>
      </c>
      <c r="B3775" s="69">
        <v>20699</v>
      </c>
      <c r="C3775" s="78" t="s">
        <v>246</v>
      </c>
      <c r="D3775" s="66" t="s">
        <v>3776</v>
      </c>
      <c r="E3775" s="70"/>
      <c r="F3775" s="70"/>
      <c r="G3775" s="70">
        <v>17760</v>
      </c>
      <c r="H3775" s="66">
        <v>2556</v>
      </c>
      <c r="I3775" s="66" t="s">
        <v>154</v>
      </c>
      <c r="J3775" s="66" t="s">
        <v>155</v>
      </c>
      <c r="K3775" s="66" t="s">
        <v>586</v>
      </c>
    </row>
    <row r="3776" spans="1:11" ht="17.25">
      <c r="A3776" s="65">
        <v>16</v>
      </c>
      <c r="B3776" s="69">
        <v>20699</v>
      </c>
      <c r="C3776" s="70" t="s">
        <v>158</v>
      </c>
      <c r="D3776" s="66" t="s">
        <v>3777</v>
      </c>
      <c r="E3776" s="70"/>
      <c r="F3776" s="70"/>
      <c r="G3776" s="70">
        <v>800</v>
      </c>
      <c r="H3776" s="66">
        <v>2556</v>
      </c>
      <c r="I3776" s="66" t="s">
        <v>154</v>
      </c>
      <c r="J3776" s="66" t="s">
        <v>155</v>
      </c>
      <c r="K3776" s="66" t="s">
        <v>586</v>
      </c>
    </row>
    <row r="3777" spans="1:11" ht="17.25">
      <c r="A3777" s="65">
        <v>16</v>
      </c>
      <c r="B3777" s="69">
        <v>20699</v>
      </c>
      <c r="C3777" s="66" t="s">
        <v>186</v>
      </c>
      <c r="D3777" s="66" t="s">
        <v>3610</v>
      </c>
      <c r="E3777" s="70"/>
      <c r="F3777" s="70"/>
      <c r="G3777" s="70">
        <v>140</v>
      </c>
      <c r="H3777" s="66">
        <v>2556</v>
      </c>
      <c r="I3777" s="66" t="s">
        <v>154</v>
      </c>
      <c r="J3777" s="66" t="s">
        <v>155</v>
      </c>
      <c r="K3777" s="66" t="s">
        <v>586</v>
      </c>
    </row>
    <row r="3778" spans="1:11" ht="17.25">
      <c r="A3778" s="65">
        <v>16</v>
      </c>
      <c r="B3778" s="69">
        <v>20699</v>
      </c>
      <c r="C3778" s="78" t="s">
        <v>584</v>
      </c>
      <c r="D3778" s="66" t="s">
        <v>3778</v>
      </c>
      <c r="E3778" s="70"/>
      <c r="F3778" s="70"/>
      <c r="G3778" s="70">
        <v>-2400</v>
      </c>
      <c r="H3778" s="66">
        <v>2556</v>
      </c>
      <c r="I3778" s="66" t="s">
        <v>154</v>
      </c>
      <c r="J3778" s="66" t="s">
        <v>155</v>
      </c>
      <c r="K3778" s="66" t="s">
        <v>586</v>
      </c>
    </row>
    <row r="3779" spans="1:11" ht="17.25">
      <c r="A3779" s="65">
        <v>16</v>
      </c>
      <c r="B3779" s="69">
        <v>20699</v>
      </c>
      <c r="C3779" s="78" t="s">
        <v>584</v>
      </c>
      <c r="D3779" s="66" t="s">
        <v>3779</v>
      </c>
      <c r="E3779" s="70"/>
      <c r="F3779" s="70"/>
      <c r="G3779" s="70">
        <v>-3200</v>
      </c>
      <c r="H3779" s="66">
        <v>2556</v>
      </c>
      <c r="I3779" s="66" t="s">
        <v>154</v>
      </c>
      <c r="J3779" s="66" t="s">
        <v>155</v>
      </c>
      <c r="K3779" s="66" t="s">
        <v>586</v>
      </c>
    </row>
    <row r="3780" spans="1:11" ht="17.25">
      <c r="A3780" s="65">
        <v>17</v>
      </c>
      <c r="B3780" s="69">
        <v>20699</v>
      </c>
      <c r="C3780" s="70" t="s">
        <v>158</v>
      </c>
      <c r="D3780" s="66" t="s">
        <v>3505</v>
      </c>
      <c r="E3780" s="70"/>
      <c r="F3780" s="70"/>
      <c r="G3780" s="70">
        <v>640</v>
      </c>
      <c r="H3780" s="66">
        <v>2556</v>
      </c>
      <c r="I3780" s="66" t="s">
        <v>154</v>
      </c>
      <c r="J3780" s="66" t="s">
        <v>155</v>
      </c>
      <c r="K3780" s="66" t="s">
        <v>586</v>
      </c>
    </row>
    <row r="3781" spans="1:11" ht="17.25">
      <c r="A3781" s="65">
        <v>17</v>
      </c>
      <c r="B3781" s="69">
        <v>20699</v>
      </c>
      <c r="C3781" s="70" t="s">
        <v>241</v>
      </c>
      <c r="D3781" s="66" t="s">
        <v>3780</v>
      </c>
      <c r="E3781" s="70"/>
      <c r="F3781" s="70"/>
      <c r="G3781" s="70">
        <v>30000</v>
      </c>
      <c r="H3781" s="66">
        <v>2556</v>
      </c>
      <c r="I3781" s="66" t="s">
        <v>154</v>
      </c>
      <c r="J3781" s="66" t="s">
        <v>155</v>
      </c>
      <c r="K3781" s="66" t="s">
        <v>586</v>
      </c>
    </row>
    <row r="3782" spans="1:11" ht="17.25">
      <c r="A3782" s="65">
        <v>18</v>
      </c>
      <c r="B3782" s="69">
        <v>20699</v>
      </c>
      <c r="C3782" s="72" t="s">
        <v>171</v>
      </c>
      <c r="D3782" s="66" t="s">
        <v>3781</v>
      </c>
      <c r="E3782" s="70"/>
      <c r="F3782" s="70"/>
      <c r="G3782" s="70">
        <v>1080</v>
      </c>
      <c r="H3782" s="66">
        <v>2556</v>
      </c>
      <c r="I3782" s="66" t="s">
        <v>154</v>
      </c>
      <c r="J3782" s="66" t="s">
        <v>155</v>
      </c>
      <c r="K3782" s="66" t="s">
        <v>586</v>
      </c>
    </row>
    <row r="3783" spans="1:11" ht="17.25">
      <c r="A3783" s="65">
        <v>20</v>
      </c>
      <c r="B3783" s="69">
        <v>20699</v>
      </c>
      <c r="C3783" s="70" t="s">
        <v>158</v>
      </c>
      <c r="D3783" s="66" t="s">
        <v>3782</v>
      </c>
      <c r="E3783" s="70"/>
      <c r="F3783" s="70"/>
      <c r="G3783" s="70">
        <v>4000</v>
      </c>
      <c r="H3783" s="66">
        <v>2556</v>
      </c>
      <c r="I3783" s="66" t="s">
        <v>154</v>
      </c>
      <c r="J3783" s="66" t="s">
        <v>155</v>
      </c>
      <c r="K3783" s="66" t="s">
        <v>586</v>
      </c>
    </row>
    <row r="3784" spans="1:11" ht="17.25">
      <c r="A3784" s="65">
        <v>20</v>
      </c>
      <c r="B3784" s="69">
        <v>20699</v>
      </c>
      <c r="C3784" s="70" t="s">
        <v>158</v>
      </c>
      <c r="D3784" s="66" t="s">
        <v>3783</v>
      </c>
      <c r="E3784" s="70"/>
      <c r="F3784" s="70"/>
      <c r="G3784" s="70">
        <v>4815</v>
      </c>
      <c r="H3784" s="66">
        <v>2556</v>
      </c>
      <c r="I3784" s="66" t="s">
        <v>154</v>
      </c>
      <c r="J3784" s="66" t="s">
        <v>155</v>
      </c>
      <c r="K3784" s="66" t="s">
        <v>586</v>
      </c>
    </row>
    <row r="3785" spans="1:11" ht="17.25">
      <c r="A3785" s="65">
        <v>20</v>
      </c>
      <c r="B3785" s="69">
        <v>20699</v>
      </c>
      <c r="C3785" s="70" t="s">
        <v>158</v>
      </c>
      <c r="D3785" s="66" t="s">
        <v>3784</v>
      </c>
      <c r="E3785" s="70"/>
      <c r="F3785" s="70"/>
      <c r="G3785" s="70">
        <v>2850</v>
      </c>
      <c r="H3785" s="66">
        <v>2556</v>
      </c>
      <c r="I3785" s="66" t="s">
        <v>154</v>
      </c>
      <c r="J3785" s="66" t="s">
        <v>155</v>
      </c>
      <c r="K3785" s="66" t="s">
        <v>586</v>
      </c>
    </row>
    <row r="3786" spans="1:11" ht="17.25">
      <c r="A3786" s="65">
        <v>20</v>
      </c>
      <c r="B3786" s="69">
        <v>20699</v>
      </c>
      <c r="C3786" s="70" t="s">
        <v>241</v>
      </c>
      <c r="D3786" s="66" t="s">
        <v>3785</v>
      </c>
      <c r="E3786" s="70"/>
      <c r="F3786" s="70"/>
      <c r="G3786" s="70">
        <v>9095</v>
      </c>
      <c r="H3786" s="66">
        <v>2556</v>
      </c>
      <c r="I3786" s="66" t="s">
        <v>154</v>
      </c>
      <c r="J3786" s="66" t="s">
        <v>155</v>
      </c>
      <c r="K3786" s="66" t="s">
        <v>586</v>
      </c>
    </row>
    <row r="3787" spans="1:11" ht="17.25">
      <c r="A3787" s="65">
        <v>20</v>
      </c>
      <c r="B3787" s="69">
        <v>20699</v>
      </c>
      <c r="C3787" s="70" t="s">
        <v>241</v>
      </c>
      <c r="D3787" s="66" t="s">
        <v>3786</v>
      </c>
      <c r="E3787" s="70"/>
      <c r="F3787" s="70"/>
      <c r="G3787" s="70">
        <v>3504.25</v>
      </c>
      <c r="H3787" s="66">
        <v>2556</v>
      </c>
      <c r="I3787" s="66" t="s">
        <v>154</v>
      </c>
      <c r="J3787" s="66" t="s">
        <v>155</v>
      </c>
      <c r="K3787" s="66" t="s">
        <v>586</v>
      </c>
    </row>
    <row r="3788" spans="1:11" ht="17.25">
      <c r="A3788" s="65">
        <v>20</v>
      </c>
      <c r="B3788" s="69">
        <v>20699</v>
      </c>
      <c r="C3788" s="70" t="s">
        <v>241</v>
      </c>
      <c r="D3788" s="66" t="s">
        <v>3787</v>
      </c>
      <c r="E3788" s="70"/>
      <c r="F3788" s="70"/>
      <c r="G3788" s="70">
        <v>2835.5</v>
      </c>
      <c r="H3788" s="66">
        <v>2556</v>
      </c>
      <c r="I3788" s="66" t="s">
        <v>154</v>
      </c>
      <c r="J3788" s="66" t="s">
        <v>155</v>
      </c>
      <c r="K3788" s="66" t="s">
        <v>586</v>
      </c>
    </row>
    <row r="3789" spans="1:11" ht="17.25">
      <c r="A3789" s="65">
        <v>20</v>
      </c>
      <c r="B3789" s="69">
        <v>20699</v>
      </c>
      <c r="C3789" s="70" t="s">
        <v>158</v>
      </c>
      <c r="D3789" s="66" t="s">
        <v>3788</v>
      </c>
      <c r="E3789" s="70"/>
      <c r="F3789" s="70"/>
      <c r="G3789" s="70">
        <v>2550</v>
      </c>
      <c r="H3789" s="66">
        <v>2556</v>
      </c>
      <c r="I3789" s="66" t="s">
        <v>154</v>
      </c>
      <c r="J3789" s="66" t="s">
        <v>155</v>
      </c>
      <c r="K3789" s="66" t="s">
        <v>586</v>
      </c>
    </row>
    <row r="3790" spans="1:11" ht="17.25">
      <c r="A3790" s="65">
        <v>20</v>
      </c>
      <c r="B3790" s="69">
        <v>20699</v>
      </c>
      <c r="C3790" s="70" t="s">
        <v>158</v>
      </c>
      <c r="D3790" s="66" t="s">
        <v>3789</v>
      </c>
      <c r="E3790" s="70"/>
      <c r="F3790" s="70"/>
      <c r="G3790" s="70">
        <v>16250</v>
      </c>
      <c r="H3790" s="66">
        <v>2556</v>
      </c>
      <c r="I3790" s="66" t="s">
        <v>154</v>
      </c>
      <c r="J3790" s="66" t="s">
        <v>155</v>
      </c>
      <c r="K3790" s="66" t="s">
        <v>586</v>
      </c>
    </row>
    <row r="3791" spans="1:11" ht="17.25">
      <c r="A3791" s="65">
        <v>20</v>
      </c>
      <c r="B3791" s="69">
        <v>20699</v>
      </c>
      <c r="C3791" s="70" t="s">
        <v>158</v>
      </c>
      <c r="D3791" s="66" t="s">
        <v>3790</v>
      </c>
      <c r="E3791" s="70"/>
      <c r="F3791" s="70"/>
      <c r="G3791" s="70">
        <v>9500</v>
      </c>
      <c r="H3791" s="66">
        <v>2556</v>
      </c>
      <c r="I3791" s="66" t="s">
        <v>154</v>
      </c>
      <c r="J3791" s="66" t="s">
        <v>155</v>
      </c>
      <c r="K3791" s="66" t="s">
        <v>586</v>
      </c>
    </row>
    <row r="3792" spans="1:11" ht="17.25">
      <c r="A3792" s="65">
        <v>20</v>
      </c>
      <c r="B3792" s="69">
        <v>20699</v>
      </c>
      <c r="C3792" s="70" t="s">
        <v>158</v>
      </c>
      <c r="D3792" s="66" t="s">
        <v>3791</v>
      </c>
      <c r="E3792" s="70"/>
      <c r="F3792" s="70"/>
      <c r="G3792" s="70">
        <v>10585</v>
      </c>
      <c r="H3792" s="66">
        <v>2556</v>
      </c>
      <c r="I3792" s="66" t="s">
        <v>154</v>
      </c>
      <c r="J3792" s="66" t="s">
        <v>155</v>
      </c>
      <c r="K3792" s="66" t="s">
        <v>586</v>
      </c>
    </row>
    <row r="3793" spans="1:11" ht="17.25">
      <c r="A3793" s="65">
        <v>20</v>
      </c>
      <c r="B3793" s="69">
        <v>20699</v>
      </c>
      <c r="C3793" s="70" t="s">
        <v>241</v>
      </c>
      <c r="D3793" s="66" t="s">
        <v>3792</v>
      </c>
      <c r="E3793" s="70"/>
      <c r="F3793" s="70"/>
      <c r="G3793" s="70">
        <v>2675</v>
      </c>
      <c r="H3793" s="66">
        <v>2556</v>
      </c>
      <c r="I3793" s="66" t="s">
        <v>154</v>
      </c>
      <c r="J3793" s="66" t="s">
        <v>155</v>
      </c>
      <c r="K3793" s="66" t="s">
        <v>586</v>
      </c>
    </row>
    <row r="3794" spans="1:11" ht="17.25">
      <c r="A3794" s="65">
        <v>20</v>
      </c>
      <c r="B3794" s="69">
        <v>20699</v>
      </c>
      <c r="C3794" s="70" t="s">
        <v>158</v>
      </c>
      <c r="D3794" s="66" t="s">
        <v>3793</v>
      </c>
      <c r="E3794" s="70"/>
      <c r="F3794" s="70"/>
      <c r="G3794" s="70">
        <v>1938</v>
      </c>
      <c r="H3794" s="66">
        <v>2556</v>
      </c>
      <c r="I3794" s="66" t="s">
        <v>154</v>
      </c>
      <c r="J3794" s="66" t="s">
        <v>155</v>
      </c>
      <c r="K3794" s="66" t="s">
        <v>586</v>
      </c>
    </row>
    <row r="3795" spans="1:11" ht="17.25">
      <c r="A3795" s="65">
        <v>20</v>
      </c>
      <c r="B3795" s="69">
        <v>20699</v>
      </c>
      <c r="C3795" s="72" t="s">
        <v>596</v>
      </c>
      <c r="D3795" s="66" t="s">
        <v>3794</v>
      </c>
      <c r="E3795" s="70"/>
      <c r="F3795" s="70"/>
      <c r="G3795" s="70">
        <v>74000</v>
      </c>
      <c r="H3795" s="66">
        <v>2556</v>
      </c>
      <c r="I3795" s="66" t="s">
        <v>154</v>
      </c>
      <c r="J3795" s="66" t="s">
        <v>155</v>
      </c>
      <c r="K3795" s="66" t="s">
        <v>586</v>
      </c>
    </row>
    <row r="3796" spans="1:11" ht="17.25">
      <c r="A3796" s="65">
        <v>20</v>
      </c>
      <c r="B3796" s="69">
        <v>20699</v>
      </c>
      <c r="C3796" s="70" t="s">
        <v>158</v>
      </c>
      <c r="D3796" s="66" t="s">
        <v>3795</v>
      </c>
      <c r="E3796" s="70"/>
      <c r="F3796" s="70"/>
      <c r="G3796" s="70">
        <v>2700</v>
      </c>
      <c r="H3796" s="66">
        <v>2556</v>
      </c>
      <c r="I3796" s="66" t="s">
        <v>154</v>
      </c>
      <c r="J3796" s="66" t="s">
        <v>155</v>
      </c>
      <c r="K3796" s="66" t="s">
        <v>586</v>
      </c>
    </row>
    <row r="3797" spans="1:11" ht="17.25">
      <c r="A3797" s="65">
        <v>20</v>
      </c>
      <c r="B3797" s="69">
        <v>20699</v>
      </c>
      <c r="C3797" s="70" t="s">
        <v>158</v>
      </c>
      <c r="D3797" s="66" t="s">
        <v>3796</v>
      </c>
      <c r="E3797" s="70"/>
      <c r="F3797" s="70"/>
      <c r="G3797" s="70">
        <v>29596.25</v>
      </c>
      <c r="H3797" s="66">
        <v>2556</v>
      </c>
      <c r="I3797" s="66" t="s">
        <v>154</v>
      </c>
      <c r="J3797" s="66" t="s">
        <v>155</v>
      </c>
      <c r="K3797" s="66" t="s">
        <v>586</v>
      </c>
    </row>
    <row r="3798" spans="1:11" ht="17.25">
      <c r="A3798" s="65">
        <v>23</v>
      </c>
      <c r="B3798" s="69">
        <v>20699</v>
      </c>
      <c r="C3798" s="70" t="s">
        <v>158</v>
      </c>
      <c r="D3798" s="66" t="s">
        <v>3797</v>
      </c>
      <c r="E3798" s="70"/>
      <c r="F3798" s="70"/>
      <c r="G3798" s="70">
        <v>1890</v>
      </c>
      <c r="H3798" s="66">
        <v>2556</v>
      </c>
      <c r="I3798" s="66" t="s">
        <v>154</v>
      </c>
      <c r="J3798" s="66" t="s">
        <v>155</v>
      </c>
      <c r="K3798" s="66" t="s">
        <v>586</v>
      </c>
    </row>
    <row r="3799" spans="1:11" ht="17.25">
      <c r="A3799" s="65">
        <v>23</v>
      </c>
      <c r="B3799" s="69">
        <v>20699</v>
      </c>
      <c r="C3799" s="78" t="s">
        <v>1558</v>
      </c>
      <c r="D3799" s="66" t="s">
        <v>3798</v>
      </c>
      <c r="E3799" s="70"/>
      <c r="F3799" s="70"/>
      <c r="G3799" s="70">
        <v>1500</v>
      </c>
      <c r="H3799" s="66">
        <v>2556</v>
      </c>
      <c r="I3799" s="66" t="s">
        <v>154</v>
      </c>
      <c r="J3799" s="66" t="s">
        <v>155</v>
      </c>
      <c r="K3799" s="66" t="s">
        <v>586</v>
      </c>
    </row>
    <row r="3800" spans="1:11" ht="17.25">
      <c r="A3800" s="65">
        <v>23</v>
      </c>
      <c r="B3800" s="69">
        <v>20699</v>
      </c>
      <c r="C3800" s="78" t="s">
        <v>1558</v>
      </c>
      <c r="D3800" s="66" t="s">
        <v>3799</v>
      </c>
      <c r="E3800" s="70"/>
      <c r="F3800" s="70"/>
      <c r="G3800" s="70">
        <v>2700</v>
      </c>
      <c r="H3800" s="66">
        <v>2556</v>
      </c>
      <c r="I3800" s="66" t="s">
        <v>154</v>
      </c>
      <c r="J3800" s="66" t="s">
        <v>155</v>
      </c>
      <c r="K3800" s="66" t="s">
        <v>586</v>
      </c>
    </row>
    <row r="3801" spans="1:11" ht="17.25">
      <c r="A3801" s="65">
        <v>23</v>
      </c>
      <c r="B3801" s="69">
        <v>20699</v>
      </c>
      <c r="C3801" s="78" t="s">
        <v>1558</v>
      </c>
      <c r="D3801" s="66" t="s">
        <v>3800</v>
      </c>
      <c r="E3801" s="70"/>
      <c r="F3801" s="70"/>
      <c r="G3801" s="70">
        <v>1000</v>
      </c>
      <c r="H3801" s="66">
        <v>2556</v>
      </c>
      <c r="I3801" s="66" t="s">
        <v>154</v>
      </c>
      <c r="J3801" s="66" t="s">
        <v>155</v>
      </c>
      <c r="K3801" s="66" t="s">
        <v>586</v>
      </c>
    </row>
    <row r="3802" spans="1:11" ht="17.25">
      <c r="A3802" s="65">
        <v>23</v>
      </c>
      <c r="B3802" s="69">
        <v>20699</v>
      </c>
      <c r="C3802" s="70" t="s">
        <v>241</v>
      </c>
      <c r="D3802" s="66" t="s">
        <v>3801</v>
      </c>
      <c r="E3802" s="70"/>
      <c r="F3802" s="70"/>
      <c r="G3802" s="70">
        <v>600</v>
      </c>
      <c r="H3802" s="66">
        <v>2556</v>
      </c>
      <c r="I3802" s="66" t="s">
        <v>154</v>
      </c>
      <c r="J3802" s="66" t="s">
        <v>155</v>
      </c>
      <c r="K3802" s="66" t="s">
        <v>586</v>
      </c>
    </row>
    <row r="3803" spans="1:11" ht="17.25">
      <c r="A3803" s="65">
        <v>24</v>
      </c>
      <c r="B3803" s="69">
        <v>20699</v>
      </c>
      <c r="C3803" s="72" t="s">
        <v>171</v>
      </c>
      <c r="D3803" s="66" t="s">
        <v>3802</v>
      </c>
      <c r="E3803" s="70"/>
      <c r="F3803" s="70"/>
      <c r="G3803" s="70">
        <v>2640</v>
      </c>
      <c r="H3803" s="66">
        <v>2556</v>
      </c>
      <c r="I3803" s="66" t="s">
        <v>154</v>
      </c>
      <c r="J3803" s="66" t="s">
        <v>155</v>
      </c>
      <c r="K3803" s="66" t="s">
        <v>586</v>
      </c>
    </row>
    <row r="3804" spans="1:11" ht="17.25">
      <c r="A3804" s="65">
        <v>24</v>
      </c>
      <c r="B3804" s="69">
        <v>20699</v>
      </c>
      <c r="C3804" s="78" t="s">
        <v>584</v>
      </c>
      <c r="D3804" s="66" t="s">
        <v>3803</v>
      </c>
      <c r="E3804" s="70"/>
      <c r="F3804" s="70"/>
      <c r="G3804" s="70">
        <v>9300</v>
      </c>
      <c r="H3804" s="66">
        <v>2556</v>
      </c>
      <c r="I3804" s="66" t="s">
        <v>154</v>
      </c>
      <c r="J3804" s="66" t="s">
        <v>155</v>
      </c>
      <c r="K3804" s="66" t="s">
        <v>586</v>
      </c>
    </row>
    <row r="3805" spans="1:11" ht="17.25">
      <c r="A3805" s="65">
        <v>25</v>
      </c>
      <c r="B3805" s="69">
        <v>20699</v>
      </c>
      <c r="C3805" s="70" t="s">
        <v>241</v>
      </c>
      <c r="D3805" s="66" t="s">
        <v>3804</v>
      </c>
      <c r="E3805" s="70"/>
      <c r="F3805" s="70"/>
      <c r="G3805" s="70">
        <v>10700</v>
      </c>
      <c r="H3805" s="66">
        <v>2556</v>
      </c>
      <c r="I3805" s="66" t="s">
        <v>154</v>
      </c>
      <c r="J3805" s="66" t="s">
        <v>155</v>
      </c>
      <c r="K3805" s="66" t="s">
        <v>586</v>
      </c>
    </row>
    <row r="3806" spans="1:11" ht="17.25">
      <c r="A3806" s="65">
        <v>25</v>
      </c>
      <c r="B3806" s="69">
        <v>20699</v>
      </c>
      <c r="C3806" s="78" t="s">
        <v>246</v>
      </c>
      <c r="D3806" s="66" t="s">
        <v>3805</v>
      </c>
      <c r="E3806" s="70"/>
      <c r="F3806" s="70"/>
      <c r="G3806" s="70">
        <v>600</v>
      </c>
      <c r="H3806" s="66">
        <v>2556</v>
      </c>
      <c r="I3806" s="66" t="s">
        <v>154</v>
      </c>
      <c r="J3806" s="66" t="s">
        <v>155</v>
      </c>
      <c r="K3806" s="66" t="s">
        <v>586</v>
      </c>
    </row>
    <row r="3807" spans="1:11" ht="17.25">
      <c r="A3807" s="65">
        <v>25</v>
      </c>
      <c r="B3807" s="69">
        <v>20699</v>
      </c>
      <c r="C3807" s="78" t="s">
        <v>246</v>
      </c>
      <c r="D3807" s="66" t="s">
        <v>3806</v>
      </c>
      <c r="E3807" s="70"/>
      <c r="F3807" s="70"/>
      <c r="G3807" s="70">
        <v>8160</v>
      </c>
      <c r="H3807" s="66">
        <v>2556</v>
      </c>
      <c r="I3807" s="66" t="s">
        <v>154</v>
      </c>
      <c r="J3807" s="66" t="s">
        <v>155</v>
      </c>
      <c r="K3807" s="66" t="s">
        <v>586</v>
      </c>
    </row>
    <row r="3808" spans="1:11" ht="17.25">
      <c r="A3808" s="65">
        <v>25</v>
      </c>
      <c r="B3808" s="69">
        <v>20699</v>
      </c>
      <c r="C3808" s="78" t="s">
        <v>246</v>
      </c>
      <c r="D3808" s="66" t="s">
        <v>3807</v>
      </c>
      <c r="E3808" s="70"/>
      <c r="F3808" s="70"/>
      <c r="G3808" s="70">
        <v>1920</v>
      </c>
      <c r="H3808" s="66">
        <v>2556</v>
      </c>
      <c r="I3808" s="66" t="s">
        <v>154</v>
      </c>
      <c r="J3808" s="66" t="s">
        <v>155</v>
      </c>
      <c r="K3808" s="66" t="s">
        <v>586</v>
      </c>
    </row>
    <row r="3809" spans="1:11" ht="17.25">
      <c r="A3809" s="65">
        <v>26</v>
      </c>
      <c r="B3809" s="69">
        <v>20699</v>
      </c>
      <c r="C3809" s="66" t="s">
        <v>220</v>
      </c>
      <c r="D3809" s="66" t="s">
        <v>3808</v>
      </c>
      <c r="E3809" s="70"/>
      <c r="F3809" s="70"/>
      <c r="G3809" s="70">
        <v>1260</v>
      </c>
      <c r="H3809" s="66">
        <v>2556</v>
      </c>
      <c r="I3809" s="66" t="s">
        <v>154</v>
      </c>
      <c r="J3809" s="66" t="s">
        <v>155</v>
      </c>
      <c r="K3809" s="66" t="s">
        <v>586</v>
      </c>
    </row>
    <row r="3810" spans="1:11" ht="17.25">
      <c r="A3810" s="65">
        <v>26</v>
      </c>
      <c r="B3810" s="69">
        <v>20699</v>
      </c>
      <c r="C3810" s="70" t="s">
        <v>158</v>
      </c>
      <c r="D3810" s="66" t="s">
        <v>1916</v>
      </c>
      <c r="E3810" s="70"/>
      <c r="F3810" s="70"/>
      <c r="G3810" s="70">
        <v>130</v>
      </c>
      <c r="H3810" s="66">
        <v>2556</v>
      </c>
      <c r="I3810" s="66" t="s">
        <v>154</v>
      </c>
      <c r="J3810" s="66" t="s">
        <v>155</v>
      </c>
      <c r="K3810" s="66" t="s">
        <v>586</v>
      </c>
    </row>
    <row r="3811" spans="1:11" ht="17.25">
      <c r="A3811" s="65">
        <v>26</v>
      </c>
      <c r="B3811" s="69">
        <v>20699</v>
      </c>
      <c r="C3811" s="66" t="s">
        <v>186</v>
      </c>
      <c r="D3811" s="66" t="s">
        <v>3809</v>
      </c>
      <c r="E3811" s="70"/>
      <c r="F3811" s="70"/>
      <c r="G3811" s="70">
        <v>140</v>
      </c>
      <c r="H3811" s="66">
        <v>2556</v>
      </c>
      <c r="I3811" s="66" t="s">
        <v>154</v>
      </c>
      <c r="J3811" s="66" t="s">
        <v>155</v>
      </c>
      <c r="K3811" s="66" t="s">
        <v>586</v>
      </c>
    </row>
    <row r="3812" spans="1:11" ht="17.25">
      <c r="A3812" s="65">
        <v>27</v>
      </c>
      <c r="B3812" s="69">
        <v>20699</v>
      </c>
      <c r="C3812" s="78" t="s">
        <v>584</v>
      </c>
      <c r="D3812" s="66" t="s">
        <v>3810</v>
      </c>
      <c r="E3812" s="70"/>
      <c r="F3812" s="70"/>
      <c r="G3812" s="70">
        <v>18400</v>
      </c>
      <c r="H3812" s="66">
        <v>2556</v>
      </c>
      <c r="I3812" s="66" t="s">
        <v>154</v>
      </c>
      <c r="J3812" s="66" t="s">
        <v>155</v>
      </c>
      <c r="K3812" s="66" t="s">
        <v>586</v>
      </c>
    </row>
    <row r="3813" spans="1:11" ht="17.25">
      <c r="A3813" s="65">
        <v>27</v>
      </c>
      <c r="B3813" s="69">
        <v>20699</v>
      </c>
      <c r="C3813" s="78" t="s">
        <v>584</v>
      </c>
      <c r="D3813" s="66" t="s">
        <v>3811</v>
      </c>
      <c r="E3813" s="70"/>
      <c r="F3813" s="70"/>
      <c r="G3813" s="70">
        <v>4200</v>
      </c>
      <c r="H3813" s="66">
        <v>2556</v>
      </c>
      <c r="I3813" s="66" t="s">
        <v>154</v>
      </c>
      <c r="J3813" s="66" t="s">
        <v>155</v>
      </c>
      <c r="K3813" s="66" t="s">
        <v>586</v>
      </c>
    </row>
    <row r="3814" spans="1:11" ht="17.25">
      <c r="A3814" s="65">
        <v>27</v>
      </c>
      <c r="B3814" s="69">
        <v>20699</v>
      </c>
      <c r="C3814" s="78" t="s">
        <v>584</v>
      </c>
      <c r="D3814" s="66" t="s">
        <v>3812</v>
      </c>
      <c r="E3814" s="70"/>
      <c r="F3814" s="70"/>
      <c r="G3814" s="70">
        <v>3900</v>
      </c>
      <c r="H3814" s="66">
        <v>2556</v>
      </c>
      <c r="I3814" s="66" t="s">
        <v>154</v>
      </c>
      <c r="J3814" s="66" t="s">
        <v>155</v>
      </c>
      <c r="K3814" s="66" t="s">
        <v>586</v>
      </c>
    </row>
    <row r="3815" spans="1:11" ht="17.25">
      <c r="A3815" s="65">
        <v>26</v>
      </c>
      <c r="B3815" s="69">
        <v>20699</v>
      </c>
      <c r="C3815" s="78" t="s">
        <v>584</v>
      </c>
      <c r="D3815" s="66" t="s">
        <v>3813</v>
      </c>
      <c r="E3815" s="70"/>
      <c r="F3815" s="70"/>
      <c r="G3815" s="70">
        <v>14400</v>
      </c>
      <c r="H3815" s="66">
        <v>2556</v>
      </c>
      <c r="I3815" s="66" t="s">
        <v>154</v>
      </c>
      <c r="J3815" s="66" t="s">
        <v>155</v>
      </c>
      <c r="K3815" s="66" t="s">
        <v>586</v>
      </c>
    </row>
    <row r="3816" spans="1:11" ht="17.25">
      <c r="A3816" s="65">
        <v>27</v>
      </c>
      <c r="B3816" s="69">
        <v>20699</v>
      </c>
      <c r="C3816" s="78" t="s">
        <v>584</v>
      </c>
      <c r="D3816" s="66" t="s">
        <v>3814</v>
      </c>
      <c r="E3816" s="70"/>
      <c r="F3816" s="70"/>
      <c r="G3816" s="70">
        <v>14400</v>
      </c>
      <c r="H3816" s="66">
        <v>2556</v>
      </c>
      <c r="I3816" s="66" t="s">
        <v>154</v>
      </c>
      <c r="J3816" s="66" t="s">
        <v>155</v>
      </c>
      <c r="K3816" s="66" t="s">
        <v>586</v>
      </c>
    </row>
    <row r="3817" spans="1:11" ht="17.25">
      <c r="A3817" s="65">
        <v>27</v>
      </c>
      <c r="B3817" s="69">
        <v>20699</v>
      </c>
      <c r="C3817" s="78" t="s">
        <v>246</v>
      </c>
      <c r="D3817" s="66" t="s">
        <v>3815</v>
      </c>
      <c r="E3817" s="70"/>
      <c r="F3817" s="70"/>
      <c r="G3817" s="70">
        <v>1920</v>
      </c>
      <c r="H3817" s="66">
        <v>2556</v>
      </c>
      <c r="I3817" s="66" t="s">
        <v>154</v>
      </c>
      <c r="J3817" s="66" t="s">
        <v>155</v>
      </c>
      <c r="K3817" s="66" t="s">
        <v>586</v>
      </c>
    </row>
    <row r="3818" spans="1:11" ht="17.25">
      <c r="A3818" s="65">
        <v>27</v>
      </c>
      <c r="B3818" s="69">
        <v>20699</v>
      </c>
      <c r="C3818" s="78" t="s">
        <v>246</v>
      </c>
      <c r="D3818" s="66" t="s">
        <v>3816</v>
      </c>
      <c r="E3818" s="70"/>
      <c r="F3818" s="70"/>
      <c r="G3818" s="70">
        <v>480</v>
      </c>
      <c r="H3818" s="66">
        <v>2556</v>
      </c>
      <c r="I3818" s="66" t="s">
        <v>154</v>
      </c>
      <c r="J3818" s="66" t="s">
        <v>155</v>
      </c>
      <c r="K3818" s="66" t="s">
        <v>586</v>
      </c>
    </row>
    <row r="3819" spans="1:11" ht="17.25">
      <c r="A3819" s="65">
        <v>27</v>
      </c>
      <c r="B3819" s="69">
        <v>20699</v>
      </c>
      <c r="C3819" s="78" t="s">
        <v>246</v>
      </c>
      <c r="D3819" s="66" t="s">
        <v>3817</v>
      </c>
      <c r="E3819" s="70"/>
      <c r="F3819" s="70"/>
      <c r="G3819" s="70">
        <v>7200</v>
      </c>
      <c r="H3819" s="66">
        <v>2556</v>
      </c>
      <c r="I3819" s="66" t="s">
        <v>154</v>
      </c>
      <c r="J3819" s="66" t="s">
        <v>155</v>
      </c>
      <c r="K3819" s="66" t="s">
        <v>586</v>
      </c>
    </row>
    <row r="3820" spans="1:11" ht="17.25">
      <c r="A3820" s="65">
        <v>27</v>
      </c>
      <c r="B3820" s="69">
        <v>20699</v>
      </c>
      <c r="C3820" s="78" t="s">
        <v>246</v>
      </c>
      <c r="D3820" s="66" t="s">
        <v>3818</v>
      </c>
      <c r="E3820" s="70"/>
      <c r="F3820" s="70"/>
      <c r="G3820" s="70">
        <v>5760</v>
      </c>
      <c r="H3820" s="66">
        <v>2556</v>
      </c>
      <c r="I3820" s="66" t="s">
        <v>154</v>
      </c>
      <c r="J3820" s="66" t="s">
        <v>155</v>
      </c>
      <c r="K3820" s="66" t="s">
        <v>586</v>
      </c>
    </row>
    <row r="3821" spans="1:11" ht="17.25">
      <c r="A3821" s="65">
        <v>30</v>
      </c>
      <c r="B3821" s="69">
        <v>20699</v>
      </c>
      <c r="C3821" s="78" t="s">
        <v>246</v>
      </c>
      <c r="D3821" s="66" t="s">
        <v>3819</v>
      </c>
      <c r="E3821" s="70"/>
      <c r="F3821" s="70"/>
      <c r="G3821" s="70">
        <v>24160</v>
      </c>
      <c r="H3821" s="66">
        <v>2556</v>
      </c>
      <c r="I3821" s="66" t="s">
        <v>154</v>
      </c>
      <c r="J3821" s="66" t="s">
        <v>155</v>
      </c>
      <c r="K3821" s="66" t="s">
        <v>586</v>
      </c>
    </row>
    <row r="3822" spans="1:11" ht="17.25">
      <c r="A3822" s="65">
        <v>30</v>
      </c>
      <c r="B3822" s="69">
        <v>20699</v>
      </c>
      <c r="C3822" s="78" t="s">
        <v>584</v>
      </c>
      <c r="D3822" s="66" t="s">
        <v>3820</v>
      </c>
      <c r="E3822" s="70"/>
      <c r="F3822" s="70"/>
      <c r="G3822" s="70">
        <v>4800</v>
      </c>
      <c r="H3822" s="66">
        <v>2556</v>
      </c>
      <c r="I3822" s="66" t="s">
        <v>154</v>
      </c>
      <c r="J3822" s="66" t="s">
        <v>155</v>
      </c>
      <c r="K3822" s="66" t="s">
        <v>586</v>
      </c>
    </row>
    <row r="3823" spans="1:11" ht="17.25">
      <c r="A3823" s="65">
        <v>30</v>
      </c>
      <c r="B3823" s="69">
        <v>20699</v>
      </c>
      <c r="C3823" s="78" t="s">
        <v>584</v>
      </c>
      <c r="D3823" s="66" t="s">
        <v>3821</v>
      </c>
      <c r="E3823" s="70"/>
      <c r="F3823" s="70"/>
      <c r="G3823" s="70">
        <v>11200</v>
      </c>
      <c r="H3823" s="66">
        <v>2556</v>
      </c>
      <c r="I3823" s="66" t="s">
        <v>154</v>
      </c>
      <c r="J3823" s="66" t="s">
        <v>155</v>
      </c>
      <c r="K3823" s="66" t="s">
        <v>586</v>
      </c>
    </row>
    <row r="3824" spans="1:11" ht="17.25">
      <c r="A3824" s="65">
        <v>30</v>
      </c>
      <c r="B3824" s="69">
        <v>20699</v>
      </c>
      <c r="C3824" s="78" t="s">
        <v>584</v>
      </c>
      <c r="D3824" s="66" t="s">
        <v>3822</v>
      </c>
      <c r="E3824" s="70"/>
      <c r="F3824" s="70"/>
      <c r="G3824" s="70">
        <v>18400</v>
      </c>
      <c r="H3824" s="66">
        <v>2556</v>
      </c>
      <c r="I3824" s="66" t="s">
        <v>154</v>
      </c>
      <c r="J3824" s="66" t="s">
        <v>155</v>
      </c>
      <c r="K3824" s="66" t="s">
        <v>586</v>
      </c>
    </row>
    <row r="3825" spans="1:11" ht="17.25">
      <c r="A3825" s="65">
        <v>30</v>
      </c>
      <c r="B3825" s="69">
        <v>20699</v>
      </c>
      <c r="C3825" s="78" t="s">
        <v>584</v>
      </c>
      <c r="D3825" s="66" t="s">
        <v>3823</v>
      </c>
      <c r="E3825" s="70"/>
      <c r="F3825" s="70"/>
      <c r="G3825" s="70">
        <v>16000</v>
      </c>
      <c r="H3825" s="66">
        <v>2556</v>
      </c>
      <c r="I3825" s="66" t="s">
        <v>154</v>
      </c>
      <c r="J3825" s="66" t="s">
        <v>155</v>
      </c>
      <c r="K3825" s="66" t="s">
        <v>586</v>
      </c>
    </row>
    <row r="3826" spans="1:11" ht="17.25">
      <c r="A3826" s="65">
        <v>30</v>
      </c>
      <c r="B3826" s="69">
        <v>20699</v>
      </c>
      <c r="C3826" s="78" t="s">
        <v>584</v>
      </c>
      <c r="D3826" s="66" t="s">
        <v>3824</v>
      </c>
      <c r="E3826" s="70"/>
      <c r="F3826" s="70"/>
      <c r="G3826" s="70">
        <v>10200</v>
      </c>
      <c r="H3826" s="66">
        <v>2556</v>
      </c>
      <c r="I3826" s="66" t="s">
        <v>154</v>
      </c>
      <c r="J3826" s="66" t="s">
        <v>155</v>
      </c>
      <c r="K3826" s="66" t="s">
        <v>586</v>
      </c>
    </row>
    <row r="3827" spans="1:11" ht="17.25">
      <c r="A3827" s="65">
        <v>30</v>
      </c>
      <c r="B3827" s="69">
        <v>20699</v>
      </c>
      <c r="C3827" s="78" t="s">
        <v>584</v>
      </c>
      <c r="D3827" s="66" t="s">
        <v>3825</v>
      </c>
      <c r="E3827" s="70"/>
      <c r="F3827" s="70"/>
      <c r="G3827" s="70">
        <v>4800</v>
      </c>
      <c r="H3827" s="66">
        <v>2556</v>
      </c>
      <c r="I3827" s="66" t="s">
        <v>154</v>
      </c>
      <c r="J3827" s="66" t="s">
        <v>155</v>
      </c>
      <c r="K3827" s="66" t="s">
        <v>586</v>
      </c>
    </row>
    <row r="3828" spans="1:11" ht="17.25">
      <c r="A3828" s="65">
        <v>30</v>
      </c>
      <c r="B3828" s="69">
        <v>20699</v>
      </c>
      <c r="C3828" s="78" t="s">
        <v>584</v>
      </c>
      <c r="D3828" s="66" t="s">
        <v>3826</v>
      </c>
      <c r="E3828" s="70"/>
      <c r="F3828" s="70"/>
      <c r="G3828" s="70">
        <v>17600</v>
      </c>
      <c r="H3828" s="66">
        <v>2556</v>
      </c>
      <c r="I3828" s="66" t="s">
        <v>154</v>
      </c>
      <c r="J3828" s="66" t="s">
        <v>155</v>
      </c>
      <c r="K3828" s="66" t="s">
        <v>586</v>
      </c>
    </row>
    <row r="3829" spans="1:11" ht="17.25">
      <c r="A3829" s="65">
        <v>30</v>
      </c>
      <c r="B3829" s="69">
        <v>20699</v>
      </c>
      <c r="C3829" s="78" t="s">
        <v>584</v>
      </c>
      <c r="D3829" s="66" t="s">
        <v>3827</v>
      </c>
      <c r="E3829" s="70"/>
      <c r="F3829" s="70"/>
      <c r="G3829" s="70">
        <v>9600</v>
      </c>
      <c r="H3829" s="66">
        <v>2556</v>
      </c>
      <c r="I3829" s="66" t="s">
        <v>154</v>
      </c>
      <c r="J3829" s="66" t="s">
        <v>155</v>
      </c>
      <c r="K3829" s="66" t="s">
        <v>586</v>
      </c>
    </row>
    <row r="3830" spans="1:11" ht="17.25">
      <c r="A3830" s="65">
        <v>30</v>
      </c>
      <c r="B3830" s="69">
        <v>20699</v>
      </c>
      <c r="C3830" s="78" t="s">
        <v>584</v>
      </c>
      <c r="D3830" s="66" t="s">
        <v>3828</v>
      </c>
      <c r="E3830" s="70"/>
      <c r="F3830" s="70"/>
      <c r="G3830" s="70">
        <v>10800</v>
      </c>
      <c r="H3830" s="66">
        <v>2556</v>
      </c>
      <c r="I3830" s="66" t="s">
        <v>154</v>
      </c>
      <c r="J3830" s="66" t="s">
        <v>155</v>
      </c>
      <c r="K3830" s="66" t="s">
        <v>586</v>
      </c>
    </row>
    <row r="3831" spans="1:11" ht="17.25">
      <c r="A3831" s="65">
        <v>30</v>
      </c>
      <c r="B3831" s="69">
        <v>20699</v>
      </c>
      <c r="C3831" s="78" t="s">
        <v>584</v>
      </c>
      <c r="D3831" s="66" t="s">
        <v>3829</v>
      </c>
      <c r="E3831" s="70"/>
      <c r="F3831" s="70"/>
      <c r="G3831" s="70">
        <v>11500</v>
      </c>
      <c r="H3831" s="66">
        <v>2556</v>
      </c>
      <c r="I3831" s="66" t="s">
        <v>154</v>
      </c>
      <c r="J3831" s="66" t="s">
        <v>155</v>
      </c>
      <c r="K3831" s="66" t="s">
        <v>586</v>
      </c>
    </row>
    <row r="3832" spans="1:11" ht="17.25">
      <c r="A3832" s="65">
        <v>30</v>
      </c>
      <c r="B3832" s="69">
        <v>20699</v>
      </c>
      <c r="C3832" s="78" t="s">
        <v>584</v>
      </c>
      <c r="D3832" s="66" t="s">
        <v>3830</v>
      </c>
      <c r="E3832" s="70"/>
      <c r="F3832" s="70"/>
      <c r="G3832" s="70">
        <v>27200</v>
      </c>
      <c r="H3832" s="66">
        <v>2556</v>
      </c>
      <c r="I3832" s="66" t="s">
        <v>154</v>
      </c>
      <c r="J3832" s="66" t="s">
        <v>155</v>
      </c>
      <c r="K3832" s="66" t="s">
        <v>586</v>
      </c>
    </row>
    <row r="3833" spans="1:11" ht="17.25">
      <c r="A3833" s="65">
        <v>30</v>
      </c>
      <c r="B3833" s="69">
        <v>20699</v>
      </c>
      <c r="C3833" s="78" t="s">
        <v>584</v>
      </c>
      <c r="D3833" s="66" t="s">
        <v>3831</v>
      </c>
      <c r="E3833" s="70"/>
      <c r="F3833" s="70"/>
      <c r="G3833" s="70">
        <v>16000</v>
      </c>
      <c r="H3833" s="66">
        <v>2556</v>
      </c>
      <c r="I3833" s="66" t="s">
        <v>154</v>
      </c>
      <c r="J3833" s="66" t="s">
        <v>155</v>
      </c>
      <c r="K3833" s="66" t="s">
        <v>586</v>
      </c>
    </row>
    <row r="3834" spans="1:11" ht="17.25">
      <c r="A3834" s="65">
        <v>30</v>
      </c>
      <c r="B3834" s="69">
        <v>20699</v>
      </c>
      <c r="C3834" s="78" t="s">
        <v>584</v>
      </c>
      <c r="D3834" s="66" t="s">
        <v>3832</v>
      </c>
      <c r="E3834" s="70"/>
      <c r="F3834" s="70"/>
      <c r="G3834" s="70">
        <v>1600</v>
      </c>
      <c r="H3834" s="66">
        <v>2556</v>
      </c>
      <c r="I3834" s="66" t="s">
        <v>154</v>
      </c>
      <c r="J3834" s="66" t="s">
        <v>155</v>
      </c>
      <c r="K3834" s="66" t="s">
        <v>586</v>
      </c>
    </row>
    <row r="3835" spans="1:11" ht="17.25">
      <c r="A3835" s="65">
        <v>30</v>
      </c>
      <c r="B3835" s="69">
        <v>20699</v>
      </c>
      <c r="C3835" s="78" t="s">
        <v>584</v>
      </c>
      <c r="D3835" s="66" t="s">
        <v>3833</v>
      </c>
      <c r="E3835" s="70"/>
      <c r="F3835" s="70"/>
      <c r="G3835" s="70">
        <v>11200</v>
      </c>
      <c r="H3835" s="66">
        <v>2556</v>
      </c>
      <c r="I3835" s="66" t="s">
        <v>154</v>
      </c>
      <c r="J3835" s="66" t="s">
        <v>155</v>
      </c>
      <c r="K3835" s="66" t="s">
        <v>586</v>
      </c>
    </row>
    <row r="3836" spans="1:11" ht="17.25">
      <c r="A3836" s="65">
        <v>30</v>
      </c>
      <c r="B3836" s="69">
        <v>20699</v>
      </c>
      <c r="C3836" s="78" t="s">
        <v>584</v>
      </c>
      <c r="D3836" s="66" t="s">
        <v>3834</v>
      </c>
      <c r="E3836" s="70"/>
      <c r="F3836" s="70"/>
      <c r="G3836" s="70">
        <v>4800</v>
      </c>
      <c r="H3836" s="66">
        <v>2556</v>
      </c>
      <c r="I3836" s="66" t="s">
        <v>154</v>
      </c>
      <c r="J3836" s="66" t="s">
        <v>155</v>
      </c>
      <c r="K3836" s="66" t="s">
        <v>586</v>
      </c>
    </row>
    <row r="3837" spans="1:11" ht="17.25">
      <c r="A3837" s="65">
        <v>30</v>
      </c>
      <c r="B3837" s="69">
        <v>20699</v>
      </c>
      <c r="C3837" s="78" t="s">
        <v>584</v>
      </c>
      <c r="D3837" s="66" t="s">
        <v>3835</v>
      </c>
      <c r="E3837" s="70"/>
      <c r="F3837" s="70"/>
      <c r="G3837" s="70">
        <v>12000</v>
      </c>
      <c r="H3837" s="66">
        <v>2556</v>
      </c>
      <c r="I3837" s="66" t="s">
        <v>154</v>
      </c>
      <c r="J3837" s="66" t="s">
        <v>155</v>
      </c>
      <c r="K3837" s="66" t="s">
        <v>586</v>
      </c>
    </row>
    <row r="3838" spans="1:11" ht="17.25">
      <c r="A3838" s="65">
        <v>30</v>
      </c>
      <c r="B3838" s="69">
        <v>20699</v>
      </c>
      <c r="C3838" s="78" t="s">
        <v>584</v>
      </c>
      <c r="D3838" s="66" t="s">
        <v>3836</v>
      </c>
      <c r="E3838" s="70"/>
      <c r="F3838" s="70"/>
      <c r="G3838" s="70">
        <v>8300</v>
      </c>
      <c r="H3838" s="66">
        <v>2556</v>
      </c>
      <c r="I3838" s="66" t="s">
        <v>154</v>
      </c>
      <c r="J3838" s="66" t="s">
        <v>155</v>
      </c>
      <c r="K3838" s="66" t="s">
        <v>586</v>
      </c>
    </row>
    <row r="3839" spans="1:11" ht="17.25">
      <c r="A3839" s="65">
        <v>30</v>
      </c>
      <c r="B3839" s="69">
        <v>20699</v>
      </c>
      <c r="C3839" s="78" t="s">
        <v>584</v>
      </c>
      <c r="D3839" s="66" t="s">
        <v>3837</v>
      </c>
      <c r="E3839" s="70"/>
      <c r="F3839" s="70"/>
      <c r="G3839" s="70">
        <v>6400</v>
      </c>
      <c r="H3839" s="66">
        <v>2556</v>
      </c>
      <c r="I3839" s="66" t="s">
        <v>154</v>
      </c>
      <c r="J3839" s="66" t="s">
        <v>155</v>
      </c>
      <c r="K3839" s="66" t="s">
        <v>586</v>
      </c>
    </row>
    <row r="3840" spans="1:11" ht="17.25">
      <c r="A3840" s="65">
        <v>30</v>
      </c>
      <c r="B3840" s="69">
        <v>20699</v>
      </c>
      <c r="C3840" s="78" t="s">
        <v>584</v>
      </c>
      <c r="D3840" s="66" t="s">
        <v>3838</v>
      </c>
      <c r="E3840" s="70"/>
      <c r="F3840" s="70"/>
      <c r="G3840" s="70">
        <v>35400</v>
      </c>
      <c r="H3840" s="66">
        <v>2556</v>
      </c>
      <c r="I3840" s="66" t="s">
        <v>154</v>
      </c>
      <c r="J3840" s="66" t="s">
        <v>155</v>
      </c>
      <c r="K3840" s="66" t="s">
        <v>586</v>
      </c>
    </row>
    <row r="3841" spans="1:11" ht="17.25">
      <c r="A3841" s="65">
        <v>30</v>
      </c>
      <c r="B3841" s="69">
        <v>20699</v>
      </c>
      <c r="C3841" s="78" t="s">
        <v>584</v>
      </c>
      <c r="D3841" s="66" t="s">
        <v>3839</v>
      </c>
      <c r="E3841" s="70"/>
      <c r="F3841" s="70"/>
      <c r="G3841" s="70">
        <v>4800</v>
      </c>
      <c r="H3841" s="66">
        <v>2556</v>
      </c>
      <c r="I3841" s="66" t="s">
        <v>154</v>
      </c>
      <c r="J3841" s="66" t="s">
        <v>155</v>
      </c>
      <c r="K3841" s="66" t="s">
        <v>586</v>
      </c>
    </row>
    <row r="3842" spans="1:11" ht="17.25">
      <c r="A3842" s="65">
        <v>30</v>
      </c>
      <c r="B3842" s="69">
        <v>20699</v>
      </c>
      <c r="C3842" s="78" t="s">
        <v>584</v>
      </c>
      <c r="D3842" s="66" t="s">
        <v>3840</v>
      </c>
      <c r="E3842" s="70"/>
      <c r="F3842" s="70"/>
      <c r="G3842" s="70">
        <v>12400</v>
      </c>
      <c r="H3842" s="66">
        <v>2556</v>
      </c>
      <c r="I3842" s="66" t="s">
        <v>154</v>
      </c>
      <c r="J3842" s="66" t="s">
        <v>155</v>
      </c>
      <c r="K3842" s="66" t="s">
        <v>586</v>
      </c>
    </row>
    <row r="3843" spans="1:11" ht="17.25">
      <c r="A3843" s="65">
        <v>30</v>
      </c>
      <c r="B3843" s="69">
        <v>20699</v>
      </c>
      <c r="C3843" s="78" t="s">
        <v>584</v>
      </c>
      <c r="D3843" s="66" t="s">
        <v>3841</v>
      </c>
      <c r="E3843" s="70"/>
      <c r="F3843" s="70"/>
      <c r="G3843" s="70">
        <v>12400</v>
      </c>
      <c r="H3843" s="66">
        <v>2556</v>
      </c>
      <c r="I3843" s="66" t="s">
        <v>154</v>
      </c>
      <c r="J3843" s="66" t="s">
        <v>155</v>
      </c>
      <c r="K3843" s="66" t="s">
        <v>586</v>
      </c>
    </row>
    <row r="3844" spans="1:11" ht="17.25">
      <c r="A3844" s="65">
        <v>30</v>
      </c>
      <c r="B3844" s="69">
        <v>20699</v>
      </c>
      <c r="C3844" s="78" t="s">
        <v>584</v>
      </c>
      <c r="D3844" s="66" t="s">
        <v>3842</v>
      </c>
      <c r="E3844" s="70"/>
      <c r="F3844" s="70"/>
      <c r="G3844" s="70">
        <v>1800</v>
      </c>
      <c r="H3844" s="66">
        <v>2556</v>
      </c>
      <c r="I3844" s="66" t="s">
        <v>154</v>
      </c>
      <c r="J3844" s="66" t="s">
        <v>155</v>
      </c>
      <c r="K3844" s="66" t="s">
        <v>586</v>
      </c>
    </row>
    <row r="3845" spans="1:11" ht="17.25">
      <c r="A3845" s="65">
        <v>30</v>
      </c>
      <c r="B3845" s="69">
        <v>20699</v>
      </c>
      <c r="C3845" s="78" t="s">
        <v>584</v>
      </c>
      <c r="D3845" s="66" t="s">
        <v>3843</v>
      </c>
      <c r="E3845" s="70"/>
      <c r="F3845" s="70"/>
      <c r="G3845" s="70">
        <v>1800</v>
      </c>
      <c r="H3845" s="66">
        <v>2556</v>
      </c>
      <c r="I3845" s="66" t="s">
        <v>154</v>
      </c>
      <c r="J3845" s="66" t="s">
        <v>155</v>
      </c>
      <c r="K3845" s="66" t="s">
        <v>586</v>
      </c>
    </row>
    <row r="3846" spans="1:11" ht="17.25">
      <c r="A3846" s="65">
        <v>30</v>
      </c>
      <c r="B3846" s="69">
        <v>20699</v>
      </c>
      <c r="C3846" s="78" t="s">
        <v>584</v>
      </c>
      <c r="D3846" s="66" t="s">
        <v>3844</v>
      </c>
      <c r="E3846" s="70"/>
      <c r="F3846" s="70"/>
      <c r="G3846" s="70">
        <v>1800</v>
      </c>
      <c r="H3846" s="66">
        <v>2556</v>
      </c>
      <c r="I3846" s="66" t="s">
        <v>154</v>
      </c>
      <c r="J3846" s="66" t="s">
        <v>155</v>
      </c>
      <c r="K3846" s="66" t="s">
        <v>586</v>
      </c>
    </row>
    <row r="3847" spans="1:11" ht="17.25">
      <c r="A3847" s="65">
        <v>30</v>
      </c>
      <c r="B3847" s="69">
        <v>20699</v>
      </c>
      <c r="C3847" s="78" t="s">
        <v>584</v>
      </c>
      <c r="D3847" s="66" t="s">
        <v>3845</v>
      </c>
      <c r="E3847" s="70"/>
      <c r="F3847" s="70"/>
      <c r="G3847" s="70">
        <v>3600</v>
      </c>
      <c r="H3847" s="66">
        <v>2556</v>
      </c>
      <c r="I3847" s="66" t="s">
        <v>154</v>
      </c>
      <c r="J3847" s="66" t="s">
        <v>155</v>
      </c>
      <c r="K3847" s="66" t="s">
        <v>586</v>
      </c>
    </row>
    <row r="3848" spans="1:11" ht="17.25">
      <c r="A3848" s="65">
        <v>30</v>
      </c>
      <c r="B3848" s="69">
        <v>20699</v>
      </c>
      <c r="C3848" s="78" t="s">
        <v>584</v>
      </c>
      <c r="D3848" s="66" t="s">
        <v>3846</v>
      </c>
      <c r="E3848" s="70"/>
      <c r="F3848" s="70"/>
      <c r="G3848" s="70">
        <v>3600</v>
      </c>
      <c r="H3848" s="66">
        <v>2556</v>
      </c>
      <c r="I3848" s="66" t="s">
        <v>154</v>
      </c>
      <c r="J3848" s="66" t="s">
        <v>155</v>
      </c>
      <c r="K3848" s="66" t="s">
        <v>586</v>
      </c>
    </row>
    <row r="3849" spans="1:11" ht="17.25">
      <c r="A3849" s="65">
        <v>30</v>
      </c>
      <c r="B3849" s="69">
        <v>20699</v>
      </c>
      <c r="C3849" s="78" t="s">
        <v>584</v>
      </c>
      <c r="D3849" s="66" t="s">
        <v>3847</v>
      </c>
      <c r="E3849" s="70"/>
      <c r="F3849" s="70"/>
      <c r="G3849" s="70">
        <v>3600</v>
      </c>
      <c r="H3849" s="66">
        <v>2556</v>
      </c>
      <c r="I3849" s="66" t="s">
        <v>154</v>
      </c>
      <c r="J3849" s="66" t="s">
        <v>155</v>
      </c>
      <c r="K3849" s="66" t="s">
        <v>586</v>
      </c>
    </row>
    <row r="3850" spans="1:11" ht="17.25">
      <c r="A3850" s="65">
        <v>30</v>
      </c>
      <c r="B3850" s="69">
        <v>20699</v>
      </c>
      <c r="C3850" s="72" t="s">
        <v>596</v>
      </c>
      <c r="D3850" s="66" t="s">
        <v>3848</v>
      </c>
      <c r="E3850" s="70"/>
      <c r="F3850" s="70"/>
      <c r="G3850" s="70">
        <v>23280</v>
      </c>
      <c r="H3850" s="66">
        <v>2556</v>
      </c>
      <c r="I3850" s="66" t="s">
        <v>154</v>
      </c>
      <c r="J3850" s="66" t="s">
        <v>155</v>
      </c>
      <c r="K3850" s="66" t="s">
        <v>586</v>
      </c>
    </row>
    <row r="3851" spans="1:11" ht="17.25">
      <c r="A3851" s="65">
        <v>30</v>
      </c>
      <c r="B3851" s="69">
        <v>20699</v>
      </c>
      <c r="C3851" s="70" t="s">
        <v>158</v>
      </c>
      <c r="D3851" s="66" t="s">
        <v>3849</v>
      </c>
      <c r="E3851" s="70"/>
      <c r="F3851" s="70"/>
      <c r="G3851" s="70">
        <v>300</v>
      </c>
      <c r="H3851" s="66">
        <v>2556</v>
      </c>
      <c r="I3851" s="66" t="s">
        <v>154</v>
      </c>
      <c r="J3851" s="66" t="s">
        <v>155</v>
      </c>
      <c r="K3851" s="66" t="s">
        <v>586</v>
      </c>
    </row>
    <row r="3852" spans="1:11" ht="17.25">
      <c r="A3852" s="65">
        <v>30</v>
      </c>
      <c r="B3852" s="69">
        <v>20699</v>
      </c>
      <c r="C3852" s="70" t="s">
        <v>158</v>
      </c>
      <c r="D3852" s="66" t="s">
        <v>3849</v>
      </c>
      <c r="E3852" s="70"/>
      <c r="F3852" s="70"/>
      <c r="G3852" s="70">
        <v>160</v>
      </c>
      <c r="H3852" s="66">
        <v>2556</v>
      </c>
      <c r="I3852" s="66" t="s">
        <v>154</v>
      </c>
      <c r="J3852" s="66" t="s">
        <v>155</v>
      </c>
      <c r="K3852" s="66" t="s">
        <v>586</v>
      </c>
    </row>
    <row r="3853" spans="1:11" ht="17.25">
      <c r="A3853" s="65">
        <v>30</v>
      </c>
      <c r="B3853" s="69">
        <v>20699</v>
      </c>
      <c r="C3853" s="72" t="s">
        <v>171</v>
      </c>
      <c r="D3853" s="66" t="s">
        <v>3386</v>
      </c>
      <c r="E3853" s="70"/>
      <c r="F3853" s="70"/>
      <c r="G3853" s="70">
        <v>1080</v>
      </c>
      <c r="H3853" s="66">
        <v>2556</v>
      </c>
      <c r="I3853" s="66" t="s">
        <v>154</v>
      </c>
      <c r="J3853" s="66" t="s">
        <v>155</v>
      </c>
      <c r="K3853" s="66" t="s">
        <v>586</v>
      </c>
    </row>
    <row r="3854" spans="1:11" ht="17.25">
      <c r="A3854" s="65">
        <v>30</v>
      </c>
      <c r="B3854" s="69">
        <v>20699</v>
      </c>
      <c r="C3854" s="78" t="s">
        <v>584</v>
      </c>
      <c r="D3854" s="66" t="s">
        <v>3850</v>
      </c>
      <c r="E3854" s="70"/>
      <c r="F3854" s="70"/>
      <c r="G3854" s="70">
        <v>6000</v>
      </c>
      <c r="H3854" s="66">
        <v>2556</v>
      </c>
      <c r="I3854" s="66" t="s">
        <v>154</v>
      </c>
      <c r="J3854" s="66" t="s">
        <v>155</v>
      </c>
      <c r="K3854" s="66" t="s">
        <v>586</v>
      </c>
    </row>
    <row r="3855" spans="1:11" ht="17.25">
      <c r="A3855" s="65">
        <v>30</v>
      </c>
      <c r="B3855" s="69">
        <v>20699</v>
      </c>
      <c r="C3855" s="78" t="s">
        <v>584</v>
      </c>
      <c r="D3855" s="66" t="s">
        <v>3851</v>
      </c>
      <c r="E3855" s="70"/>
      <c r="F3855" s="70"/>
      <c r="G3855" s="70">
        <v>2100</v>
      </c>
      <c r="H3855" s="66">
        <v>2556</v>
      </c>
      <c r="I3855" s="66" t="s">
        <v>154</v>
      </c>
      <c r="J3855" s="66" t="s">
        <v>155</v>
      </c>
      <c r="K3855" s="66" t="s">
        <v>586</v>
      </c>
    </row>
    <row r="3856" spans="1:11" ht="17.25">
      <c r="A3856" s="65">
        <v>30</v>
      </c>
      <c r="B3856" s="69">
        <v>20699</v>
      </c>
      <c r="C3856" s="78" t="s">
        <v>584</v>
      </c>
      <c r="D3856" s="66" t="s">
        <v>3850</v>
      </c>
      <c r="E3856" s="70"/>
      <c r="F3856" s="70"/>
      <c r="G3856" s="70">
        <v>13200</v>
      </c>
      <c r="H3856" s="66">
        <v>2556</v>
      </c>
      <c r="I3856" s="66" t="s">
        <v>154</v>
      </c>
      <c r="J3856" s="66" t="s">
        <v>155</v>
      </c>
      <c r="K3856" s="66" t="s">
        <v>586</v>
      </c>
    </row>
    <row r="3857" spans="1:11" ht="17.25">
      <c r="A3857" s="65">
        <v>9</v>
      </c>
      <c r="B3857" s="69">
        <v>20576</v>
      </c>
      <c r="C3857" s="71" t="s">
        <v>1086</v>
      </c>
      <c r="D3857" s="66" t="s">
        <v>3852</v>
      </c>
      <c r="E3857" s="70"/>
      <c r="F3857" s="70"/>
      <c r="G3857" s="70">
        <v>9600</v>
      </c>
      <c r="H3857" s="66">
        <v>2556</v>
      </c>
      <c r="I3857" s="66" t="s">
        <v>478</v>
      </c>
      <c r="J3857" s="66" t="s">
        <v>1088</v>
      </c>
      <c r="K3857" s="66" t="s">
        <v>586</v>
      </c>
    </row>
    <row r="3858" spans="1:11" ht="17.25">
      <c r="A3858" s="65">
        <v>30</v>
      </c>
      <c r="B3858" s="69">
        <v>20576</v>
      </c>
      <c r="C3858" s="71" t="s">
        <v>1086</v>
      </c>
      <c r="D3858" s="66" t="s">
        <v>3853</v>
      </c>
      <c r="E3858" s="70"/>
      <c r="F3858" s="70"/>
      <c r="G3858" s="70">
        <v>140097.5</v>
      </c>
      <c r="H3858" s="66">
        <v>2556</v>
      </c>
      <c r="I3858" s="66" t="s">
        <v>478</v>
      </c>
      <c r="J3858" s="66" t="s">
        <v>1088</v>
      </c>
      <c r="K3858" s="66" t="s">
        <v>586</v>
      </c>
    </row>
    <row r="3859" spans="1:11" ht="17.25">
      <c r="A3859" s="65">
        <v>20</v>
      </c>
      <c r="B3859" s="69">
        <v>20576</v>
      </c>
      <c r="C3859" s="71" t="s">
        <v>1086</v>
      </c>
      <c r="D3859" s="66" t="s">
        <v>3854</v>
      </c>
      <c r="E3859" s="70"/>
      <c r="F3859" s="70"/>
      <c r="G3859" s="70">
        <v>113217.5</v>
      </c>
      <c r="H3859" s="66">
        <v>2556</v>
      </c>
      <c r="I3859" s="66" t="s">
        <v>478</v>
      </c>
      <c r="J3859" s="66" t="s">
        <v>1088</v>
      </c>
      <c r="K3859" s="66" t="s">
        <v>586</v>
      </c>
    </row>
    <row r="3860" spans="1:11" ht="17.25">
      <c r="A3860" s="65">
        <v>14</v>
      </c>
      <c r="B3860" s="69">
        <v>20668</v>
      </c>
      <c r="C3860" s="71" t="s">
        <v>1086</v>
      </c>
      <c r="D3860" s="66" t="s">
        <v>3855</v>
      </c>
      <c r="E3860" s="70"/>
      <c r="F3860" s="70"/>
      <c r="G3860" s="70">
        <v>54880</v>
      </c>
      <c r="H3860" s="66">
        <v>2556</v>
      </c>
      <c r="I3860" s="66" t="s">
        <v>478</v>
      </c>
      <c r="J3860" s="66" t="s">
        <v>1088</v>
      </c>
      <c r="K3860" s="66" t="s">
        <v>586</v>
      </c>
    </row>
    <row r="3861" spans="1:11" ht="17.25">
      <c r="A3861" s="65">
        <v>14</v>
      </c>
      <c r="B3861" s="69">
        <v>20668</v>
      </c>
      <c r="C3861" s="71" t="s">
        <v>1086</v>
      </c>
      <c r="D3861" s="66" t="s">
        <v>3856</v>
      </c>
      <c r="E3861" s="70"/>
      <c r="F3861" s="70"/>
      <c r="G3861" s="70">
        <v>211786.71</v>
      </c>
      <c r="H3861" s="66">
        <v>2556</v>
      </c>
      <c r="I3861" s="66" t="s">
        <v>478</v>
      </c>
      <c r="J3861" s="66" t="s">
        <v>1088</v>
      </c>
      <c r="K3861" s="66" t="s">
        <v>586</v>
      </c>
    </row>
    <row r="3862" spans="1:11" ht="17.25">
      <c r="A3862" s="65">
        <v>14</v>
      </c>
      <c r="B3862" s="69">
        <v>20668</v>
      </c>
      <c r="C3862" s="71" t="s">
        <v>1086</v>
      </c>
      <c r="D3862" s="66" t="s">
        <v>3857</v>
      </c>
      <c r="E3862" s="70"/>
      <c r="F3862" s="70"/>
      <c r="G3862" s="70">
        <v>24840</v>
      </c>
      <c r="H3862" s="66">
        <v>2556</v>
      </c>
      <c r="I3862" s="66" t="s">
        <v>478</v>
      </c>
      <c r="J3862" s="66" t="s">
        <v>1088</v>
      </c>
      <c r="K3862" s="66" t="s">
        <v>586</v>
      </c>
    </row>
    <row r="3863" spans="1:11" ht="17.25">
      <c r="A3863" s="65">
        <v>15</v>
      </c>
      <c r="B3863" s="69">
        <v>20668</v>
      </c>
      <c r="C3863" s="71" t="s">
        <v>1086</v>
      </c>
      <c r="D3863" s="66" t="s">
        <v>3858</v>
      </c>
      <c r="E3863" s="70"/>
      <c r="F3863" s="70"/>
      <c r="G3863" s="70">
        <v>114702.36</v>
      </c>
      <c r="H3863" s="66">
        <v>2556</v>
      </c>
      <c r="I3863" s="66" t="s">
        <v>478</v>
      </c>
      <c r="J3863" s="66" t="s">
        <v>1088</v>
      </c>
      <c r="K3863" s="66" t="s">
        <v>586</v>
      </c>
    </row>
    <row r="3864" spans="1:11" ht="17.25">
      <c r="A3864" s="65">
        <v>28</v>
      </c>
      <c r="B3864" s="69">
        <v>20668</v>
      </c>
      <c r="C3864" s="71" t="s">
        <v>1086</v>
      </c>
      <c r="D3864" s="66" t="s">
        <v>3859</v>
      </c>
      <c r="E3864" s="70"/>
      <c r="F3864" s="70"/>
      <c r="G3864" s="70">
        <v>38400</v>
      </c>
      <c r="H3864" s="66">
        <v>2556</v>
      </c>
      <c r="I3864" s="66" t="s">
        <v>478</v>
      </c>
      <c r="J3864" s="66" t="s">
        <v>1088</v>
      </c>
      <c r="K3864" s="66" t="s">
        <v>586</v>
      </c>
    </row>
    <row r="3865" spans="1:11" ht="17.25">
      <c r="A3865" s="65">
        <v>28</v>
      </c>
      <c r="B3865" s="69">
        <v>20668</v>
      </c>
      <c r="C3865" s="71" t="s">
        <v>1086</v>
      </c>
      <c r="D3865" s="66" t="s">
        <v>3860</v>
      </c>
      <c r="E3865" s="70"/>
      <c r="F3865" s="70"/>
      <c r="G3865" s="70">
        <v>154200</v>
      </c>
      <c r="H3865" s="66">
        <v>2556</v>
      </c>
      <c r="I3865" s="66" t="s">
        <v>478</v>
      </c>
      <c r="J3865" s="66" t="s">
        <v>1088</v>
      </c>
      <c r="K3865" s="66" t="s">
        <v>586</v>
      </c>
    </row>
    <row r="3866" spans="1:11" ht="17.25">
      <c r="A3866" s="65">
        <v>13</v>
      </c>
      <c r="B3866" s="69">
        <v>20394</v>
      </c>
      <c r="C3866" s="66" t="s">
        <v>3861</v>
      </c>
      <c r="D3866" s="66" t="s">
        <v>3862</v>
      </c>
      <c r="E3866" s="70"/>
      <c r="F3866" s="70"/>
      <c r="G3866" s="70">
        <v>191</v>
      </c>
      <c r="H3866" s="66">
        <v>2556</v>
      </c>
      <c r="I3866" s="66" t="s">
        <v>478</v>
      </c>
      <c r="J3866" s="66" t="s">
        <v>3863</v>
      </c>
      <c r="K3866" s="66" t="s">
        <v>586</v>
      </c>
    </row>
    <row r="3867" spans="1:11" ht="17.25">
      <c r="A3867" s="65">
        <v>13</v>
      </c>
      <c r="B3867" s="69">
        <v>20394</v>
      </c>
      <c r="C3867" s="66" t="s">
        <v>3861</v>
      </c>
      <c r="D3867" s="66" t="s">
        <v>3864</v>
      </c>
      <c r="E3867" s="70"/>
      <c r="F3867" s="70"/>
      <c r="G3867" s="70">
        <v>1838</v>
      </c>
      <c r="H3867" s="66">
        <v>2556</v>
      </c>
      <c r="I3867" s="66" t="s">
        <v>478</v>
      </c>
      <c r="J3867" s="66" t="s">
        <v>3863</v>
      </c>
      <c r="K3867" s="66" t="s">
        <v>586</v>
      </c>
    </row>
    <row r="3868" spans="1:11" ht="17.25">
      <c r="A3868" s="65">
        <v>25</v>
      </c>
      <c r="B3868" s="69">
        <v>20424</v>
      </c>
      <c r="C3868" s="66" t="s">
        <v>3861</v>
      </c>
      <c r="D3868" s="66" t="s">
        <v>3865</v>
      </c>
      <c r="E3868" s="70"/>
      <c r="F3868" s="70"/>
      <c r="G3868" s="70">
        <v>450</v>
      </c>
      <c r="H3868" s="66">
        <v>2556</v>
      </c>
      <c r="I3868" s="66" t="s">
        <v>478</v>
      </c>
      <c r="J3868" s="66" t="s">
        <v>3863</v>
      </c>
      <c r="K3868" s="66" t="s">
        <v>586</v>
      </c>
    </row>
    <row r="3869" spans="1:11" ht="17.25">
      <c r="A3869" s="65">
        <v>11</v>
      </c>
      <c r="B3869" s="69">
        <v>20486</v>
      </c>
      <c r="C3869" s="66" t="s">
        <v>3861</v>
      </c>
      <c r="D3869" s="66" t="s">
        <v>3866</v>
      </c>
      <c r="E3869" s="70"/>
      <c r="F3869" s="70"/>
      <c r="G3869" s="70">
        <v>440</v>
      </c>
      <c r="H3869" s="66">
        <v>2556</v>
      </c>
      <c r="I3869" s="66" t="s">
        <v>478</v>
      </c>
      <c r="J3869" s="66" t="s">
        <v>3863</v>
      </c>
      <c r="K3869" s="66" t="s">
        <v>586</v>
      </c>
    </row>
    <row r="3870" spans="1:11" ht="17.25">
      <c r="A3870" s="65">
        <v>17</v>
      </c>
      <c r="B3870" s="69">
        <v>20546</v>
      </c>
      <c r="C3870" s="66" t="s">
        <v>3861</v>
      </c>
      <c r="D3870" s="66" t="s">
        <v>3867</v>
      </c>
      <c r="E3870" s="70"/>
      <c r="F3870" s="70"/>
      <c r="G3870" s="70">
        <v>396</v>
      </c>
      <c r="H3870" s="66">
        <v>2556</v>
      </c>
      <c r="I3870" s="66" t="s">
        <v>478</v>
      </c>
      <c r="J3870" s="66" t="s">
        <v>3863</v>
      </c>
      <c r="K3870" s="66" t="s">
        <v>586</v>
      </c>
    </row>
    <row r="3871" spans="1:11" ht="17.25">
      <c r="A3871" s="65">
        <v>21</v>
      </c>
      <c r="B3871" s="69">
        <v>20576</v>
      </c>
      <c r="C3871" s="66" t="s">
        <v>3861</v>
      </c>
      <c r="D3871" s="66" t="s">
        <v>3868</v>
      </c>
      <c r="E3871" s="70"/>
      <c r="F3871" s="70"/>
      <c r="G3871" s="70">
        <v>350</v>
      </c>
      <c r="H3871" s="66">
        <v>2556</v>
      </c>
      <c r="I3871" s="66" t="s">
        <v>478</v>
      </c>
      <c r="J3871" s="66" t="s">
        <v>3863</v>
      </c>
      <c r="K3871" s="66" t="s">
        <v>586</v>
      </c>
    </row>
    <row r="3872" spans="1:11" ht="17.25">
      <c r="A3872" s="65">
        <v>30</v>
      </c>
      <c r="B3872" s="69">
        <v>20576</v>
      </c>
      <c r="C3872" s="66" t="s">
        <v>3861</v>
      </c>
      <c r="D3872" s="66" t="s">
        <v>3869</v>
      </c>
      <c r="E3872" s="70"/>
      <c r="F3872" s="70"/>
      <c r="G3872" s="70">
        <v>38170</v>
      </c>
      <c r="H3872" s="66">
        <v>2556</v>
      </c>
      <c r="I3872" s="66" t="s">
        <v>478</v>
      </c>
      <c r="J3872" s="66" t="s">
        <v>3863</v>
      </c>
      <c r="K3872" s="66" t="s">
        <v>586</v>
      </c>
    </row>
    <row r="3873" spans="1:11" ht="17.25">
      <c r="A3873" s="65">
        <v>31</v>
      </c>
      <c r="B3873" s="69">
        <v>20576</v>
      </c>
      <c r="C3873" s="66" t="s">
        <v>3861</v>
      </c>
      <c r="D3873" s="66" t="s">
        <v>3870</v>
      </c>
      <c r="E3873" s="70"/>
      <c r="F3873" s="70"/>
      <c r="G3873" s="70">
        <v>375</v>
      </c>
      <c r="H3873" s="66">
        <v>2556</v>
      </c>
      <c r="I3873" s="66" t="s">
        <v>478</v>
      </c>
      <c r="J3873" s="66" t="s">
        <v>3863</v>
      </c>
      <c r="K3873" s="66" t="s">
        <v>586</v>
      </c>
    </row>
    <row r="3874" spans="1:11" ht="17.25">
      <c r="A3874" s="65">
        <v>24</v>
      </c>
      <c r="B3874" s="69">
        <v>20637</v>
      </c>
      <c r="C3874" s="66" t="s">
        <v>3861</v>
      </c>
      <c r="D3874" s="66" t="s">
        <v>3871</v>
      </c>
      <c r="E3874" s="70"/>
      <c r="F3874" s="70"/>
      <c r="G3874" s="70">
        <v>900</v>
      </c>
      <c r="H3874" s="66">
        <v>2556</v>
      </c>
      <c r="I3874" s="66" t="s">
        <v>478</v>
      </c>
      <c r="J3874" s="66" t="s">
        <v>3863</v>
      </c>
      <c r="K3874" s="66" t="s">
        <v>586</v>
      </c>
    </row>
    <row r="3875" spans="1:11" ht="17.25">
      <c r="A3875" s="65">
        <v>25</v>
      </c>
      <c r="B3875" s="69">
        <v>20637</v>
      </c>
      <c r="C3875" s="66" t="s">
        <v>3861</v>
      </c>
      <c r="D3875" s="66" t="s">
        <v>3872</v>
      </c>
      <c r="E3875" s="70"/>
      <c r="F3875" s="70"/>
      <c r="G3875" s="70">
        <v>2294</v>
      </c>
      <c r="H3875" s="66">
        <v>2556</v>
      </c>
      <c r="I3875" s="66" t="s">
        <v>478</v>
      </c>
      <c r="J3875" s="66" t="s">
        <v>3863</v>
      </c>
      <c r="K3875" s="66" t="s">
        <v>586</v>
      </c>
    </row>
    <row r="3876" spans="1:11" ht="17.25">
      <c r="A3876" s="65">
        <v>29</v>
      </c>
      <c r="B3876" s="69">
        <v>20637</v>
      </c>
      <c r="C3876" s="66" t="s">
        <v>3861</v>
      </c>
      <c r="D3876" s="66" t="s">
        <v>3873</v>
      </c>
      <c r="E3876" s="70"/>
      <c r="F3876" s="70"/>
      <c r="G3876" s="70">
        <v>900</v>
      </c>
      <c r="H3876" s="66">
        <v>2556</v>
      </c>
      <c r="I3876" s="66" t="s">
        <v>478</v>
      </c>
      <c r="J3876" s="66" t="s">
        <v>3863</v>
      </c>
      <c r="K3876" s="66" t="s">
        <v>586</v>
      </c>
    </row>
    <row r="3877" spans="1:11" ht="17.25">
      <c r="A3877" s="65">
        <v>13</v>
      </c>
      <c r="B3877" s="69">
        <v>20699</v>
      </c>
      <c r="C3877" s="66" t="s">
        <v>3861</v>
      </c>
      <c r="D3877" s="66" t="s">
        <v>3874</v>
      </c>
      <c r="E3877" s="70"/>
      <c r="F3877" s="70"/>
      <c r="G3877" s="70">
        <v>400</v>
      </c>
      <c r="H3877" s="66">
        <v>2556</v>
      </c>
      <c r="I3877" s="66" t="s">
        <v>478</v>
      </c>
      <c r="J3877" s="66" t="s">
        <v>3863</v>
      </c>
      <c r="K3877" s="66" t="s">
        <v>586</v>
      </c>
    </row>
    <row r="3878" spans="1:11" ht="17.25">
      <c r="A3878" s="65">
        <v>13</v>
      </c>
      <c r="B3878" s="69">
        <v>20699</v>
      </c>
      <c r="C3878" s="66" t="s">
        <v>3861</v>
      </c>
      <c r="D3878" s="66" t="s">
        <v>3875</v>
      </c>
      <c r="E3878" s="70"/>
      <c r="F3878" s="70"/>
      <c r="G3878" s="70">
        <v>550</v>
      </c>
      <c r="H3878" s="66">
        <v>2556</v>
      </c>
      <c r="I3878" s="66" t="s">
        <v>478</v>
      </c>
      <c r="J3878" s="66" t="s">
        <v>3863</v>
      </c>
      <c r="K3878" s="66" t="s">
        <v>586</v>
      </c>
    </row>
    <row r="3879" spans="1:11" ht="17.25">
      <c r="A3879" s="65">
        <v>7</v>
      </c>
      <c r="B3879" s="69">
        <v>20515</v>
      </c>
      <c r="C3879" s="66" t="s">
        <v>3876</v>
      </c>
      <c r="D3879" s="66" t="s">
        <v>3877</v>
      </c>
      <c r="E3879" s="70"/>
      <c r="F3879" s="70"/>
      <c r="G3879" s="70">
        <v>13734</v>
      </c>
      <c r="H3879" s="66">
        <v>2556</v>
      </c>
      <c r="I3879" s="66" t="s">
        <v>478</v>
      </c>
      <c r="J3879" s="66" t="s">
        <v>3878</v>
      </c>
      <c r="K3879" s="66" t="s">
        <v>586</v>
      </c>
    </row>
    <row r="3880" spans="1:11" ht="17.25">
      <c r="A3880" s="65">
        <v>22</v>
      </c>
      <c r="B3880" s="69">
        <v>20515</v>
      </c>
      <c r="C3880" s="66" t="s">
        <v>3876</v>
      </c>
      <c r="D3880" s="66" t="s">
        <v>3879</v>
      </c>
      <c r="E3880" s="70"/>
      <c r="F3880" s="70"/>
      <c r="G3880" s="70">
        <v>15000</v>
      </c>
      <c r="H3880" s="66">
        <v>2556</v>
      </c>
      <c r="I3880" s="66" t="s">
        <v>478</v>
      </c>
      <c r="J3880" s="66" t="s">
        <v>3878</v>
      </c>
      <c r="K3880" s="66" t="s">
        <v>586</v>
      </c>
    </row>
    <row r="3881" spans="1:11" ht="17.25">
      <c r="A3881" s="65">
        <v>23</v>
      </c>
      <c r="B3881" s="69">
        <v>20699</v>
      </c>
      <c r="C3881" s="66" t="s">
        <v>3876</v>
      </c>
      <c r="D3881" s="66" t="s">
        <v>3880</v>
      </c>
      <c r="E3881" s="70"/>
      <c r="F3881" s="70"/>
      <c r="G3881" s="70">
        <v>13820</v>
      </c>
      <c r="H3881" s="66">
        <v>2556</v>
      </c>
      <c r="I3881" s="66" t="s">
        <v>478</v>
      </c>
      <c r="J3881" s="66" t="s">
        <v>3878</v>
      </c>
      <c r="K3881" s="66" t="s">
        <v>586</v>
      </c>
    </row>
    <row r="3882" spans="1:11" ht="17.25">
      <c r="A3882" s="65">
        <v>20</v>
      </c>
      <c r="B3882" s="69">
        <v>20394</v>
      </c>
      <c r="C3882" s="66" t="s">
        <v>3881</v>
      </c>
      <c r="D3882" s="66" t="s">
        <v>3882</v>
      </c>
      <c r="E3882" s="70"/>
      <c r="F3882" s="70"/>
      <c r="G3882" s="70">
        <v>29719</v>
      </c>
      <c r="H3882" s="66">
        <v>2556</v>
      </c>
      <c r="I3882" s="66" t="s">
        <v>478</v>
      </c>
      <c r="J3882" s="66" t="s">
        <v>3883</v>
      </c>
      <c r="K3882" s="66" t="s">
        <v>586</v>
      </c>
    </row>
    <row r="3883" spans="1:11" ht="17.25">
      <c r="A3883" s="65">
        <v>30</v>
      </c>
      <c r="B3883" s="69">
        <v>20394</v>
      </c>
      <c r="C3883" s="66" t="s">
        <v>3881</v>
      </c>
      <c r="D3883" s="66" t="s">
        <v>3884</v>
      </c>
      <c r="E3883" s="70"/>
      <c r="F3883" s="70"/>
      <c r="G3883" s="70">
        <v>7210</v>
      </c>
      <c r="H3883" s="66">
        <v>2556</v>
      </c>
      <c r="I3883" s="66" t="s">
        <v>478</v>
      </c>
      <c r="J3883" s="66" t="s">
        <v>3883</v>
      </c>
      <c r="K3883" s="66" t="s">
        <v>586</v>
      </c>
    </row>
    <row r="3884" spans="1:11" ht="17.25">
      <c r="A3884" s="65">
        <v>27</v>
      </c>
      <c r="B3884" s="69">
        <v>20424</v>
      </c>
      <c r="C3884" s="66" t="s">
        <v>3881</v>
      </c>
      <c r="D3884" s="66" t="s">
        <v>3885</v>
      </c>
      <c r="E3884" s="70"/>
      <c r="F3884" s="70"/>
      <c r="G3884" s="70">
        <v>4650</v>
      </c>
      <c r="H3884" s="66">
        <v>2556</v>
      </c>
      <c r="I3884" s="66" t="s">
        <v>478</v>
      </c>
      <c r="J3884" s="66" t="s">
        <v>3883</v>
      </c>
      <c r="K3884" s="66" t="s">
        <v>586</v>
      </c>
    </row>
    <row r="3885" spans="1:11" ht="17.25">
      <c r="A3885" s="65">
        <v>31</v>
      </c>
      <c r="B3885" s="69">
        <v>20455</v>
      </c>
      <c r="C3885" s="66" t="s">
        <v>3881</v>
      </c>
      <c r="D3885" s="66" t="s">
        <v>3886</v>
      </c>
      <c r="E3885" s="70"/>
      <c r="F3885" s="70"/>
      <c r="G3885" s="70">
        <v>27800</v>
      </c>
      <c r="H3885" s="66">
        <v>2556</v>
      </c>
      <c r="I3885" s="66" t="s">
        <v>478</v>
      </c>
      <c r="J3885" s="66" t="s">
        <v>3883</v>
      </c>
      <c r="K3885" s="66" t="s">
        <v>586</v>
      </c>
    </row>
    <row r="3886" spans="1:11" ht="17.25">
      <c r="A3886" s="65">
        <v>5</v>
      </c>
      <c r="B3886" s="69">
        <v>20486</v>
      </c>
      <c r="C3886" s="66" t="s">
        <v>3881</v>
      </c>
      <c r="D3886" s="66" t="s">
        <v>3887</v>
      </c>
      <c r="E3886" s="70"/>
      <c r="F3886" s="70"/>
      <c r="G3886" s="70">
        <v>3500</v>
      </c>
      <c r="H3886" s="66">
        <v>2556</v>
      </c>
      <c r="I3886" s="66" t="s">
        <v>478</v>
      </c>
      <c r="J3886" s="66" t="s">
        <v>3883</v>
      </c>
      <c r="K3886" s="66" t="s">
        <v>586</v>
      </c>
    </row>
    <row r="3887" spans="1:11" ht="17.25">
      <c r="A3887" s="65">
        <v>6</v>
      </c>
      <c r="B3887" s="69">
        <v>20486</v>
      </c>
      <c r="C3887" s="66" t="s">
        <v>3881</v>
      </c>
      <c r="D3887" s="66" t="s">
        <v>3888</v>
      </c>
      <c r="E3887" s="70"/>
      <c r="F3887" s="70"/>
      <c r="G3887" s="70">
        <v>9500</v>
      </c>
      <c r="H3887" s="66">
        <v>2556</v>
      </c>
      <c r="I3887" s="66" t="s">
        <v>478</v>
      </c>
      <c r="J3887" s="66" t="s">
        <v>3883</v>
      </c>
      <c r="K3887" s="66" t="s">
        <v>586</v>
      </c>
    </row>
    <row r="3888" spans="1:11" ht="17.25">
      <c r="A3888" s="65">
        <v>6</v>
      </c>
      <c r="B3888" s="69">
        <v>20486</v>
      </c>
      <c r="C3888" s="66" t="s">
        <v>3881</v>
      </c>
      <c r="D3888" s="66" t="s">
        <v>3889</v>
      </c>
      <c r="E3888" s="70"/>
      <c r="F3888" s="70"/>
      <c r="G3888" s="70">
        <v>9600</v>
      </c>
      <c r="H3888" s="66">
        <v>2556</v>
      </c>
      <c r="I3888" s="66" t="s">
        <v>478</v>
      </c>
      <c r="J3888" s="66" t="s">
        <v>3883</v>
      </c>
      <c r="K3888" s="66" t="s">
        <v>586</v>
      </c>
    </row>
    <row r="3889" spans="1:11" ht="17.25">
      <c r="A3889" s="65">
        <v>12</v>
      </c>
      <c r="B3889" s="69">
        <v>20486</v>
      </c>
      <c r="C3889" s="66" t="s">
        <v>3881</v>
      </c>
      <c r="D3889" s="66" t="s">
        <v>3890</v>
      </c>
      <c r="E3889" s="70"/>
      <c r="F3889" s="70"/>
      <c r="G3889" s="70">
        <v>8000</v>
      </c>
      <c r="H3889" s="66">
        <v>2556</v>
      </c>
      <c r="I3889" s="66" t="s">
        <v>478</v>
      </c>
      <c r="J3889" s="66" t="s">
        <v>3883</v>
      </c>
      <c r="K3889" s="66" t="s">
        <v>586</v>
      </c>
    </row>
    <row r="3890" spans="1:11" ht="17.25">
      <c r="A3890" s="65">
        <v>18</v>
      </c>
      <c r="B3890" s="69">
        <v>20486</v>
      </c>
      <c r="C3890" s="66" t="s">
        <v>3881</v>
      </c>
      <c r="D3890" s="66" t="s">
        <v>3891</v>
      </c>
      <c r="E3890" s="70"/>
      <c r="F3890" s="70"/>
      <c r="G3890" s="70">
        <v>13411</v>
      </c>
      <c r="H3890" s="66">
        <v>2556</v>
      </c>
      <c r="I3890" s="66" t="s">
        <v>478</v>
      </c>
      <c r="J3890" s="66" t="s">
        <v>3883</v>
      </c>
      <c r="K3890" s="66" t="s">
        <v>586</v>
      </c>
    </row>
    <row r="3891" spans="1:11" ht="17.25">
      <c r="A3891" s="65">
        <v>21</v>
      </c>
      <c r="B3891" s="69">
        <v>20486</v>
      </c>
      <c r="C3891" s="66" t="s">
        <v>3881</v>
      </c>
      <c r="D3891" s="66" t="s">
        <v>3892</v>
      </c>
      <c r="E3891" s="70"/>
      <c r="F3891" s="70"/>
      <c r="G3891" s="70">
        <v>12932</v>
      </c>
      <c r="H3891" s="66">
        <v>2556</v>
      </c>
      <c r="I3891" s="66" t="s">
        <v>478</v>
      </c>
      <c r="J3891" s="66" t="s">
        <v>3883</v>
      </c>
      <c r="K3891" s="66" t="s">
        <v>586</v>
      </c>
    </row>
    <row r="3892" spans="1:11" ht="17.25">
      <c r="A3892" s="65">
        <v>4</v>
      </c>
      <c r="B3892" s="69">
        <v>20546</v>
      </c>
      <c r="C3892" s="66" t="s">
        <v>3881</v>
      </c>
      <c r="D3892" s="66" t="s">
        <v>3893</v>
      </c>
      <c r="E3892" s="70"/>
      <c r="F3892" s="70"/>
      <c r="G3892" s="70">
        <v>6150</v>
      </c>
      <c r="H3892" s="66">
        <v>2556</v>
      </c>
      <c r="I3892" s="66" t="s">
        <v>478</v>
      </c>
      <c r="J3892" s="66" t="s">
        <v>3883</v>
      </c>
      <c r="K3892" s="66" t="s">
        <v>586</v>
      </c>
    </row>
    <row r="3893" spans="1:11" ht="17.25">
      <c r="A3893" s="65">
        <v>23</v>
      </c>
      <c r="B3893" s="69">
        <v>20576</v>
      </c>
      <c r="C3893" s="66" t="s">
        <v>3881</v>
      </c>
      <c r="D3893" s="66" t="s">
        <v>3894</v>
      </c>
      <c r="E3893" s="70"/>
      <c r="F3893" s="70"/>
      <c r="G3893" s="70">
        <v>26060</v>
      </c>
      <c r="H3893" s="66">
        <v>2556</v>
      </c>
      <c r="I3893" s="66" t="s">
        <v>478</v>
      </c>
      <c r="J3893" s="66" t="s">
        <v>3883</v>
      </c>
      <c r="K3893" s="66" t="s">
        <v>586</v>
      </c>
    </row>
    <row r="3894" spans="1:11" ht="17.25">
      <c r="A3894" s="65">
        <v>28</v>
      </c>
      <c r="B3894" s="69">
        <v>20576</v>
      </c>
      <c r="C3894" s="66" t="s">
        <v>3881</v>
      </c>
      <c r="D3894" s="66" t="s">
        <v>3895</v>
      </c>
      <c r="E3894" s="70"/>
      <c r="F3894" s="70"/>
      <c r="G3894" s="70">
        <v>25200</v>
      </c>
      <c r="H3894" s="66">
        <v>2556</v>
      </c>
      <c r="I3894" s="66" t="s">
        <v>478</v>
      </c>
      <c r="J3894" s="66" t="s">
        <v>3883</v>
      </c>
      <c r="K3894" s="66" t="s">
        <v>586</v>
      </c>
    </row>
    <row r="3895" spans="1:11" ht="17.25">
      <c r="A3895" s="65">
        <v>26</v>
      </c>
      <c r="B3895" s="69">
        <v>20637</v>
      </c>
      <c r="C3895" s="66" t="s">
        <v>3881</v>
      </c>
      <c r="D3895" s="66" t="s">
        <v>3896</v>
      </c>
      <c r="E3895" s="70"/>
      <c r="F3895" s="70"/>
      <c r="G3895" s="70">
        <v>2800</v>
      </c>
      <c r="H3895" s="66">
        <v>2556</v>
      </c>
      <c r="I3895" s="66" t="s">
        <v>478</v>
      </c>
      <c r="J3895" s="66" t="s">
        <v>3883</v>
      </c>
      <c r="K3895" s="66" t="s">
        <v>586</v>
      </c>
    </row>
    <row r="3896" spans="1:11" ht="17.25">
      <c r="A3896" s="65">
        <v>28</v>
      </c>
      <c r="B3896" s="69">
        <v>20668</v>
      </c>
      <c r="C3896" s="66" t="s">
        <v>3881</v>
      </c>
      <c r="D3896" s="66" t="s">
        <v>3897</v>
      </c>
      <c r="E3896" s="70"/>
      <c r="F3896" s="70"/>
      <c r="G3896" s="70">
        <v>31720</v>
      </c>
      <c r="H3896" s="66">
        <v>2556</v>
      </c>
      <c r="I3896" s="66" t="s">
        <v>478</v>
      </c>
      <c r="J3896" s="66" t="s">
        <v>3883</v>
      </c>
      <c r="K3896" s="66" t="s">
        <v>586</v>
      </c>
    </row>
    <row r="3897" spans="1:11" ht="17.25">
      <c r="A3897" s="65">
        <v>18</v>
      </c>
      <c r="B3897" s="69">
        <v>20699</v>
      </c>
      <c r="C3897" s="66" t="s">
        <v>3881</v>
      </c>
      <c r="D3897" s="66" t="s">
        <v>3898</v>
      </c>
      <c r="E3897" s="70"/>
      <c r="F3897" s="70"/>
      <c r="G3897" s="70">
        <v>7760</v>
      </c>
      <c r="H3897" s="66">
        <v>2556</v>
      </c>
      <c r="I3897" s="66" t="s">
        <v>478</v>
      </c>
      <c r="J3897" s="66" t="s">
        <v>3883</v>
      </c>
      <c r="K3897" s="66" t="s">
        <v>586</v>
      </c>
    </row>
    <row r="3898" spans="1:11" ht="17.25">
      <c r="A3898" s="65">
        <v>18</v>
      </c>
      <c r="B3898" s="69">
        <v>20699</v>
      </c>
      <c r="C3898" s="66" t="s">
        <v>3881</v>
      </c>
      <c r="D3898" s="66" t="s">
        <v>3899</v>
      </c>
      <c r="E3898" s="66"/>
      <c r="F3898" s="70"/>
      <c r="G3898" s="70">
        <v>24390</v>
      </c>
      <c r="H3898" s="66">
        <v>2556</v>
      </c>
      <c r="I3898" s="66" t="s">
        <v>478</v>
      </c>
      <c r="J3898" s="66" t="s">
        <v>3883</v>
      </c>
      <c r="K3898" s="66" t="s">
        <v>586</v>
      </c>
    </row>
    <row r="3899" spans="1:11" ht="17.25">
      <c r="A3899" s="65">
        <v>23</v>
      </c>
      <c r="B3899" s="69">
        <v>20699</v>
      </c>
      <c r="C3899" s="66" t="s">
        <v>3881</v>
      </c>
      <c r="D3899" s="66" t="s">
        <v>3900</v>
      </c>
      <c r="E3899" s="70"/>
      <c r="F3899" s="70"/>
      <c r="G3899" s="70">
        <v>14000</v>
      </c>
      <c r="H3899" s="66">
        <v>2556</v>
      </c>
      <c r="I3899" s="66" t="s">
        <v>478</v>
      </c>
      <c r="J3899" s="66" t="s">
        <v>3883</v>
      </c>
      <c r="K3899" s="66" t="s">
        <v>586</v>
      </c>
    </row>
    <row r="3900" spans="1:11" ht="17.25">
      <c r="A3900" s="65">
        <v>12</v>
      </c>
      <c r="B3900" s="69">
        <v>20394</v>
      </c>
      <c r="C3900" s="66" t="s">
        <v>2287</v>
      </c>
      <c r="D3900" s="66" t="s">
        <v>3901</v>
      </c>
      <c r="E3900" s="70"/>
      <c r="F3900" s="70"/>
      <c r="G3900" s="70">
        <v>12350</v>
      </c>
      <c r="H3900" s="66">
        <v>2556</v>
      </c>
      <c r="I3900" s="66" t="s">
        <v>478</v>
      </c>
      <c r="J3900" s="66" t="s">
        <v>3902</v>
      </c>
      <c r="K3900" s="66" t="s">
        <v>586</v>
      </c>
    </row>
    <row r="3901" spans="1:11" ht="17.25">
      <c r="A3901" s="65">
        <v>19</v>
      </c>
      <c r="B3901" s="69">
        <v>20394</v>
      </c>
      <c r="C3901" s="66" t="s">
        <v>2287</v>
      </c>
      <c r="D3901" s="66" t="s">
        <v>3903</v>
      </c>
      <c r="E3901" s="70"/>
      <c r="F3901" s="70"/>
      <c r="G3901" s="70">
        <v>5200</v>
      </c>
      <c r="H3901" s="66">
        <v>2556</v>
      </c>
      <c r="I3901" s="66" t="s">
        <v>478</v>
      </c>
      <c r="J3901" s="66" t="s">
        <v>3902</v>
      </c>
      <c r="K3901" s="66" t="s">
        <v>586</v>
      </c>
    </row>
    <row r="3902" spans="1:11" ht="17.25">
      <c r="A3902" s="65">
        <v>27</v>
      </c>
      <c r="B3902" s="69">
        <v>20424</v>
      </c>
      <c r="C3902" s="66" t="s">
        <v>3904</v>
      </c>
      <c r="D3902" s="66" t="s">
        <v>3905</v>
      </c>
      <c r="E3902" s="70"/>
      <c r="F3902" s="70"/>
      <c r="G3902" s="70">
        <v>870</v>
      </c>
      <c r="H3902" s="66">
        <v>2556</v>
      </c>
      <c r="I3902" s="66" t="s">
        <v>478</v>
      </c>
      <c r="J3902" s="66" t="s">
        <v>3906</v>
      </c>
      <c r="K3902" s="66" t="s">
        <v>586</v>
      </c>
    </row>
    <row r="3903" spans="1:11" ht="17.25">
      <c r="A3903" s="65">
        <v>28</v>
      </c>
      <c r="B3903" s="69">
        <v>20424</v>
      </c>
      <c r="C3903" s="66" t="s">
        <v>3904</v>
      </c>
      <c r="D3903" s="66" t="s">
        <v>3907</v>
      </c>
      <c r="E3903" s="70"/>
      <c r="F3903" s="70"/>
      <c r="G3903" s="70">
        <v>6500</v>
      </c>
      <c r="H3903" s="66">
        <v>2556</v>
      </c>
      <c r="I3903" s="66" t="s">
        <v>478</v>
      </c>
      <c r="J3903" s="66" t="s">
        <v>3906</v>
      </c>
      <c r="K3903" s="66" t="s">
        <v>586</v>
      </c>
    </row>
    <row r="3904" spans="1:11" ht="17.25">
      <c r="A3904" s="65">
        <v>8</v>
      </c>
      <c r="B3904" s="69">
        <v>20455</v>
      </c>
      <c r="C3904" s="66" t="s">
        <v>3904</v>
      </c>
      <c r="D3904" s="66" t="s">
        <v>3908</v>
      </c>
      <c r="E3904" s="70"/>
      <c r="F3904" s="70"/>
      <c r="G3904" s="70">
        <v>770</v>
      </c>
      <c r="H3904" s="66">
        <v>2556</v>
      </c>
      <c r="I3904" s="66" t="s">
        <v>478</v>
      </c>
      <c r="J3904" s="66" t="s">
        <v>3906</v>
      </c>
      <c r="K3904" s="66" t="s">
        <v>586</v>
      </c>
    </row>
    <row r="3905" spans="1:11" ht="17.25">
      <c r="A3905" s="65">
        <v>8</v>
      </c>
      <c r="B3905" s="69">
        <v>20455</v>
      </c>
      <c r="C3905" s="66" t="s">
        <v>3904</v>
      </c>
      <c r="D3905" s="66" t="s">
        <v>3598</v>
      </c>
      <c r="E3905" s="70"/>
      <c r="F3905" s="70"/>
      <c r="G3905" s="70">
        <v>240</v>
      </c>
      <c r="H3905" s="66">
        <v>2556</v>
      </c>
      <c r="I3905" s="66" t="s">
        <v>478</v>
      </c>
      <c r="J3905" s="66" t="s">
        <v>3906</v>
      </c>
      <c r="K3905" s="66" t="s">
        <v>586</v>
      </c>
    </row>
    <row r="3906" spans="1:11" ht="17.25">
      <c r="A3906" s="65">
        <v>9</v>
      </c>
      <c r="B3906" s="69">
        <v>20699</v>
      </c>
      <c r="C3906" s="66" t="s">
        <v>3909</v>
      </c>
      <c r="D3906" s="66" t="s">
        <v>3910</v>
      </c>
      <c r="E3906" s="70"/>
      <c r="F3906" s="70"/>
      <c r="G3906" s="70">
        <v>4070</v>
      </c>
      <c r="H3906" s="66">
        <v>2556</v>
      </c>
      <c r="I3906" s="66" t="s">
        <v>478</v>
      </c>
      <c r="J3906" s="66" t="s">
        <v>3911</v>
      </c>
      <c r="K3906" s="66" t="s">
        <v>586</v>
      </c>
    </row>
    <row r="3907" spans="1:11" ht="17.25">
      <c r="A3907" s="65">
        <v>9</v>
      </c>
      <c r="B3907" s="69">
        <v>20699</v>
      </c>
      <c r="C3907" s="66" t="s">
        <v>3909</v>
      </c>
      <c r="D3907" s="66" t="s">
        <v>3910</v>
      </c>
      <c r="E3907" s="70"/>
      <c r="F3907" s="70"/>
      <c r="G3907" s="70">
        <v>24270</v>
      </c>
      <c r="H3907" s="66">
        <v>2556</v>
      </c>
      <c r="I3907" s="66" t="s">
        <v>478</v>
      </c>
      <c r="J3907" s="66" t="s">
        <v>3911</v>
      </c>
      <c r="K3907" s="66" t="s">
        <v>586</v>
      </c>
    </row>
    <row r="3908" spans="1:11" ht="17.25">
      <c r="A3908" s="65">
        <v>2</v>
      </c>
      <c r="B3908" s="69">
        <v>20699</v>
      </c>
      <c r="C3908" s="66" t="s">
        <v>3912</v>
      </c>
      <c r="D3908" s="66" t="s">
        <v>3913</v>
      </c>
      <c r="E3908" s="70"/>
      <c r="F3908" s="70"/>
      <c r="G3908" s="70">
        <v>40000</v>
      </c>
      <c r="H3908" s="66">
        <v>2556</v>
      </c>
      <c r="I3908" s="66" t="s">
        <v>478</v>
      </c>
      <c r="J3908" s="66" t="s">
        <v>3914</v>
      </c>
      <c r="K3908" s="66" t="s">
        <v>586</v>
      </c>
    </row>
    <row r="3909" spans="1:11" ht="17.25">
      <c r="A3909" s="65">
        <v>20</v>
      </c>
      <c r="B3909" s="69">
        <v>20699</v>
      </c>
      <c r="C3909" s="66" t="s">
        <v>3912</v>
      </c>
      <c r="D3909" s="66" t="s">
        <v>3915</v>
      </c>
      <c r="E3909" s="70"/>
      <c r="F3909" s="70"/>
      <c r="G3909" s="70">
        <v>6420</v>
      </c>
      <c r="H3909" s="66">
        <v>2556</v>
      </c>
      <c r="I3909" s="66" t="s">
        <v>478</v>
      </c>
      <c r="J3909" s="66" t="s">
        <v>3914</v>
      </c>
      <c r="K3909" s="66" t="s">
        <v>586</v>
      </c>
    </row>
    <row r="3910" spans="1:11" ht="17.25">
      <c r="A3910" s="65">
        <v>23</v>
      </c>
      <c r="B3910" s="69">
        <v>20699</v>
      </c>
      <c r="C3910" s="66" t="s">
        <v>3912</v>
      </c>
      <c r="D3910" s="66" t="s">
        <v>3916</v>
      </c>
      <c r="E3910" s="70"/>
      <c r="F3910" s="70"/>
      <c r="G3910" s="70">
        <v>9500</v>
      </c>
      <c r="H3910" s="66">
        <v>2556</v>
      </c>
      <c r="I3910" s="66" t="s">
        <v>478</v>
      </c>
      <c r="J3910" s="66" t="s">
        <v>3914</v>
      </c>
      <c r="K3910" s="66" t="s">
        <v>586</v>
      </c>
    </row>
    <row r="3911" spans="1:11" ht="17.25">
      <c r="A3911" s="65">
        <v>30</v>
      </c>
      <c r="B3911" s="69">
        <v>20576</v>
      </c>
      <c r="C3911" s="66" t="s">
        <v>454</v>
      </c>
      <c r="D3911" s="66" t="s">
        <v>3917</v>
      </c>
      <c r="E3911" s="70"/>
      <c r="F3911" s="70"/>
      <c r="G3911" s="70">
        <v>2161500</v>
      </c>
      <c r="H3911" s="66">
        <v>2556</v>
      </c>
      <c r="I3911" s="66" t="s">
        <v>478</v>
      </c>
      <c r="J3911" s="66" t="s">
        <v>3918</v>
      </c>
      <c r="K3911" s="66" t="s">
        <v>586</v>
      </c>
    </row>
    <row r="3912" spans="1:11" ht="17.25">
      <c r="A3912" s="65">
        <v>30</v>
      </c>
      <c r="B3912" s="69">
        <v>20576</v>
      </c>
      <c r="C3912" s="66" t="s">
        <v>2250</v>
      </c>
      <c r="D3912" s="66" t="s">
        <v>3919</v>
      </c>
      <c r="E3912" s="70"/>
      <c r="F3912" s="70"/>
      <c r="G3912" s="70">
        <v>100000</v>
      </c>
      <c r="H3912" s="66">
        <v>2556</v>
      </c>
      <c r="I3912" s="66" t="s">
        <v>478</v>
      </c>
      <c r="J3912" s="66" t="s">
        <v>2252</v>
      </c>
      <c r="K3912" s="66" t="s">
        <v>586</v>
      </c>
    </row>
    <row r="3913" spans="1:11" ht="17.25">
      <c r="A3913" s="65">
        <v>13</v>
      </c>
      <c r="B3913" s="69">
        <v>20394</v>
      </c>
      <c r="C3913" s="66" t="s">
        <v>476</v>
      </c>
      <c r="D3913" s="66" t="s">
        <v>3920</v>
      </c>
      <c r="E3913" s="70"/>
      <c r="F3913" s="70"/>
      <c r="G3913" s="70">
        <v>120</v>
      </c>
      <c r="H3913" s="66">
        <v>2556</v>
      </c>
      <c r="I3913" s="66" t="s">
        <v>478</v>
      </c>
      <c r="J3913" s="66" t="s">
        <v>479</v>
      </c>
      <c r="K3913" s="66" t="s">
        <v>586</v>
      </c>
    </row>
    <row r="3914" spans="1:11" ht="17.25">
      <c r="A3914" s="65">
        <v>7</v>
      </c>
      <c r="B3914" s="69">
        <v>20515</v>
      </c>
      <c r="C3914" s="66" t="s">
        <v>476</v>
      </c>
      <c r="D3914" s="66" t="s">
        <v>3921</v>
      </c>
      <c r="E3914" s="70"/>
      <c r="F3914" s="70"/>
      <c r="G3914" s="70">
        <v>69367</v>
      </c>
      <c r="H3914" s="66">
        <v>2556</v>
      </c>
      <c r="I3914" s="66" t="s">
        <v>478</v>
      </c>
      <c r="J3914" s="66" t="s">
        <v>479</v>
      </c>
      <c r="K3914" s="66" t="s">
        <v>586</v>
      </c>
    </row>
    <row r="3915" spans="1:11" ht="17.25">
      <c r="A3915" s="65">
        <v>21</v>
      </c>
      <c r="B3915" s="69">
        <v>20515</v>
      </c>
      <c r="C3915" s="66" t="s">
        <v>476</v>
      </c>
      <c r="D3915" s="66" t="s">
        <v>3922</v>
      </c>
      <c r="E3915" s="70"/>
      <c r="F3915" s="70"/>
      <c r="G3915" s="70">
        <v>70450</v>
      </c>
      <c r="H3915" s="66">
        <v>2556</v>
      </c>
      <c r="I3915" s="66" t="s">
        <v>478</v>
      </c>
      <c r="J3915" s="66" t="s">
        <v>479</v>
      </c>
      <c r="K3915" s="66" t="s">
        <v>586</v>
      </c>
    </row>
    <row r="3916" spans="1:11" ht="17.25">
      <c r="A3916" s="65">
        <v>2</v>
      </c>
      <c r="B3916" s="69">
        <v>20546</v>
      </c>
      <c r="C3916" s="66" t="s">
        <v>476</v>
      </c>
      <c r="D3916" s="66" t="s">
        <v>3923</v>
      </c>
      <c r="E3916" s="70"/>
      <c r="F3916" s="70"/>
      <c r="G3916" s="70">
        <v>1200</v>
      </c>
      <c r="H3916" s="66">
        <v>2556</v>
      </c>
      <c r="I3916" s="66" t="s">
        <v>478</v>
      </c>
      <c r="J3916" s="66" t="s">
        <v>479</v>
      </c>
      <c r="K3916" s="66" t="s">
        <v>586</v>
      </c>
    </row>
    <row r="3917" spans="1:11" ht="17.25">
      <c r="A3917" s="65">
        <v>19</v>
      </c>
      <c r="B3917" s="69">
        <v>20546</v>
      </c>
      <c r="C3917" s="66" t="s">
        <v>476</v>
      </c>
      <c r="D3917" s="66" t="s">
        <v>3924</v>
      </c>
      <c r="E3917" s="70"/>
      <c r="F3917" s="70"/>
      <c r="G3917" s="70">
        <v>2096</v>
      </c>
      <c r="H3917" s="66">
        <v>2556</v>
      </c>
      <c r="I3917" s="66" t="s">
        <v>478</v>
      </c>
      <c r="J3917" s="66" t="s">
        <v>479</v>
      </c>
      <c r="K3917" s="66" t="s">
        <v>586</v>
      </c>
    </row>
    <row r="3918" spans="1:11" ht="17.25">
      <c r="A3918" s="65">
        <v>19</v>
      </c>
      <c r="B3918" s="69">
        <v>20546</v>
      </c>
      <c r="C3918" s="66" t="s">
        <v>476</v>
      </c>
      <c r="D3918" s="66" t="s">
        <v>3925</v>
      </c>
      <c r="E3918" s="70"/>
      <c r="F3918" s="70"/>
      <c r="G3918" s="70">
        <v>94</v>
      </c>
      <c r="H3918" s="66">
        <v>2556</v>
      </c>
      <c r="I3918" s="66" t="s">
        <v>478</v>
      </c>
      <c r="J3918" s="66" t="s">
        <v>479</v>
      </c>
      <c r="K3918" s="66" t="s">
        <v>586</v>
      </c>
    </row>
    <row r="3919" spans="1:11" ht="17.25">
      <c r="A3919" s="65">
        <v>10</v>
      </c>
      <c r="B3919" s="69">
        <v>20576</v>
      </c>
      <c r="C3919" s="66" t="s">
        <v>476</v>
      </c>
      <c r="D3919" s="66" t="s">
        <v>3926</v>
      </c>
      <c r="E3919" s="70"/>
      <c r="F3919" s="70"/>
      <c r="G3919" s="70">
        <v>1590</v>
      </c>
      <c r="H3919" s="66">
        <v>2556</v>
      </c>
      <c r="I3919" s="66" t="s">
        <v>478</v>
      </c>
      <c r="J3919" s="66" t="s">
        <v>479</v>
      </c>
      <c r="K3919" s="66" t="s">
        <v>586</v>
      </c>
    </row>
    <row r="3920" spans="1:11" ht="17.25">
      <c r="A3920" s="65">
        <v>17</v>
      </c>
      <c r="B3920" s="69">
        <v>20576</v>
      </c>
      <c r="C3920" s="66" t="s">
        <v>476</v>
      </c>
      <c r="D3920" s="66" t="s">
        <v>3927</v>
      </c>
      <c r="E3920" s="70"/>
      <c r="F3920" s="70"/>
      <c r="G3920" s="70">
        <v>1800</v>
      </c>
      <c r="H3920" s="66">
        <v>2556</v>
      </c>
      <c r="I3920" s="66" t="s">
        <v>478</v>
      </c>
      <c r="J3920" s="66" t="s">
        <v>479</v>
      </c>
      <c r="K3920" s="66" t="s">
        <v>586</v>
      </c>
    </row>
    <row r="3921" spans="1:11" ht="17.25">
      <c r="A3921" s="65">
        <v>6</v>
      </c>
      <c r="B3921" s="69">
        <v>20576</v>
      </c>
      <c r="C3921" s="66" t="s">
        <v>476</v>
      </c>
      <c r="D3921" s="66" t="s">
        <v>3928</v>
      </c>
      <c r="E3921" s="70"/>
      <c r="F3921" s="70"/>
      <c r="G3921" s="70">
        <v>1360</v>
      </c>
      <c r="H3921" s="66">
        <v>2556</v>
      </c>
      <c r="I3921" s="66" t="s">
        <v>478</v>
      </c>
      <c r="J3921" s="66" t="s">
        <v>479</v>
      </c>
      <c r="K3921" s="66" t="s">
        <v>586</v>
      </c>
    </row>
    <row r="3922" spans="1:11" ht="17.25">
      <c r="A3922" s="65">
        <v>20</v>
      </c>
      <c r="B3922" s="69">
        <v>20607</v>
      </c>
      <c r="C3922" s="66" t="s">
        <v>476</v>
      </c>
      <c r="D3922" s="66" t="s">
        <v>3929</v>
      </c>
      <c r="E3922" s="70"/>
      <c r="F3922" s="70"/>
      <c r="G3922" s="70">
        <v>945</v>
      </c>
      <c r="H3922" s="66">
        <v>2556</v>
      </c>
      <c r="I3922" s="66" t="s">
        <v>478</v>
      </c>
      <c r="J3922" s="66" t="s">
        <v>479</v>
      </c>
      <c r="K3922" s="66" t="s">
        <v>586</v>
      </c>
    </row>
    <row r="3923" spans="1:11" ht="17.25">
      <c r="A3923" s="65">
        <v>5</v>
      </c>
      <c r="B3923" s="69">
        <v>20637</v>
      </c>
      <c r="C3923" s="66" t="s">
        <v>476</v>
      </c>
      <c r="D3923" s="66" t="s">
        <v>3930</v>
      </c>
      <c r="E3923" s="70"/>
      <c r="F3923" s="70"/>
      <c r="G3923" s="70">
        <v>2313</v>
      </c>
      <c r="H3923" s="66">
        <v>2556</v>
      </c>
      <c r="I3923" s="66" t="s">
        <v>478</v>
      </c>
      <c r="J3923" s="66" t="s">
        <v>479</v>
      </c>
      <c r="K3923" s="66" t="s">
        <v>586</v>
      </c>
    </row>
    <row r="3924" spans="1:11" ht="17.25">
      <c r="A3924" s="65">
        <v>9</v>
      </c>
      <c r="B3924" s="69">
        <v>20637</v>
      </c>
      <c r="C3924" s="66" t="s">
        <v>476</v>
      </c>
      <c r="D3924" s="66" t="s">
        <v>3931</v>
      </c>
      <c r="E3924" s="70"/>
      <c r="F3924" s="70"/>
      <c r="G3924" s="70">
        <v>3187.5</v>
      </c>
      <c r="H3924" s="66">
        <v>2556</v>
      </c>
      <c r="I3924" s="66" t="s">
        <v>478</v>
      </c>
      <c r="J3924" s="66" t="s">
        <v>479</v>
      </c>
      <c r="K3924" s="66" t="s">
        <v>586</v>
      </c>
    </row>
    <row r="3925" spans="1:11" ht="17.25">
      <c r="A3925" s="65">
        <v>10</v>
      </c>
      <c r="B3925" s="69">
        <v>20637</v>
      </c>
      <c r="C3925" s="66" t="s">
        <v>476</v>
      </c>
      <c r="D3925" s="66" t="s">
        <v>3932</v>
      </c>
      <c r="E3925" s="70"/>
      <c r="F3925" s="70"/>
      <c r="G3925" s="70">
        <v>872</v>
      </c>
      <c r="H3925" s="66">
        <v>2556</v>
      </c>
      <c r="I3925" s="66" t="s">
        <v>478</v>
      </c>
      <c r="J3925" s="66" t="s">
        <v>479</v>
      </c>
      <c r="K3925" s="66" t="s">
        <v>586</v>
      </c>
    </row>
    <row r="3926" spans="1:11" ht="17.25">
      <c r="A3926" s="65">
        <v>11</v>
      </c>
      <c r="B3926" s="69">
        <v>20637</v>
      </c>
      <c r="C3926" s="66" t="s">
        <v>476</v>
      </c>
      <c r="D3926" s="66" t="s">
        <v>3933</v>
      </c>
      <c r="E3926" s="70"/>
      <c r="F3926" s="70"/>
      <c r="G3926" s="70">
        <v>3000</v>
      </c>
      <c r="H3926" s="66">
        <v>2556</v>
      </c>
      <c r="I3926" s="66" t="s">
        <v>478</v>
      </c>
      <c r="J3926" s="66" t="s">
        <v>479</v>
      </c>
      <c r="K3926" s="66" t="s">
        <v>586</v>
      </c>
    </row>
    <row r="3927" spans="1:11" ht="17.25">
      <c r="A3927" s="65">
        <v>11</v>
      </c>
      <c r="B3927" s="69">
        <v>20637</v>
      </c>
      <c r="C3927" s="66" t="s">
        <v>476</v>
      </c>
      <c r="D3927" s="78" t="s">
        <v>3934</v>
      </c>
      <c r="E3927" s="66"/>
      <c r="F3927" s="70"/>
      <c r="G3927" s="70">
        <v>3210</v>
      </c>
      <c r="H3927" s="66">
        <v>2556</v>
      </c>
      <c r="I3927" s="66" t="s">
        <v>478</v>
      </c>
      <c r="J3927" s="66" t="s">
        <v>479</v>
      </c>
      <c r="K3927" s="66" t="s">
        <v>586</v>
      </c>
    </row>
    <row r="3928" spans="1:11" ht="17.25">
      <c r="A3928" s="65">
        <v>31</v>
      </c>
      <c r="B3928" s="69">
        <v>20637</v>
      </c>
      <c r="C3928" s="66" t="s">
        <v>476</v>
      </c>
      <c r="D3928" s="66" t="s">
        <v>3935</v>
      </c>
      <c r="E3928" s="70"/>
      <c r="F3928" s="70"/>
      <c r="G3928" s="70">
        <v>1225</v>
      </c>
      <c r="H3928" s="66">
        <v>2556</v>
      </c>
      <c r="I3928" s="66" t="s">
        <v>478</v>
      </c>
      <c r="J3928" s="66" t="s">
        <v>479</v>
      </c>
      <c r="K3928" s="66" t="s">
        <v>586</v>
      </c>
    </row>
    <row r="3929" spans="1:11" ht="17.25">
      <c r="A3929" s="65">
        <v>31</v>
      </c>
      <c r="B3929" s="69">
        <v>20637</v>
      </c>
      <c r="C3929" s="66" t="s">
        <v>476</v>
      </c>
      <c r="D3929" s="66" t="s">
        <v>3935</v>
      </c>
      <c r="E3929" s="70"/>
      <c r="F3929" s="70"/>
      <c r="G3929" s="70">
        <v>8775</v>
      </c>
      <c r="H3929" s="66">
        <v>2556</v>
      </c>
      <c r="I3929" s="66" t="s">
        <v>478</v>
      </c>
      <c r="J3929" s="66" t="s">
        <v>479</v>
      </c>
      <c r="K3929" s="66" t="s">
        <v>586</v>
      </c>
    </row>
    <row r="3930" spans="1:11" ht="17.25">
      <c r="A3930" s="65">
        <v>31</v>
      </c>
      <c r="B3930" s="69">
        <v>20637</v>
      </c>
      <c r="C3930" s="66" t="s">
        <v>476</v>
      </c>
      <c r="D3930" s="66" t="s">
        <v>3936</v>
      </c>
      <c r="E3930" s="70"/>
      <c r="F3930" s="70"/>
      <c r="G3930" s="70">
        <v>76</v>
      </c>
      <c r="H3930" s="66">
        <v>2556</v>
      </c>
      <c r="I3930" s="66" t="s">
        <v>478</v>
      </c>
      <c r="J3930" s="66" t="s">
        <v>479</v>
      </c>
      <c r="K3930" s="66" t="s">
        <v>586</v>
      </c>
    </row>
    <row r="3931" spans="1:11" ht="17.25">
      <c r="A3931" s="65">
        <v>19</v>
      </c>
      <c r="B3931" s="69">
        <v>20668</v>
      </c>
      <c r="C3931" s="66" t="s">
        <v>476</v>
      </c>
      <c r="D3931" s="66" t="s">
        <v>3937</v>
      </c>
      <c r="E3931" s="70"/>
      <c r="F3931" s="70"/>
      <c r="G3931" s="70">
        <v>3582</v>
      </c>
      <c r="H3931" s="66">
        <v>2556</v>
      </c>
      <c r="I3931" s="66" t="s">
        <v>478</v>
      </c>
      <c r="J3931" s="66" t="s">
        <v>479</v>
      </c>
      <c r="K3931" s="66" t="s">
        <v>586</v>
      </c>
    </row>
    <row r="3932" spans="1:11" ht="17.25">
      <c r="A3932" s="65">
        <v>30</v>
      </c>
      <c r="B3932" s="69">
        <v>20668</v>
      </c>
      <c r="C3932" s="66" t="s">
        <v>476</v>
      </c>
      <c r="D3932" s="66" t="s">
        <v>3938</v>
      </c>
      <c r="E3932" s="70"/>
      <c r="F3932" s="70"/>
      <c r="G3932" s="70">
        <v>180</v>
      </c>
      <c r="H3932" s="66">
        <v>2556</v>
      </c>
      <c r="I3932" s="66" t="s">
        <v>478</v>
      </c>
      <c r="J3932" s="66" t="s">
        <v>479</v>
      </c>
      <c r="K3932" s="66" t="s">
        <v>586</v>
      </c>
    </row>
    <row r="3933" spans="1:11" ht="17.25">
      <c r="A3933" s="65">
        <v>11</v>
      </c>
      <c r="B3933" s="69">
        <v>20699</v>
      </c>
      <c r="C3933" s="66" t="s">
        <v>476</v>
      </c>
      <c r="D3933" s="66" t="s">
        <v>3939</v>
      </c>
      <c r="E3933" s="70"/>
      <c r="F3933" s="70"/>
      <c r="G3933" s="70">
        <v>4692</v>
      </c>
      <c r="H3933" s="66">
        <v>2556</v>
      </c>
      <c r="I3933" s="66" t="s">
        <v>478</v>
      </c>
      <c r="J3933" s="66" t="s">
        <v>479</v>
      </c>
      <c r="K3933" s="66" t="s">
        <v>586</v>
      </c>
    </row>
    <row r="3934" spans="1:11" ht="17.25">
      <c r="A3934" s="65">
        <v>13</v>
      </c>
      <c r="B3934" s="69">
        <v>20699</v>
      </c>
      <c r="C3934" s="66" t="s">
        <v>476</v>
      </c>
      <c r="D3934" s="66" t="s">
        <v>3940</v>
      </c>
      <c r="E3934" s="70"/>
      <c r="F3934" s="70"/>
      <c r="G3934" s="70">
        <v>41908</v>
      </c>
      <c r="H3934" s="66">
        <v>2556</v>
      </c>
      <c r="I3934" s="66" t="s">
        <v>478</v>
      </c>
      <c r="J3934" s="66" t="s">
        <v>479</v>
      </c>
      <c r="K3934" s="66" t="s">
        <v>586</v>
      </c>
    </row>
    <row r="3935" spans="1:11" ht="17.25">
      <c r="A3935" s="65">
        <v>11</v>
      </c>
      <c r="B3935" s="69">
        <v>20607</v>
      </c>
      <c r="C3935" s="66" t="s">
        <v>489</v>
      </c>
      <c r="D3935" s="66" t="s">
        <v>3941</v>
      </c>
      <c r="E3935" s="70"/>
      <c r="F3935" s="70"/>
      <c r="G3935" s="70">
        <v>61600</v>
      </c>
      <c r="H3935" s="66">
        <v>2556</v>
      </c>
      <c r="I3935" s="66" t="s">
        <v>478</v>
      </c>
      <c r="J3935" s="66" t="s">
        <v>491</v>
      </c>
      <c r="K3935" s="66" t="s">
        <v>586</v>
      </c>
    </row>
    <row r="3936" spans="1:11" ht="17.25">
      <c r="A3936" s="65">
        <v>18</v>
      </c>
      <c r="B3936" s="69">
        <v>20607</v>
      </c>
      <c r="C3936" s="66" t="s">
        <v>489</v>
      </c>
      <c r="D3936" s="66" t="s">
        <v>3942</v>
      </c>
      <c r="E3936" s="70"/>
      <c r="F3936" s="70"/>
      <c r="G3936" s="70">
        <v>9000</v>
      </c>
      <c r="H3936" s="66">
        <v>2556</v>
      </c>
      <c r="I3936" s="66" t="s">
        <v>478</v>
      </c>
      <c r="J3936" s="66" t="s">
        <v>491</v>
      </c>
      <c r="K3936" s="66" t="s">
        <v>586</v>
      </c>
    </row>
    <row r="3937" spans="1:11" ht="17.25">
      <c r="A3937" s="65">
        <v>18</v>
      </c>
      <c r="B3937" s="69">
        <v>20607</v>
      </c>
      <c r="C3937" s="66" t="s">
        <v>489</v>
      </c>
      <c r="D3937" s="66" t="s">
        <v>3943</v>
      </c>
      <c r="E3937" s="70"/>
      <c r="F3937" s="70"/>
      <c r="G3937" s="70">
        <v>29425</v>
      </c>
      <c r="H3937" s="66">
        <v>2556</v>
      </c>
      <c r="I3937" s="66" t="s">
        <v>478</v>
      </c>
      <c r="J3937" s="66" t="s">
        <v>491</v>
      </c>
      <c r="K3937" s="66" t="s">
        <v>586</v>
      </c>
    </row>
    <row r="3938" spans="1:11" ht="17.25">
      <c r="A3938" s="65">
        <v>3</v>
      </c>
      <c r="B3938" s="69">
        <v>20637</v>
      </c>
      <c r="C3938" s="66" t="s">
        <v>489</v>
      </c>
      <c r="D3938" s="66" t="s">
        <v>3944</v>
      </c>
      <c r="E3938" s="70"/>
      <c r="F3938" s="70"/>
      <c r="G3938" s="70">
        <v>3240</v>
      </c>
      <c r="H3938" s="66">
        <v>2556</v>
      </c>
      <c r="I3938" s="66" t="s">
        <v>478</v>
      </c>
      <c r="J3938" s="66" t="s">
        <v>491</v>
      </c>
      <c r="K3938" s="66" t="s">
        <v>586</v>
      </c>
    </row>
    <row r="3939" spans="1:11" ht="17.25">
      <c r="A3939" s="65">
        <v>3</v>
      </c>
      <c r="B3939" s="69">
        <v>20637</v>
      </c>
      <c r="C3939" s="66" t="s">
        <v>489</v>
      </c>
      <c r="D3939" s="66" t="s">
        <v>3945</v>
      </c>
      <c r="E3939" s="70"/>
      <c r="F3939" s="70"/>
      <c r="G3939" s="70">
        <v>9444.06</v>
      </c>
      <c r="H3939" s="66">
        <v>2556</v>
      </c>
      <c r="I3939" s="66" t="s">
        <v>478</v>
      </c>
      <c r="J3939" s="66" t="s">
        <v>491</v>
      </c>
      <c r="K3939" s="66" t="s">
        <v>586</v>
      </c>
    </row>
    <row r="3940" spans="1:11" ht="17.25">
      <c r="A3940" s="65">
        <v>3</v>
      </c>
      <c r="B3940" s="69">
        <v>20637</v>
      </c>
      <c r="C3940" s="66" t="s">
        <v>489</v>
      </c>
      <c r="D3940" s="66" t="s">
        <v>3946</v>
      </c>
      <c r="E3940" s="70"/>
      <c r="F3940" s="70"/>
      <c r="G3940" s="70">
        <v>2307</v>
      </c>
      <c r="H3940" s="66">
        <v>2556</v>
      </c>
      <c r="I3940" s="66" t="s">
        <v>478</v>
      </c>
      <c r="J3940" s="66" t="s">
        <v>491</v>
      </c>
      <c r="K3940" s="66" t="s">
        <v>586</v>
      </c>
    </row>
    <row r="3941" spans="1:11" ht="17.25">
      <c r="A3941" s="65">
        <v>16</v>
      </c>
      <c r="B3941" s="69">
        <v>20637</v>
      </c>
      <c r="C3941" s="66" t="s">
        <v>489</v>
      </c>
      <c r="D3941" s="66" t="s">
        <v>3947</v>
      </c>
      <c r="E3941" s="70"/>
      <c r="F3941" s="70"/>
      <c r="G3941" s="70">
        <v>4700</v>
      </c>
      <c r="H3941" s="66">
        <v>2556</v>
      </c>
      <c r="I3941" s="66" t="s">
        <v>478</v>
      </c>
      <c r="J3941" s="66" t="s">
        <v>491</v>
      </c>
      <c r="K3941" s="66" t="s">
        <v>586</v>
      </c>
    </row>
    <row r="3942" spans="1:11" ht="17.25">
      <c r="A3942" s="65">
        <v>13</v>
      </c>
      <c r="B3942" s="69">
        <v>20668</v>
      </c>
      <c r="C3942" s="66" t="s">
        <v>489</v>
      </c>
      <c r="D3942" s="66" t="s">
        <v>3948</v>
      </c>
      <c r="E3942" s="70"/>
      <c r="F3942" s="70"/>
      <c r="G3942" s="70">
        <v>9950</v>
      </c>
      <c r="H3942" s="66">
        <v>2556</v>
      </c>
      <c r="I3942" s="66" t="s">
        <v>478</v>
      </c>
      <c r="J3942" s="66" t="s">
        <v>491</v>
      </c>
      <c r="K3942" s="66" t="s">
        <v>586</v>
      </c>
    </row>
    <row r="3943" spans="1:11" ht="17.25">
      <c r="A3943" s="65">
        <v>23</v>
      </c>
      <c r="B3943" s="69">
        <v>20668</v>
      </c>
      <c r="C3943" s="66" t="s">
        <v>489</v>
      </c>
      <c r="D3943" s="66" t="s">
        <v>3949</v>
      </c>
      <c r="E3943" s="70"/>
      <c r="F3943" s="70"/>
      <c r="G3943" s="70">
        <v>35000</v>
      </c>
      <c r="H3943" s="66">
        <v>2556</v>
      </c>
      <c r="I3943" s="66" t="s">
        <v>478</v>
      </c>
      <c r="J3943" s="66" t="s">
        <v>491</v>
      </c>
      <c r="K3943" s="66" t="s">
        <v>586</v>
      </c>
    </row>
    <row r="3944" spans="1:11" ht="17.25">
      <c r="A3944" s="65">
        <v>6</v>
      </c>
      <c r="B3944" s="69">
        <v>20699</v>
      </c>
      <c r="C3944" s="66" t="s">
        <v>489</v>
      </c>
      <c r="D3944" s="66" t="s">
        <v>3950</v>
      </c>
      <c r="E3944" s="70"/>
      <c r="F3944" s="70"/>
      <c r="G3944" s="70">
        <v>35567</v>
      </c>
      <c r="H3944" s="66">
        <v>2556</v>
      </c>
      <c r="I3944" s="66" t="s">
        <v>478</v>
      </c>
      <c r="J3944" s="66" t="s">
        <v>491</v>
      </c>
      <c r="K3944" s="66" t="s">
        <v>586</v>
      </c>
    </row>
    <row r="3945" spans="1:11" ht="17.25">
      <c r="A3945" s="65">
        <v>5</v>
      </c>
      <c r="B3945" s="69">
        <v>20394</v>
      </c>
      <c r="C3945" s="66" t="s">
        <v>505</v>
      </c>
      <c r="D3945" s="66" t="s">
        <v>3951</v>
      </c>
      <c r="E3945" s="70"/>
      <c r="F3945" s="70"/>
      <c r="G3945" s="70">
        <v>85090</v>
      </c>
      <c r="H3945" s="66">
        <v>2556</v>
      </c>
      <c r="I3945" s="66" t="s">
        <v>478</v>
      </c>
      <c r="J3945" s="66" t="s">
        <v>507</v>
      </c>
      <c r="K3945" s="66" t="s">
        <v>586</v>
      </c>
    </row>
    <row r="3946" spans="1:11" ht="17.25">
      <c r="A3946" s="65">
        <v>11</v>
      </c>
      <c r="B3946" s="69">
        <v>20455</v>
      </c>
      <c r="C3946" s="66" t="s">
        <v>505</v>
      </c>
      <c r="D3946" s="66" t="s">
        <v>3952</v>
      </c>
      <c r="E3946" s="70"/>
      <c r="F3946" s="70"/>
      <c r="G3946" s="70">
        <v>7342</v>
      </c>
      <c r="H3946" s="66">
        <v>2556</v>
      </c>
      <c r="I3946" s="66" t="s">
        <v>478</v>
      </c>
      <c r="J3946" s="66" t="s">
        <v>507</v>
      </c>
      <c r="K3946" s="66" t="s">
        <v>586</v>
      </c>
    </row>
    <row r="3947" spans="1:11" ht="17.25">
      <c r="A3947" s="65">
        <v>6</v>
      </c>
      <c r="B3947" s="69">
        <v>20607</v>
      </c>
      <c r="C3947" s="66" t="s">
        <v>505</v>
      </c>
      <c r="D3947" s="66" t="s">
        <v>3953</v>
      </c>
      <c r="E3947" s="70"/>
      <c r="F3947" s="70"/>
      <c r="G3947" s="70">
        <v>2980</v>
      </c>
      <c r="H3947" s="66">
        <v>2556</v>
      </c>
      <c r="I3947" s="66" t="s">
        <v>478</v>
      </c>
      <c r="J3947" s="66" t="s">
        <v>507</v>
      </c>
      <c r="K3947" s="66" t="s">
        <v>586</v>
      </c>
    </row>
    <row r="3948" spans="1:11" ht="17.25">
      <c r="A3948" s="65">
        <v>28</v>
      </c>
      <c r="B3948" s="69">
        <v>20607</v>
      </c>
      <c r="C3948" s="66" t="s">
        <v>505</v>
      </c>
      <c r="D3948" s="66" t="s">
        <v>3954</v>
      </c>
      <c r="E3948" s="70"/>
      <c r="F3948" s="70"/>
      <c r="G3948" s="70">
        <v>675</v>
      </c>
      <c r="H3948" s="66">
        <v>2556</v>
      </c>
      <c r="I3948" s="66" t="s">
        <v>478</v>
      </c>
      <c r="J3948" s="66" t="s">
        <v>507</v>
      </c>
      <c r="K3948" s="66" t="s">
        <v>586</v>
      </c>
    </row>
    <row r="3949" spans="1:11" ht="17.25">
      <c r="A3949" s="65">
        <v>11</v>
      </c>
      <c r="B3949" s="69">
        <v>20546</v>
      </c>
      <c r="C3949" s="66" t="s">
        <v>2290</v>
      </c>
      <c r="D3949" s="66" t="s">
        <v>3955</v>
      </c>
      <c r="E3949" s="70"/>
      <c r="F3949" s="70"/>
      <c r="G3949" s="70">
        <v>45000</v>
      </c>
      <c r="H3949" s="66">
        <v>2556</v>
      </c>
      <c r="I3949" s="66" t="s">
        <v>478</v>
      </c>
      <c r="J3949" s="66" t="s">
        <v>3956</v>
      </c>
      <c r="K3949" s="66" t="s">
        <v>586</v>
      </c>
    </row>
    <row r="3950" spans="1:11" ht="17.25">
      <c r="A3950" s="65">
        <v>19</v>
      </c>
      <c r="B3950" s="69">
        <v>20668</v>
      </c>
      <c r="C3950" s="66" t="s">
        <v>2290</v>
      </c>
      <c r="D3950" s="66" t="s">
        <v>3957</v>
      </c>
      <c r="E3950" s="70"/>
      <c r="F3950" s="70"/>
      <c r="G3950" s="70">
        <v>29699</v>
      </c>
      <c r="H3950" s="66">
        <v>2556</v>
      </c>
      <c r="I3950" s="66" t="s">
        <v>478</v>
      </c>
      <c r="J3950" s="66" t="s">
        <v>3956</v>
      </c>
      <c r="K3950" s="66" t="s">
        <v>586</v>
      </c>
    </row>
    <row r="3951" spans="1:11" ht="17.25">
      <c r="A3951" s="65">
        <v>18</v>
      </c>
      <c r="B3951" s="69">
        <v>20363</v>
      </c>
      <c r="C3951" s="66" t="s">
        <v>514</v>
      </c>
      <c r="D3951" s="66" t="s">
        <v>3958</v>
      </c>
      <c r="E3951" s="70"/>
      <c r="F3951" s="70"/>
      <c r="G3951" s="70">
        <v>19828.169999999998</v>
      </c>
      <c r="H3951" s="66">
        <v>2556</v>
      </c>
      <c r="I3951" s="66" t="s">
        <v>154</v>
      </c>
      <c r="J3951" s="66" t="s">
        <v>155</v>
      </c>
      <c r="K3951" s="66" t="s">
        <v>586</v>
      </c>
    </row>
    <row r="3952" spans="1:11" ht="17.25">
      <c r="A3952" s="65">
        <v>12</v>
      </c>
      <c r="B3952" s="69">
        <v>20394</v>
      </c>
      <c r="C3952" s="66" t="s">
        <v>514</v>
      </c>
      <c r="D3952" s="66" t="s">
        <v>3959</v>
      </c>
      <c r="E3952" s="70"/>
      <c r="F3952" s="70"/>
      <c r="G3952" s="70">
        <v>4280</v>
      </c>
      <c r="H3952" s="66">
        <v>2556</v>
      </c>
      <c r="I3952" s="66" t="s">
        <v>154</v>
      </c>
      <c r="J3952" s="66" t="s">
        <v>155</v>
      </c>
      <c r="K3952" s="66" t="s">
        <v>586</v>
      </c>
    </row>
    <row r="3953" spans="1:11" ht="17.25">
      <c r="A3953" s="65">
        <v>12</v>
      </c>
      <c r="B3953" s="69">
        <v>20394</v>
      </c>
      <c r="C3953" s="66" t="s">
        <v>514</v>
      </c>
      <c r="D3953" s="66" t="s">
        <v>3959</v>
      </c>
      <c r="E3953" s="70"/>
      <c r="F3953" s="70"/>
      <c r="G3953" s="70">
        <v>2675</v>
      </c>
      <c r="H3953" s="66">
        <v>2556</v>
      </c>
      <c r="I3953" s="66" t="s">
        <v>154</v>
      </c>
      <c r="J3953" s="66" t="s">
        <v>155</v>
      </c>
      <c r="K3953" s="66" t="s">
        <v>586</v>
      </c>
    </row>
    <row r="3954" spans="1:11" ht="17.25">
      <c r="A3954" s="65">
        <v>12</v>
      </c>
      <c r="B3954" s="69">
        <v>20394</v>
      </c>
      <c r="C3954" s="66" t="s">
        <v>514</v>
      </c>
      <c r="D3954" s="66" t="s">
        <v>3959</v>
      </c>
      <c r="E3954" s="70"/>
      <c r="F3954" s="70"/>
      <c r="G3954" s="70">
        <v>1391</v>
      </c>
      <c r="H3954" s="66">
        <v>2556</v>
      </c>
      <c r="I3954" s="66" t="s">
        <v>154</v>
      </c>
      <c r="J3954" s="66" t="s">
        <v>155</v>
      </c>
      <c r="K3954" s="66" t="s">
        <v>586</v>
      </c>
    </row>
    <row r="3955" spans="1:11" ht="17.25">
      <c r="A3955" s="65">
        <v>12</v>
      </c>
      <c r="B3955" s="69">
        <v>20394</v>
      </c>
      <c r="C3955" s="66" t="s">
        <v>514</v>
      </c>
      <c r="D3955" s="66" t="s">
        <v>3959</v>
      </c>
      <c r="E3955" s="70"/>
      <c r="F3955" s="70"/>
      <c r="G3955" s="70">
        <v>5350</v>
      </c>
      <c r="H3955" s="66">
        <v>2556</v>
      </c>
      <c r="I3955" s="66" t="s">
        <v>154</v>
      </c>
      <c r="J3955" s="66" t="s">
        <v>155</v>
      </c>
      <c r="K3955" s="66" t="s">
        <v>586</v>
      </c>
    </row>
    <row r="3956" spans="1:11" ht="17.25">
      <c r="A3956" s="65">
        <v>10</v>
      </c>
      <c r="B3956" s="69">
        <v>20455</v>
      </c>
      <c r="C3956" s="66" t="s">
        <v>514</v>
      </c>
      <c r="D3956" s="66" t="s">
        <v>3960</v>
      </c>
      <c r="E3956" s="70"/>
      <c r="F3956" s="70"/>
      <c r="G3956" s="70">
        <v>2675</v>
      </c>
      <c r="H3956" s="66">
        <v>2556</v>
      </c>
      <c r="I3956" s="66" t="s">
        <v>154</v>
      </c>
      <c r="J3956" s="66" t="s">
        <v>155</v>
      </c>
      <c r="K3956" s="66" t="s">
        <v>586</v>
      </c>
    </row>
    <row r="3957" spans="1:11" ht="17.25">
      <c r="A3957" s="65">
        <v>10</v>
      </c>
      <c r="B3957" s="69">
        <v>20455</v>
      </c>
      <c r="C3957" s="66" t="s">
        <v>514</v>
      </c>
      <c r="D3957" s="66" t="s">
        <v>3960</v>
      </c>
      <c r="E3957" s="70"/>
      <c r="F3957" s="70"/>
      <c r="G3957" s="70">
        <v>4280</v>
      </c>
      <c r="H3957" s="66">
        <v>2556</v>
      </c>
      <c r="I3957" s="66" t="s">
        <v>154</v>
      </c>
      <c r="J3957" s="66" t="s">
        <v>155</v>
      </c>
      <c r="K3957" s="66" t="s">
        <v>586</v>
      </c>
    </row>
    <row r="3958" spans="1:11" ht="17.25">
      <c r="A3958" s="65">
        <v>11</v>
      </c>
      <c r="B3958" s="69">
        <v>20455</v>
      </c>
      <c r="C3958" s="66" t="s">
        <v>514</v>
      </c>
      <c r="D3958" s="66" t="s">
        <v>3960</v>
      </c>
      <c r="E3958" s="70"/>
      <c r="F3958" s="70"/>
      <c r="G3958" s="70">
        <v>2675</v>
      </c>
      <c r="H3958" s="66">
        <v>2556</v>
      </c>
      <c r="I3958" s="66" t="s">
        <v>154</v>
      </c>
      <c r="J3958" s="66" t="s">
        <v>155</v>
      </c>
      <c r="K3958" s="66" t="s">
        <v>586</v>
      </c>
    </row>
    <row r="3959" spans="1:11" ht="17.25">
      <c r="A3959" s="65">
        <v>11</v>
      </c>
      <c r="B3959" s="69">
        <v>20455</v>
      </c>
      <c r="C3959" s="66" t="s">
        <v>514</v>
      </c>
      <c r="D3959" s="66" t="s">
        <v>3960</v>
      </c>
      <c r="E3959" s="70"/>
      <c r="F3959" s="70"/>
      <c r="G3959" s="70">
        <v>2675</v>
      </c>
      <c r="H3959" s="66">
        <v>2556</v>
      </c>
      <c r="I3959" s="66" t="s">
        <v>154</v>
      </c>
      <c r="J3959" s="66" t="s">
        <v>155</v>
      </c>
      <c r="K3959" s="66" t="s">
        <v>586</v>
      </c>
    </row>
    <row r="3960" spans="1:11" ht="17.25">
      <c r="A3960" s="65">
        <v>21</v>
      </c>
      <c r="B3960" s="69">
        <v>20455</v>
      </c>
      <c r="C3960" s="66" t="s">
        <v>514</v>
      </c>
      <c r="D3960" s="66" t="s">
        <v>3961</v>
      </c>
      <c r="E3960" s="70"/>
      <c r="F3960" s="70"/>
      <c r="G3960" s="70">
        <v>1926</v>
      </c>
      <c r="H3960" s="66">
        <v>2556</v>
      </c>
      <c r="I3960" s="66" t="s">
        <v>154</v>
      </c>
      <c r="J3960" s="66" t="s">
        <v>155</v>
      </c>
      <c r="K3960" s="66" t="s">
        <v>586</v>
      </c>
    </row>
    <row r="3961" spans="1:11" ht="17.25">
      <c r="A3961" s="65">
        <v>1</v>
      </c>
      <c r="B3961" s="69">
        <v>20515</v>
      </c>
      <c r="C3961" s="66" t="s">
        <v>514</v>
      </c>
      <c r="D3961" s="66" t="s">
        <v>3962</v>
      </c>
      <c r="E3961" s="70"/>
      <c r="F3961" s="70"/>
      <c r="G3961" s="70">
        <v>856</v>
      </c>
      <c r="H3961" s="66">
        <v>2556</v>
      </c>
      <c r="I3961" s="66" t="s">
        <v>154</v>
      </c>
      <c r="J3961" s="66" t="s">
        <v>155</v>
      </c>
      <c r="K3961" s="66" t="s">
        <v>586</v>
      </c>
    </row>
    <row r="3962" spans="1:11" ht="17.25">
      <c r="A3962" s="65">
        <v>19</v>
      </c>
      <c r="B3962" s="69">
        <v>20515</v>
      </c>
      <c r="C3962" s="66" t="s">
        <v>514</v>
      </c>
      <c r="D3962" s="66" t="s">
        <v>3959</v>
      </c>
      <c r="E3962" s="70"/>
      <c r="F3962" s="70"/>
      <c r="G3962" s="70">
        <v>2675</v>
      </c>
      <c r="H3962" s="66">
        <v>2556</v>
      </c>
      <c r="I3962" s="66" t="s">
        <v>154</v>
      </c>
      <c r="J3962" s="66" t="s">
        <v>155</v>
      </c>
      <c r="K3962" s="66" t="s">
        <v>586</v>
      </c>
    </row>
    <row r="3963" spans="1:11" ht="17.25">
      <c r="A3963" s="65">
        <v>27</v>
      </c>
      <c r="B3963" s="69">
        <v>20515</v>
      </c>
      <c r="C3963" s="66" t="s">
        <v>514</v>
      </c>
      <c r="D3963" s="66" t="s">
        <v>3963</v>
      </c>
      <c r="E3963" s="70"/>
      <c r="F3963" s="70"/>
      <c r="G3963" s="70">
        <v>4280</v>
      </c>
      <c r="H3963" s="66">
        <v>2556</v>
      </c>
      <c r="I3963" s="66" t="s">
        <v>154</v>
      </c>
      <c r="J3963" s="66" t="s">
        <v>155</v>
      </c>
      <c r="K3963" s="66" t="s">
        <v>586</v>
      </c>
    </row>
    <row r="3964" spans="1:11" ht="17.25">
      <c r="A3964" s="65">
        <v>25</v>
      </c>
      <c r="B3964" s="69">
        <v>20546</v>
      </c>
      <c r="C3964" s="66" t="s">
        <v>514</v>
      </c>
      <c r="D3964" s="66" t="s">
        <v>3964</v>
      </c>
      <c r="E3964" s="70"/>
      <c r="F3964" s="70">
        <v>150000</v>
      </c>
      <c r="G3964" s="70"/>
      <c r="H3964" s="66">
        <v>2556</v>
      </c>
      <c r="I3964" s="66" t="s">
        <v>154</v>
      </c>
      <c r="J3964" s="66" t="s">
        <v>155</v>
      </c>
      <c r="K3964" s="66" t="s">
        <v>586</v>
      </c>
    </row>
    <row r="3965" spans="1:11" ht="17.25">
      <c r="A3965" s="65">
        <v>18</v>
      </c>
      <c r="B3965" s="69">
        <v>20607</v>
      </c>
      <c r="C3965" s="66" t="s">
        <v>514</v>
      </c>
      <c r="D3965" s="66" t="s">
        <v>3965</v>
      </c>
      <c r="E3965" s="70"/>
      <c r="F3965" s="70"/>
      <c r="G3965" s="70">
        <v>2675</v>
      </c>
      <c r="H3965" s="66">
        <v>2556</v>
      </c>
      <c r="I3965" s="66" t="s">
        <v>154</v>
      </c>
      <c r="J3965" s="66" t="s">
        <v>155</v>
      </c>
      <c r="K3965" s="66" t="s">
        <v>586</v>
      </c>
    </row>
    <row r="3966" spans="1:11" ht="17.25">
      <c r="A3966" s="65">
        <v>18</v>
      </c>
      <c r="B3966" s="69">
        <v>20607</v>
      </c>
      <c r="C3966" s="66" t="s">
        <v>514</v>
      </c>
      <c r="D3966" s="66" t="s">
        <v>3966</v>
      </c>
      <c r="E3966" s="70"/>
      <c r="F3966" s="70"/>
      <c r="G3966" s="70">
        <v>8560</v>
      </c>
      <c r="H3966" s="66">
        <v>2556</v>
      </c>
      <c r="I3966" s="66" t="s">
        <v>154</v>
      </c>
      <c r="J3966" s="66" t="s">
        <v>155</v>
      </c>
      <c r="K3966" s="66" t="s">
        <v>586</v>
      </c>
    </row>
    <row r="3967" spans="1:11" ht="17.25">
      <c r="A3967" s="65">
        <v>18</v>
      </c>
      <c r="B3967" s="69">
        <v>20607</v>
      </c>
      <c r="C3967" s="66" t="s">
        <v>514</v>
      </c>
      <c r="D3967" s="66" t="s">
        <v>3967</v>
      </c>
      <c r="E3967" s="70"/>
      <c r="F3967" s="70"/>
      <c r="G3967" s="70">
        <v>856</v>
      </c>
      <c r="H3967" s="66">
        <v>2556</v>
      </c>
      <c r="I3967" s="66" t="s">
        <v>154</v>
      </c>
      <c r="J3967" s="66" t="s">
        <v>155</v>
      </c>
      <c r="K3967" s="66" t="s">
        <v>586</v>
      </c>
    </row>
    <row r="3968" spans="1:11" ht="17.25">
      <c r="A3968" s="65">
        <v>18</v>
      </c>
      <c r="B3968" s="69">
        <v>20607</v>
      </c>
      <c r="C3968" s="66" t="s">
        <v>514</v>
      </c>
      <c r="D3968" s="66" t="s">
        <v>3963</v>
      </c>
      <c r="E3968" s="70"/>
      <c r="F3968" s="70"/>
      <c r="G3968" s="70">
        <v>11449</v>
      </c>
      <c r="H3968" s="66">
        <v>2556</v>
      </c>
      <c r="I3968" s="66" t="s">
        <v>154</v>
      </c>
      <c r="J3968" s="66" t="s">
        <v>155</v>
      </c>
      <c r="K3968" s="66" t="s">
        <v>586</v>
      </c>
    </row>
    <row r="3969" spans="1:11" ht="17.25">
      <c r="A3969" s="65">
        <v>25</v>
      </c>
      <c r="B3969" s="69">
        <v>20607</v>
      </c>
      <c r="C3969" s="66" t="s">
        <v>514</v>
      </c>
      <c r="D3969" s="66" t="s">
        <v>3968</v>
      </c>
      <c r="E3969" s="70"/>
      <c r="F3969" s="70"/>
      <c r="G3969" s="70">
        <v>6420</v>
      </c>
      <c r="H3969" s="66">
        <v>2556</v>
      </c>
      <c r="I3969" s="66" t="s">
        <v>154</v>
      </c>
      <c r="J3969" s="66" t="s">
        <v>155</v>
      </c>
      <c r="K3969" s="66" t="s">
        <v>586</v>
      </c>
    </row>
    <row r="3970" spans="1:11" ht="17.25">
      <c r="A3970" s="65">
        <v>28</v>
      </c>
      <c r="B3970" s="69">
        <v>20607</v>
      </c>
      <c r="C3970" s="66" t="s">
        <v>514</v>
      </c>
      <c r="D3970" s="66" t="s">
        <v>2318</v>
      </c>
      <c r="E3970" s="70"/>
      <c r="F3970" s="70"/>
      <c r="G3970" s="70">
        <v>62916</v>
      </c>
      <c r="H3970" s="66">
        <v>2556</v>
      </c>
      <c r="I3970" s="66" t="s">
        <v>154</v>
      </c>
      <c r="J3970" s="66" t="s">
        <v>155</v>
      </c>
      <c r="K3970" s="66" t="s">
        <v>586</v>
      </c>
    </row>
    <row r="3971" spans="1:11" ht="17.25">
      <c r="A3971" s="65">
        <v>4</v>
      </c>
      <c r="B3971" s="69">
        <v>20637</v>
      </c>
      <c r="C3971" s="66" t="s">
        <v>514</v>
      </c>
      <c r="D3971" s="66" t="s">
        <v>3969</v>
      </c>
      <c r="E3971" s="70"/>
      <c r="F3971" s="70"/>
      <c r="G3971" s="70">
        <v>1200</v>
      </c>
      <c r="H3971" s="66">
        <v>2556</v>
      </c>
      <c r="I3971" s="66" t="s">
        <v>154</v>
      </c>
      <c r="J3971" s="66" t="s">
        <v>155</v>
      </c>
      <c r="K3971" s="66" t="s">
        <v>586</v>
      </c>
    </row>
    <row r="3972" spans="1:11" ht="17.25">
      <c r="A3972" s="65">
        <v>24</v>
      </c>
      <c r="B3972" s="69">
        <v>20637</v>
      </c>
      <c r="C3972" s="66" t="s">
        <v>514</v>
      </c>
      <c r="D3972" s="66" t="s">
        <v>3970</v>
      </c>
      <c r="E3972" s="70"/>
      <c r="F3972" s="70"/>
      <c r="G3972" s="70">
        <v>1900</v>
      </c>
      <c r="H3972" s="66">
        <v>2556</v>
      </c>
      <c r="I3972" s="66" t="s">
        <v>154</v>
      </c>
      <c r="J3972" s="66" t="s">
        <v>155</v>
      </c>
      <c r="K3972" s="66" t="s">
        <v>586</v>
      </c>
    </row>
    <row r="3973" spans="1:11" ht="17.25">
      <c r="A3973" s="65">
        <v>9</v>
      </c>
      <c r="B3973" s="69">
        <v>20668</v>
      </c>
      <c r="C3973" s="66" t="s">
        <v>514</v>
      </c>
      <c r="D3973" s="66" t="s">
        <v>3971</v>
      </c>
      <c r="E3973" s="70"/>
      <c r="F3973" s="70"/>
      <c r="G3973" s="70">
        <v>350</v>
      </c>
      <c r="H3973" s="66">
        <v>2556</v>
      </c>
      <c r="I3973" s="66" t="s">
        <v>154</v>
      </c>
      <c r="J3973" s="66" t="s">
        <v>155</v>
      </c>
      <c r="K3973" s="66" t="s">
        <v>586</v>
      </c>
    </row>
    <row r="3974" spans="1:11" ht="17.25">
      <c r="A3974" s="65">
        <v>30</v>
      </c>
      <c r="B3974" s="69">
        <v>20668</v>
      </c>
      <c r="C3974" s="66" t="s">
        <v>514</v>
      </c>
      <c r="D3974" s="66" t="s">
        <v>3971</v>
      </c>
      <c r="E3974" s="70"/>
      <c r="F3974" s="70"/>
      <c r="G3974" s="70">
        <v>150</v>
      </c>
      <c r="H3974" s="66">
        <v>2556</v>
      </c>
      <c r="I3974" s="66" t="s">
        <v>154</v>
      </c>
      <c r="J3974" s="66" t="s">
        <v>155</v>
      </c>
      <c r="K3974" s="66" t="s">
        <v>586</v>
      </c>
    </row>
    <row r="3975" spans="1:11" ht="17.25">
      <c r="A3975" s="65">
        <v>13</v>
      </c>
      <c r="B3975" s="69">
        <v>20699</v>
      </c>
      <c r="C3975" s="66" t="s">
        <v>514</v>
      </c>
      <c r="D3975" s="66" t="s">
        <v>3971</v>
      </c>
      <c r="E3975" s="70"/>
      <c r="F3975" s="70"/>
      <c r="G3975" s="70">
        <v>700</v>
      </c>
      <c r="H3975" s="66">
        <v>2556</v>
      </c>
      <c r="I3975" s="66" t="s">
        <v>154</v>
      </c>
      <c r="J3975" s="66" t="s">
        <v>155</v>
      </c>
      <c r="K3975" s="66" t="s">
        <v>586</v>
      </c>
    </row>
    <row r="3976" spans="1:11" ht="17.25">
      <c r="A3976" s="65">
        <v>30</v>
      </c>
      <c r="B3976" s="69">
        <v>20394</v>
      </c>
      <c r="C3976" s="66" t="s">
        <v>536</v>
      </c>
      <c r="D3976" s="66" t="s">
        <v>3972</v>
      </c>
      <c r="E3976" s="70"/>
      <c r="F3976" s="70"/>
      <c r="G3976" s="70">
        <v>23500</v>
      </c>
      <c r="H3976" s="66">
        <v>2556</v>
      </c>
      <c r="I3976" s="66" t="s">
        <v>534</v>
      </c>
      <c r="J3976" s="71" t="s">
        <v>538</v>
      </c>
      <c r="K3976" s="66" t="s">
        <v>586</v>
      </c>
    </row>
    <row r="3977" spans="1:11" ht="17.25">
      <c r="A3977" s="65">
        <v>13</v>
      </c>
      <c r="B3977" s="69">
        <v>20424</v>
      </c>
      <c r="C3977" s="66" t="s">
        <v>536</v>
      </c>
      <c r="D3977" s="66" t="s">
        <v>3973</v>
      </c>
      <c r="E3977" s="70"/>
      <c r="F3977" s="70"/>
      <c r="G3977" s="70">
        <v>171200</v>
      </c>
      <c r="H3977" s="66">
        <v>2556</v>
      </c>
      <c r="I3977" s="66" t="s">
        <v>534</v>
      </c>
      <c r="J3977" s="71" t="s">
        <v>538</v>
      </c>
      <c r="K3977" s="66" t="s">
        <v>586</v>
      </c>
    </row>
    <row r="3978" spans="1:11" ht="17.25">
      <c r="A3978" s="65">
        <v>7</v>
      </c>
      <c r="B3978" s="69">
        <v>20455</v>
      </c>
      <c r="C3978" s="66" t="s">
        <v>536</v>
      </c>
      <c r="D3978" s="66" t="s">
        <v>3974</v>
      </c>
      <c r="E3978" s="70"/>
      <c r="F3978" s="70"/>
      <c r="G3978" s="70">
        <v>28000</v>
      </c>
      <c r="H3978" s="66">
        <v>2556</v>
      </c>
      <c r="I3978" s="66" t="s">
        <v>534</v>
      </c>
      <c r="J3978" s="71" t="s">
        <v>538</v>
      </c>
      <c r="K3978" s="66" t="s">
        <v>586</v>
      </c>
    </row>
    <row r="3979" spans="1:11" ht="17.25">
      <c r="A3979" s="65">
        <v>10</v>
      </c>
      <c r="B3979" s="69">
        <v>20455</v>
      </c>
      <c r="C3979" s="66" t="s">
        <v>536</v>
      </c>
      <c r="D3979" s="66" t="s">
        <v>3975</v>
      </c>
      <c r="E3979" s="70"/>
      <c r="F3979" s="70"/>
      <c r="G3979" s="70">
        <v>14873</v>
      </c>
      <c r="H3979" s="66">
        <v>2556</v>
      </c>
      <c r="I3979" s="66" t="s">
        <v>534</v>
      </c>
      <c r="J3979" s="71" t="s">
        <v>538</v>
      </c>
      <c r="K3979" s="66" t="s">
        <v>586</v>
      </c>
    </row>
    <row r="3980" spans="1:11" ht="17.25">
      <c r="A3980" s="65">
        <v>22</v>
      </c>
      <c r="B3980" s="69">
        <v>20455</v>
      </c>
      <c r="C3980" s="66" t="s">
        <v>536</v>
      </c>
      <c r="D3980" s="66" t="s">
        <v>3976</v>
      </c>
      <c r="E3980" s="70"/>
      <c r="F3980" s="70"/>
      <c r="G3980" s="70">
        <v>12500</v>
      </c>
      <c r="H3980" s="66">
        <v>2556</v>
      </c>
      <c r="I3980" s="66" t="s">
        <v>534</v>
      </c>
      <c r="J3980" s="71" t="s">
        <v>538</v>
      </c>
      <c r="K3980" s="66" t="s">
        <v>586</v>
      </c>
    </row>
    <row r="3981" spans="1:11" ht="17.25">
      <c r="A3981" s="65">
        <v>30</v>
      </c>
      <c r="B3981" s="69">
        <v>20455</v>
      </c>
      <c r="C3981" s="66" t="s">
        <v>536</v>
      </c>
      <c r="D3981" s="66" t="s">
        <v>3977</v>
      </c>
      <c r="E3981" s="70"/>
      <c r="F3981" s="70"/>
      <c r="G3981" s="70">
        <v>130500</v>
      </c>
      <c r="H3981" s="66">
        <v>2556</v>
      </c>
      <c r="I3981" s="66" t="s">
        <v>534</v>
      </c>
      <c r="J3981" s="71" t="s">
        <v>538</v>
      </c>
      <c r="K3981" s="66" t="s">
        <v>586</v>
      </c>
    </row>
    <row r="3982" spans="1:11" ht="17.25">
      <c r="A3982" s="65">
        <v>30</v>
      </c>
      <c r="B3982" s="69">
        <v>20455</v>
      </c>
      <c r="C3982" s="66" t="s">
        <v>536</v>
      </c>
      <c r="D3982" s="66" t="s">
        <v>3978</v>
      </c>
      <c r="E3982" s="70"/>
      <c r="F3982" s="70"/>
      <c r="G3982" s="70">
        <v>24550</v>
      </c>
      <c r="H3982" s="66">
        <v>2556</v>
      </c>
      <c r="I3982" s="66" t="s">
        <v>534</v>
      </c>
      <c r="J3982" s="71" t="s">
        <v>538</v>
      </c>
      <c r="K3982" s="66" t="s">
        <v>586</v>
      </c>
    </row>
    <row r="3983" spans="1:11" ht="17.25">
      <c r="A3983" s="65">
        <v>11</v>
      </c>
      <c r="B3983" s="69">
        <v>20486</v>
      </c>
      <c r="C3983" s="66" t="s">
        <v>536</v>
      </c>
      <c r="D3983" s="66" t="s">
        <v>3979</v>
      </c>
      <c r="E3983" s="70"/>
      <c r="F3983" s="70"/>
      <c r="G3983" s="70">
        <v>34079.5</v>
      </c>
      <c r="H3983" s="66">
        <v>2556</v>
      </c>
      <c r="I3983" s="66" t="s">
        <v>534</v>
      </c>
      <c r="J3983" s="71" t="s">
        <v>538</v>
      </c>
      <c r="K3983" s="66" t="s">
        <v>586</v>
      </c>
    </row>
    <row r="3984" spans="1:11" ht="17.25">
      <c r="A3984" s="65">
        <v>12</v>
      </c>
      <c r="B3984" s="69">
        <v>20486</v>
      </c>
      <c r="C3984" s="66" t="s">
        <v>536</v>
      </c>
      <c r="D3984" s="66" t="s">
        <v>3980</v>
      </c>
      <c r="E3984" s="70"/>
      <c r="F3984" s="70"/>
      <c r="G3984" s="70">
        <v>79929</v>
      </c>
      <c r="H3984" s="66">
        <v>2556</v>
      </c>
      <c r="I3984" s="66" t="s">
        <v>534</v>
      </c>
      <c r="J3984" s="71" t="s">
        <v>538</v>
      </c>
      <c r="K3984" s="66" t="s">
        <v>586</v>
      </c>
    </row>
    <row r="3985" spans="1:11" ht="17.25">
      <c r="A3985" s="65">
        <v>12</v>
      </c>
      <c r="B3985" s="69">
        <v>20486</v>
      </c>
      <c r="C3985" s="66" t="s">
        <v>536</v>
      </c>
      <c r="D3985" s="66" t="s">
        <v>3981</v>
      </c>
      <c r="E3985" s="70"/>
      <c r="F3985" s="70"/>
      <c r="G3985" s="70">
        <v>1154500</v>
      </c>
      <c r="H3985" s="66">
        <v>2556</v>
      </c>
      <c r="I3985" s="66" t="s">
        <v>534</v>
      </c>
      <c r="J3985" s="71" t="s">
        <v>538</v>
      </c>
      <c r="K3985" s="66" t="s">
        <v>586</v>
      </c>
    </row>
    <row r="3986" spans="1:11" ht="17.25">
      <c r="A3986" s="65">
        <v>27</v>
      </c>
      <c r="B3986" s="69">
        <v>20515</v>
      </c>
      <c r="C3986" s="66" t="s">
        <v>536</v>
      </c>
      <c r="D3986" s="66" t="s">
        <v>3982</v>
      </c>
      <c r="E3986" s="70"/>
      <c r="F3986" s="70"/>
      <c r="G3986" s="70">
        <v>9950</v>
      </c>
      <c r="H3986" s="66">
        <v>2556</v>
      </c>
      <c r="I3986" s="66" t="s">
        <v>534</v>
      </c>
      <c r="J3986" s="71" t="s">
        <v>538</v>
      </c>
      <c r="K3986" s="66" t="s">
        <v>586</v>
      </c>
    </row>
    <row r="3987" spans="1:11" ht="17.25">
      <c r="A3987" s="65">
        <v>2</v>
      </c>
      <c r="B3987" s="69">
        <v>20546</v>
      </c>
      <c r="C3987" s="66" t="s">
        <v>536</v>
      </c>
      <c r="D3987" s="66" t="s">
        <v>3983</v>
      </c>
      <c r="E3987" s="70"/>
      <c r="F3987" s="70"/>
      <c r="G3987" s="70">
        <v>33598</v>
      </c>
      <c r="H3987" s="66">
        <v>2556</v>
      </c>
      <c r="I3987" s="66" t="s">
        <v>534</v>
      </c>
      <c r="J3987" s="71" t="s">
        <v>538</v>
      </c>
      <c r="K3987" s="66" t="s">
        <v>586</v>
      </c>
    </row>
    <row r="3988" spans="1:11" ht="17.25">
      <c r="A3988" s="65">
        <v>24</v>
      </c>
      <c r="B3988" s="69">
        <v>20546</v>
      </c>
      <c r="C3988" s="66" t="s">
        <v>536</v>
      </c>
      <c r="D3988" s="66" t="s">
        <v>3984</v>
      </c>
      <c r="E3988" s="70"/>
      <c r="F3988" s="70"/>
      <c r="G3988" s="70">
        <v>174000</v>
      </c>
      <c r="H3988" s="66">
        <v>2556</v>
      </c>
      <c r="I3988" s="66" t="s">
        <v>534</v>
      </c>
      <c r="J3988" s="71" t="s">
        <v>538</v>
      </c>
      <c r="K3988" s="66" t="s">
        <v>586</v>
      </c>
    </row>
    <row r="3989" spans="1:11" ht="17.25">
      <c r="A3989" s="65">
        <v>24</v>
      </c>
      <c r="B3989" s="69">
        <v>20546</v>
      </c>
      <c r="C3989" s="66" t="s">
        <v>536</v>
      </c>
      <c r="D3989" s="66" t="s">
        <v>3985</v>
      </c>
      <c r="E3989" s="70"/>
      <c r="F3989" s="70"/>
      <c r="G3989" s="70">
        <v>38520</v>
      </c>
      <c r="H3989" s="66">
        <v>2556</v>
      </c>
      <c r="I3989" s="66" t="s">
        <v>534</v>
      </c>
      <c r="J3989" s="71" t="s">
        <v>538</v>
      </c>
      <c r="K3989" s="66" t="s">
        <v>586</v>
      </c>
    </row>
    <row r="3990" spans="1:11" ht="17.25">
      <c r="A3990" s="65">
        <v>24</v>
      </c>
      <c r="B3990" s="69">
        <v>20546</v>
      </c>
      <c r="C3990" s="66" t="s">
        <v>536</v>
      </c>
      <c r="D3990" s="66" t="s">
        <v>3986</v>
      </c>
      <c r="E3990" s="70"/>
      <c r="F3990" s="70"/>
      <c r="G3990" s="70">
        <v>79822</v>
      </c>
      <c r="H3990" s="66">
        <v>2556</v>
      </c>
      <c r="I3990" s="66" t="s">
        <v>534</v>
      </c>
      <c r="J3990" s="71" t="s">
        <v>538</v>
      </c>
      <c r="K3990" s="66" t="s">
        <v>586</v>
      </c>
    </row>
    <row r="3991" spans="1:11" ht="17.25">
      <c r="A3991" s="65">
        <v>25</v>
      </c>
      <c r="B3991" s="69">
        <v>20546</v>
      </c>
      <c r="C3991" s="66" t="s">
        <v>536</v>
      </c>
      <c r="D3991" s="66" t="s">
        <v>3987</v>
      </c>
      <c r="E3991" s="70"/>
      <c r="F3991" s="70"/>
      <c r="G3991" s="70">
        <v>43500</v>
      </c>
      <c r="H3991" s="66">
        <v>2556</v>
      </c>
      <c r="I3991" s="66" t="s">
        <v>534</v>
      </c>
      <c r="J3991" s="71" t="s">
        <v>538</v>
      </c>
      <c r="K3991" s="66" t="s">
        <v>586</v>
      </c>
    </row>
    <row r="3992" spans="1:11" ht="17.25">
      <c r="A3992" s="65">
        <v>16</v>
      </c>
      <c r="B3992" s="69">
        <v>20576</v>
      </c>
      <c r="C3992" s="66" t="s">
        <v>536</v>
      </c>
      <c r="D3992" s="66" t="s">
        <v>3988</v>
      </c>
      <c r="E3992" s="70"/>
      <c r="F3992" s="70"/>
      <c r="G3992" s="70">
        <v>36273</v>
      </c>
      <c r="H3992" s="66">
        <v>2556</v>
      </c>
      <c r="I3992" s="66" t="s">
        <v>534</v>
      </c>
      <c r="J3992" s="71" t="s">
        <v>538</v>
      </c>
      <c r="K3992" s="66" t="s">
        <v>586</v>
      </c>
    </row>
    <row r="3993" spans="1:11" ht="17.25">
      <c r="A3993" s="65">
        <v>3</v>
      </c>
      <c r="B3993" s="69">
        <v>20607</v>
      </c>
      <c r="C3993" s="66" t="s">
        <v>536</v>
      </c>
      <c r="D3993" s="66" t="s">
        <v>3989</v>
      </c>
      <c r="E3993" s="70"/>
      <c r="F3993" s="70"/>
      <c r="G3993" s="70">
        <v>21900</v>
      </c>
      <c r="H3993" s="66">
        <v>2556</v>
      </c>
      <c r="I3993" s="66" t="s">
        <v>534</v>
      </c>
      <c r="J3993" s="71" t="s">
        <v>538</v>
      </c>
      <c r="K3993" s="66" t="s">
        <v>586</v>
      </c>
    </row>
    <row r="3994" spans="1:11" ht="17.25">
      <c r="A3994" s="65">
        <v>18</v>
      </c>
      <c r="B3994" s="69">
        <v>20607</v>
      </c>
      <c r="C3994" s="66" t="s">
        <v>536</v>
      </c>
      <c r="D3994" s="66" t="s">
        <v>3990</v>
      </c>
      <c r="E3994" s="70"/>
      <c r="F3994" s="70"/>
      <c r="G3994" s="70">
        <v>16500</v>
      </c>
      <c r="H3994" s="66">
        <v>2556</v>
      </c>
      <c r="I3994" s="66" t="s">
        <v>534</v>
      </c>
      <c r="J3994" s="71" t="s">
        <v>538</v>
      </c>
      <c r="K3994" s="66" t="s">
        <v>586</v>
      </c>
    </row>
    <row r="3995" spans="1:11" ht="17.25">
      <c r="A3995" s="65">
        <v>21</v>
      </c>
      <c r="B3995" s="69">
        <v>20607</v>
      </c>
      <c r="C3995" s="66" t="s">
        <v>536</v>
      </c>
      <c r="D3995" s="66" t="s">
        <v>3991</v>
      </c>
      <c r="E3995" s="70"/>
      <c r="F3995" s="70"/>
      <c r="G3995" s="70">
        <v>19990</v>
      </c>
      <c r="H3995" s="66">
        <v>2556</v>
      </c>
      <c r="I3995" s="66" t="s">
        <v>534</v>
      </c>
      <c r="J3995" s="71" t="s">
        <v>538</v>
      </c>
      <c r="K3995" s="66" t="s">
        <v>586</v>
      </c>
    </row>
    <row r="3996" spans="1:11" ht="17.25">
      <c r="A3996" s="65">
        <v>31</v>
      </c>
      <c r="B3996" s="69">
        <v>20637</v>
      </c>
      <c r="C3996" s="66" t="s">
        <v>536</v>
      </c>
      <c r="D3996" s="66" t="s">
        <v>3992</v>
      </c>
      <c r="E3996" s="70"/>
      <c r="F3996" s="70"/>
      <c r="G3996" s="70">
        <v>43680</v>
      </c>
      <c r="H3996" s="66">
        <v>2556</v>
      </c>
      <c r="I3996" s="66" t="s">
        <v>534</v>
      </c>
      <c r="J3996" s="71" t="s">
        <v>538</v>
      </c>
      <c r="K3996" s="66" t="s">
        <v>586</v>
      </c>
    </row>
    <row r="3997" spans="1:11" ht="17.25">
      <c r="A3997" s="65">
        <v>23</v>
      </c>
      <c r="B3997" s="69">
        <v>20668</v>
      </c>
      <c r="C3997" s="66" t="s">
        <v>536</v>
      </c>
      <c r="D3997" s="66" t="s">
        <v>3993</v>
      </c>
      <c r="E3997" s="70"/>
      <c r="F3997" s="70"/>
      <c r="G3997" s="70">
        <v>26750</v>
      </c>
      <c r="H3997" s="66">
        <v>2556</v>
      </c>
      <c r="I3997" s="66" t="s">
        <v>534</v>
      </c>
      <c r="J3997" s="71" t="s">
        <v>538</v>
      </c>
      <c r="K3997" s="66" t="s">
        <v>586</v>
      </c>
    </row>
    <row r="3998" spans="1:11" ht="17.25">
      <c r="A3998" s="65">
        <v>30</v>
      </c>
      <c r="B3998" s="69">
        <v>20668</v>
      </c>
      <c r="C3998" s="66" t="s">
        <v>536</v>
      </c>
      <c r="D3998" s="66" t="s">
        <v>3994</v>
      </c>
      <c r="E3998" s="70"/>
      <c r="F3998" s="70"/>
      <c r="G3998" s="70">
        <v>31030</v>
      </c>
      <c r="H3998" s="66">
        <v>2556</v>
      </c>
      <c r="I3998" s="66" t="s">
        <v>534</v>
      </c>
      <c r="J3998" s="71" t="s">
        <v>538</v>
      </c>
      <c r="K3998" s="66" t="s">
        <v>586</v>
      </c>
    </row>
    <row r="3999" spans="1:11" ht="17.25">
      <c r="A3999" s="65">
        <v>23</v>
      </c>
      <c r="B3999" s="69">
        <v>20699</v>
      </c>
      <c r="C3999" s="66" t="s">
        <v>536</v>
      </c>
      <c r="D3999" s="66" t="s">
        <v>3995</v>
      </c>
      <c r="E3999" s="70"/>
      <c r="F3999" s="70"/>
      <c r="G3999" s="70">
        <v>5600</v>
      </c>
      <c r="H3999" s="66">
        <v>2556</v>
      </c>
      <c r="I3999" s="66" t="s">
        <v>534</v>
      </c>
      <c r="J3999" s="71" t="s">
        <v>538</v>
      </c>
      <c r="K3999" s="66" t="s">
        <v>586</v>
      </c>
    </row>
    <row r="4000" spans="1:11" ht="17.25">
      <c r="A4000" s="65">
        <v>23</v>
      </c>
      <c r="B4000" s="69">
        <v>20699</v>
      </c>
      <c r="C4000" s="66" t="s">
        <v>536</v>
      </c>
      <c r="D4000" s="66" t="s">
        <v>3996</v>
      </c>
      <c r="E4000" s="70"/>
      <c r="F4000" s="70"/>
      <c r="G4000" s="70">
        <v>15000</v>
      </c>
      <c r="H4000" s="66">
        <v>2556</v>
      </c>
      <c r="I4000" s="66" t="s">
        <v>534</v>
      </c>
      <c r="J4000" s="71" t="s">
        <v>538</v>
      </c>
      <c r="K4000" s="66" t="s">
        <v>586</v>
      </c>
    </row>
    <row r="4001" spans="1:11" ht="17.25">
      <c r="A4001" s="65">
        <v>28</v>
      </c>
      <c r="B4001" s="69">
        <v>20576</v>
      </c>
      <c r="C4001" s="66" t="s">
        <v>536</v>
      </c>
      <c r="D4001" s="66" t="s">
        <v>3997</v>
      </c>
      <c r="E4001" s="70"/>
      <c r="F4001" s="70"/>
      <c r="G4001" s="70">
        <v>5850000</v>
      </c>
      <c r="H4001" s="66">
        <v>2556</v>
      </c>
      <c r="I4001" s="66" t="s">
        <v>534</v>
      </c>
      <c r="J4001" s="66" t="s">
        <v>3998</v>
      </c>
      <c r="K4001" s="66" t="s">
        <v>586</v>
      </c>
    </row>
    <row r="4002" spans="1:11" ht="17.25">
      <c r="A4002" s="65">
        <v>23</v>
      </c>
      <c r="B4002" s="69">
        <v>20394</v>
      </c>
      <c r="C4002" s="66" t="s">
        <v>532</v>
      </c>
      <c r="D4002" s="66" t="s">
        <v>3999</v>
      </c>
      <c r="E4002" s="70"/>
      <c r="F4002" s="70"/>
      <c r="G4002" s="70">
        <v>76772.5</v>
      </c>
      <c r="H4002" s="66">
        <v>2556</v>
      </c>
      <c r="I4002" s="66" t="s">
        <v>534</v>
      </c>
      <c r="J4002" s="66" t="s">
        <v>4000</v>
      </c>
      <c r="K4002" s="66" t="s">
        <v>586</v>
      </c>
    </row>
    <row r="4003" spans="1:11" ht="17.25">
      <c r="A4003" s="65">
        <v>18</v>
      </c>
      <c r="B4003" s="69">
        <v>20486</v>
      </c>
      <c r="C4003" s="66" t="s">
        <v>532</v>
      </c>
      <c r="D4003" s="66" t="s">
        <v>4001</v>
      </c>
      <c r="E4003" s="70"/>
      <c r="F4003" s="70"/>
      <c r="G4003" s="70">
        <v>89505.5</v>
      </c>
      <c r="H4003" s="66">
        <v>2556</v>
      </c>
      <c r="I4003" s="66" t="s">
        <v>534</v>
      </c>
      <c r="J4003" s="66" t="s">
        <v>4000</v>
      </c>
      <c r="K4003" s="66" t="s">
        <v>586</v>
      </c>
    </row>
    <row r="4004" spans="1:11" ht="17.25">
      <c r="A4004" s="65">
        <v>14</v>
      </c>
      <c r="B4004" s="69">
        <v>20668</v>
      </c>
      <c r="C4004" s="66" t="s">
        <v>532</v>
      </c>
      <c r="D4004" s="66" t="s">
        <v>4002</v>
      </c>
      <c r="E4004" s="70"/>
      <c r="F4004" s="70"/>
      <c r="G4004" s="70">
        <v>96621</v>
      </c>
      <c r="H4004" s="66">
        <v>2556</v>
      </c>
      <c r="I4004" s="66" t="s">
        <v>534</v>
      </c>
      <c r="J4004" s="66" t="s">
        <v>4000</v>
      </c>
      <c r="K4004" s="66" t="s">
        <v>586</v>
      </c>
    </row>
    <row r="4005" spans="1:11" ht="17.25">
      <c r="A4005" s="65">
        <v>20</v>
      </c>
      <c r="B4005" s="69">
        <v>20668</v>
      </c>
      <c r="C4005" s="66" t="s">
        <v>532</v>
      </c>
      <c r="D4005" s="66" t="s">
        <v>4003</v>
      </c>
      <c r="E4005" s="70"/>
      <c r="F4005" s="70"/>
      <c r="G4005" s="70">
        <v>22470</v>
      </c>
      <c r="H4005" s="66">
        <v>2556</v>
      </c>
      <c r="I4005" s="66" t="s">
        <v>534</v>
      </c>
      <c r="J4005" s="66" t="s">
        <v>4004</v>
      </c>
      <c r="K4005" s="66" t="s">
        <v>586</v>
      </c>
    </row>
    <row r="4006" spans="1:11" ht="17.25">
      <c r="A4006" s="65">
        <v>12</v>
      </c>
      <c r="B4006" s="69">
        <v>20515</v>
      </c>
      <c r="C4006" s="71" t="s">
        <v>560</v>
      </c>
      <c r="D4006" s="66" t="s">
        <v>4005</v>
      </c>
      <c r="E4006" s="70"/>
      <c r="F4006" s="70"/>
      <c r="G4006" s="70">
        <v>12000</v>
      </c>
      <c r="H4006" s="66">
        <v>2556</v>
      </c>
      <c r="I4006" s="66" t="s">
        <v>478</v>
      </c>
      <c r="J4006" s="66" t="s">
        <v>562</v>
      </c>
      <c r="K4006" s="66" t="s">
        <v>586</v>
      </c>
    </row>
    <row r="4007" spans="1:11" ht="17.25">
      <c r="A4007" s="65">
        <v>12</v>
      </c>
      <c r="B4007" s="69">
        <v>20515</v>
      </c>
      <c r="C4007" s="71" t="s">
        <v>560</v>
      </c>
      <c r="D4007" s="66" t="s">
        <v>4006</v>
      </c>
      <c r="E4007" s="70"/>
      <c r="F4007" s="70"/>
      <c r="G4007" s="70">
        <v>42000</v>
      </c>
      <c r="H4007" s="66">
        <v>2556</v>
      </c>
      <c r="I4007" s="66" t="s">
        <v>478</v>
      </c>
      <c r="J4007" s="66" t="s">
        <v>562</v>
      </c>
      <c r="K4007" s="66" t="s">
        <v>586</v>
      </c>
    </row>
    <row r="4008" spans="1:11" ht="17.25">
      <c r="A4008" s="65">
        <v>13</v>
      </c>
      <c r="B4008" s="69">
        <v>20515</v>
      </c>
      <c r="C4008" s="71" t="s">
        <v>560</v>
      </c>
      <c r="D4008" s="66" t="s">
        <v>4007</v>
      </c>
      <c r="E4008" s="70"/>
      <c r="F4008" s="70"/>
      <c r="G4008" s="70">
        <v>45000</v>
      </c>
      <c r="H4008" s="66">
        <v>2556</v>
      </c>
      <c r="I4008" s="66" t="s">
        <v>478</v>
      </c>
      <c r="J4008" s="66" t="s">
        <v>562</v>
      </c>
      <c r="K4008" s="66" t="s">
        <v>586</v>
      </c>
    </row>
    <row r="4009" spans="1:11" ht="17.25">
      <c r="A4009" s="65">
        <v>13</v>
      </c>
      <c r="B4009" s="69">
        <v>20515</v>
      </c>
      <c r="C4009" s="71" t="s">
        <v>560</v>
      </c>
      <c r="D4009" s="66" t="s">
        <v>4008</v>
      </c>
      <c r="E4009" s="70"/>
      <c r="F4009" s="70"/>
      <c r="G4009" s="70">
        <v>126000</v>
      </c>
      <c r="H4009" s="66">
        <v>2556</v>
      </c>
      <c r="I4009" s="66" t="s">
        <v>478</v>
      </c>
      <c r="J4009" s="66" t="s">
        <v>562</v>
      </c>
      <c r="K4009" s="66" t="s">
        <v>586</v>
      </c>
    </row>
    <row r="4010" spans="1:11" ht="17.25">
      <c r="A4010" s="65">
        <v>15</v>
      </c>
      <c r="B4010" s="69">
        <v>20637</v>
      </c>
      <c r="C4010" s="71" t="s">
        <v>560</v>
      </c>
      <c r="D4010" s="66" t="s">
        <v>4009</v>
      </c>
      <c r="E4010" s="70"/>
      <c r="F4010" s="70"/>
      <c r="G4010" s="70">
        <v>75000</v>
      </c>
      <c r="H4010" s="66">
        <v>2556</v>
      </c>
      <c r="I4010" s="66" t="s">
        <v>478</v>
      </c>
      <c r="J4010" s="66" t="s">
        <v>562</v>
      </c>
      <c r="K4010" s="66" t="s">
        <v>586</v>
      </c>
    </row>
    <row r="4011" spans="1:11" ht="17.25">
      <c r="A4011" s="65">
        <v>5</v>
      </c>
      <c r="B4011" s="69">
        <v>20363</v>
      </c>
      <c r="C4011" s="71" t="s">
        <v>236</v>
      </c>
      <c r="D4011" s="66" t="s">
        <v>4010</v>
      </c>
      <c r="E4011" s="70"/>
      <c r="F4011" s="70"/>
      <c r="G4011" s="70">
        <v>38275</v>
      </c>
      <c r="H4011" s="66">
        <v>2556</v>
      </c>
      <c r="I4011" s="66" t="s">
        <v>478</v>
      </c>
      <c r="J4011" s="66" t="s">
        <v>550</v>
      </c>
      <c r="K4011" s="66" t="s">
        <v>586</v>
      </c>
    </row>
    <row r="4012" spans="1:11" ht="17.25">
      <c r="A4012" s="65">
        <v>20</v>
      </c>
      <c r="B4012" s="69">
        <v>20394</v>
      </c>
      <c r="C4012" s="71" t="s">
        <v>236</v>
      </c>
      <c r="D4012" s="66" t="s">
        <v>4011</v>
      </c>
      <c r="E4012" s="70"/>
      <c r="F4012" s="70"/>
      <c r="G4012" s="70">
        <v>19690</v>
      </c>
      <c r="H4012" s="66">
        <v>2556</v>
      </c>
      <c r="I4012" s="66" t="s">
        <v>478</v>
      </c>
      <c r="J4012" s="66" t="s">
        <v>550</v>
      </c>
      <c r="K4012" s="66" t="s">
        <v>586</v>
      </c>
    </row>
    <row r="4013" spans="1:11" ht="17.25">
      <c r="A4013" s="65">
        <v>19</v>
      </c>
      <c r="B4013" s="69">
        <v>20424</v>
      </c>
      <c r="C4013" s="71" t="s">
        <v>236</v>
      </c>
      <c r="D4013" s="66" t="s">
        <v>4012</v>
      </c>
      <c r="E4013" s="70"/>
      <c r="F4013" s="70"/>
      <c r="G4013" s="70">
        <v>4300</v>
      </c>
      <c r="H4013" s="66">
        <v>2556</v>
      </c>
      <c r="I4013" s="66" t="s">
        <v>478</v>
      </c>
      <c r="J4013" s="66" t="s">
        <v>550</v>
      </c>
      <c r="K4013" s="66" t="s">
        <v>586</v>
      </c>
    </row>
    <row r="4014" spans="1:11" ht="17.25">
      <c r="A4014" s="65">
        <v>31</v>
      </c>
      <c r="B4014" s="69">
        <v>20455</v>
      </c>
      <c r="C4014" s="71" t="s">
        <v>236</v>
      </c>
      <c r="D4014" s="66" t="s">
        <v>4013</v>
      </c>
      <c r="E4014" s="70"/>
      <c r="F4014" s="70"/>
      <c r="G4014" s="70">
        <v>48169</v>
      </c>
      <c r="H4014" s="66">
        <v>2556</v>
      </c>
      <c r="I4014" s="66" t="s">
        <v>478</v>
      </c>
      <c r="J4014" s="66" t="s">
        <v>550</v>
      </c>
      <c r="K4014" s="66" t="s">
        <v>586</v>
      </c>
    </row>
    <row r="4015" spans="1:11" ht="17.25">
      <c r="A4015" s="65">
        <v>31</v>
      </c>
      <c r="B4015" s="69">
        <v>20455</v>
      </c>
      <c r="C4015" s="71" t="s">
        <v>236</v>
      </c>
      <c r="D4015" s="66" t="s">
        <v>4014</v>
      </c>
      <c r="E4015" s="70"/>
      <c r="F4015" s="70"/>
      <c r="G4015" s="70">
        <v>27267</v>
      </c>
      <c r="H4015" s="66">
        <v>2556</v>
      </c>
      <c r="I4015" s="66" t="s">
        <v>478</v>
      </c>
      <c r="J4015" s="66" t="s">
        <v>550</v>
      </c>
      <c r="K4015" s="66" t="s">
        <v>586</v>
      </c>
    </row>
    <row r="4016" spans="1:11" ht="17.25">
      <c r="A4016" s="65">
        <v>31</v>
      </c>
      <c r="B4016" s="69">
        <v>20455</v>
      </c>
      <c r="C4016" s="71" t="s">
        <v>236</v>
      </c>
      <c r="D4016" s="66" t="s">
        <v>4015</v>
      </c>
      <c r="E4016" s="70"/>
      <c r="F4016" s="70"/>
      <c r="G4016" s="70">
        <v>916</v>
      </c>
      <c r="H4016" s="66">
        <v>2556</v>
      </c>
      <c r="I4016" s="66" t="s">
        <v>478</v>
      </c>
      <c r="J4016" s="66" t="s">
        <v>550</v>
      </c>
      <c r="K4016" s="66" t="s">
        <v>586</v>
      </c>
    </row>
    <row r="4017" spans="1:11" ht="17.25">
      <c r="A4017" s="65">
        <v>19</v>
      </c>
      <c r="B4017" s="69">
        <v>20486</v>
      </c>
      <c r="C4017" s="71" t="s">
        <v>236</v>
      </c>
      <c r="D4017" s="66" t="s">
        <v>4016</v>
      </c>
      <c r="E4017" s="70"/>
      <c r="F4017" s="70"/>
      <c r="G4017" s="70">
        <v>47450</v>
      </c>
      <c r="H4017" s="66">
        <v>2556</v>
      </c>
      <c r="I4017" s="66" t="s">
        <v>478</v>
      </c>
      <c r="J4017" s="66" t="s">
        <v>550</v>
      </c>
      <c r="K4017" s="66" t="s">
        <v>586</v>
      </c>
    </row>
    <row r="4018" spans="1:11" ht="17.25">
      <c r="A4018" s="65">
        <v>56</v>
      </c>
      <c r="B4018" s="69">
        <v>20486</v>
      </c>
      <c r="C4018" s="71" t="s">
        <v>236</v>
      </c>
      <c r="D4018" s="66" t="s">
        <v>4017</v>
      </c>
      <c r="E4018" s="70"/>
      <c r="F4018" s="70"/>
      <c r="G4018" s="70">
        <v>18750</v>
      </c>
      <c r="H4018" s="66">
        <v>2556</v>
      </c>
      <c r="I4018" s="66" t="s">
        <v>478</v>
      </c>
      <c r="J4018" s="66" t="s">
        <v>550</v>
      </c>
      <c r="K4018" s="66" t="s">
        <v>586</v>
      </c>
    </row>
    <row r="4019" spans="1:11" ht="17.25">
      <c r="A4019" s="65">
        <v>56</v>
      </c>
      <c r="B4019" s="69">
        <v>20486</v>
      </c>
      <c r="C4019" s="71" t="s">
        <v>236</v>
      </c>
      <c r="D4019" s="66" t="s">
        <v>4018</v>
      </c>
      <c r="E4019" s="70"/>
      <c r="F4019" s="70"/>
      <c r="G4019" s="70">
        <v>2697</v>
      </c>
      <c r="H4019" s="66">
        <v>2556</v>
      </c>
      <c r="I4019" s="66" t="s">
        <v>478</v>
      </c>
      <c r="J4019" s="66" t="s">
        <v>550</v>
      </c>
      <c r="K4019" s="66" t="s">
        <v>586</v>
      </c>
    </row>
    <row r="4020" spans="1:11" ht="17.25">
      <c r="A4020" s="65">
        <v>12</v>
      </c>
      <c r="B4020" s="69">
        <v>20515</v>
      </c>
      <c r="C4020" s="71" t="s">
        <v>236</v>
      </c>
      <c r="D4020" s="66" t="s">
        <v>4019</v>
      </c>
      <c r="E4020" s="70"/>
      <c r="F4020" s="70"/>
      <c r="G4020" s="70">
        <v>13050</v>
      </c>
      <c r="H4020" s="66">
        <v>2556</v>
      </c>
      <c r="I4020" s="66" t="s">
        <v>478</v>
      </c>
      <c r="J4020" s="66" t="s">
        <v>550</v>
      </c>
      <c r="K4020" s="66" t="s">
        <v>586</v>
      </c>
    </row>
    <row r="4021" spans="1:11" ht="17.25">
      <c r="A4021" s="65">
        <v>19</v>
      </c>
      <c r="B4021" s="69">
        <v>20515</v>
      </c>
      <c r="C4021" s="71" t="s">
        <v>236</v>
      </c>
      <c r="D4021" s="66" t="s">
        <v>4020</v>
      </c>
      <c r="E4021" s="70"/>
      <c r="F4021" s="70"/>
      <c r="G4021" s="70">
        <v>28728</v>
      </c>
      <c r="H4021" s="66">
        <v>2556</v>
      </c>
      <c r="I4021" s="66" t="s">
        <v>478</v>
      </c>
      <c r="J4021" s="66" t="s">
        <v>550</v>
      </c>
      <c r="K4021" s="66" t="s">
        <v>586</v>
      </c>
    </row>
    <row r="4022" spans="1:11" ht="17.25">
      <c r="A4022" s="65">
        <v>25</v>
      </c>
      <c r="B4022" s="69">
        <v>20515</v>
      </c>
      <c r="C4022" s="71" t="s">
        <v>236</v>
      </c>
      <c r="D4022" s="66" t="s">
        <v>4021</v>
      </c>
      <c r="E4022" s="70"/>
      <c r="F4022" s="70"/>
      <c r="G4022" s="70">
        <v>450</v>
      </c>
      <c r="H4022" s="66">
        <v>2556</v>
      </c>
      <c r="I4022" s="66" t="s">
        <v>478</v>
      </c>
      <c r="J4022" s="66" t="s">
        <v>550</v>
      </c>
      <c r="K4022" s="66" t="s">
        <v>586</v>
      </c>
    </row>
    <row r="4023" spans="1:11" ht="17.25">
      <c r="A4023" s="65">
        <v>3</v>
      </c>
      <c r="B4023" s="69">
        <v>20546</v>
      </c>
      <c r="C4023" s="71" t="s">
        <v>236</v>
      </c>
      <c r="D4023" s="66" t="s">
        <v>4022</v>
      </c>
      <c r="E4023" s="70"/>
      <c r="F4023" s="70"/>
      <c r="G4023" s="70">
        <v>13200</v>
      </c>
      <c r="H4023" s="66">
        <v>2556</v>
      </c>
      <c r="I4023" s="66" t="s">
        <v>478</v>
      </c>
      <c r="J4023" s="66" t="s">
        <v>550</v>
      </c>
      <c r="K4023" s="66" t="s">
        <v>586</v>
      </c>
    </row>
    <row r="4024" spans="1:11" ht="17.25">
      <c r="A4024" s="65">
        <v>11</v>
      </c>
      <c r="B4024" s="69">
        <v>20546</v>
      </c>
      <c r="C4024" s="71" t="s">
        <v>236</v>
      </c>
      <c r="D4024" s="66" t="s">
        <v>4023</v>
      </c>
      <c r="E4024" s="70"/>
      <c r="F4024" s="70"/>
      <c r="G4024" s="70">
        <v>153962</v>
      </c>
      <c r="H4024" s="66">
        <v>2556</v>
      </c>
      <c r="I4024" s="66" t="s">
        <v>478</v>
      </c>
      <c r="J4024" s="66" t="s">
        <v>550</v>
      </c>
      <c r="K4024" s="66" t="s">
        <v>586</v>
      </c>
    </row>
    <row r="4025" spans="1:11" ht="17.25">
      <c r="A4025" s="65">
        <v>17</v>
      </c>
      <c r="B4025" s="69">
        <v>20546</v>
      </c>
      <c r="C4025" s="71" t="s">
        <v>236</v>
      </c>
      <c r="D4025" s="66" t="s">
        <v>4024</v>
      </c>
      <c r="E4025" s="70"/>
      <c r="F4025" s="70"/>
      <c r="G4025" s="70">
        <v>13200</v>
      </c>
      <c r="H4025" s="66">
        <v>2556</v>
      </c>
      <c r="I4025" s="66" t="s">
        <v>478</v>
      </c>
      <c r="J4025" s="66" t="s">
        <v>550</v>
      </c>
      <c r="K4025" s="66" t="s">
        <v>586</v>
      </c>
    </row>
    <row r="4026" spans="1:11" ht="17.25">
      <c r="A4026" s="65">
        <v>25</v>
      </c>
      <c r="B4026" s="69">
        <v>20546</v>
      </c>
      <c r="C4026" s="71" t="s">
        <v>236</v>
      </c>
      <c r="D4026" s="66" t="s">
        <v>4025</v>
      </c>
      <c r="E4026" s="70"/>
      <c r="F4026" s="70"/>
      <c r="G4026" s="70">
        <v>29980</v>
      </c>
      <c r="H4026" s="66">
        <v>2556</v>
      </c>
      <c r="I4026" s="66" t="s">
        <v>478</v>
      </c>
      <c r="J4026" s="66" t="s">
        <v>550</v>
      </c>
      <c r="K4026" s="66" t="s">
        <v>586</v>
      </c>
    </row>
    <row r="4027" spans="1:11" ht="17.25">
      <c r="A4027" s="65">
        <v>10</v>
      </c>
      <c r="B4027" s="69">
        <v>20576</v>
      </c>
      <c r="C4027" s="71" t="s">
        <v>236</v>
      </c>
      <c r="D4027" s="66" t="s">
        <v>4026</v>
      </c>
      <c r="E4027" s="70"/>
      <c r="F4027" s="70"/>
      <c r="G4027" s="76">
        <v>70934</v>
      </c>
      <c r="H4027" s="66">
        <v>2556</v>
      </c>
      <c r="I4027" s="66" t="s">
        <v>478</v>
      </c>
      <c r="J4027" s="66" t="s">
        <v>550</v>
      </c>
      <c r="K4027" s="66" t="s">
        <v>586</v>
      </c>
    </row>
    <row r="4028" spans="1:11" ht="17.25">
      <c r="A4028" s="65">
        <v>23</v>
      </c>
      <c r="B4028" s="69">
        <v>20576</v>
      </c>
      <c r="C4028" s="71" t="s">
        <v>236</v>
      </c>
      <c r="D4028" s="66" t="s">
        <v>4027</v>
      </c>
      <c r="E4028" s="70"/>
      <c r="F4028" s="70"/>
      <c r="G4028" s="70">
        <v>3267</v>
      </c>
      <c r="H4028" s="66">
        <v>2556</v>
      </c>
      <c r="I4028" s="66" t="s">
        <v>478</v>
      </c>
      <c r="J4028" s="66" t="s">
        <v>550</v>
      </c>
      <c r="K4028" s="66" t="s">
        <v>586</v>
      </c>
    </row>
    <row r="4029" spans="1:11" ht="17.25">
      <c r="A4029" s="65">
        <v>31</v>
      </c>
      <c r="B4029" s="69">
        <v>20576</v>
      </c>
      <c r="C4029" s="71" t="s">
        <v>236</v>
      </c>
      <c r="D4029" s="66" t="s">
        <v>4028</v>
      </c>
      <c r="E4029" s="70"/>
      <c r="F4029" s="70"/>
      <c r="G4029" s="70">
        <v>33053</v>
      </c>
      <c r="H4029" s="66">
        <v>2556</v>
      </c>
      <c r="I4029" s="66" t="s">
        <v>478</v>
      </c>
      <c r="J4029" s="66" t="s">
        <v>550</v>
      </c>
      <c r="K4029" s="66" t="s">
        <v>586</v>
      </c>
    </row>
    <row r="4030" spans="1:11" ht="17.25">
      <c r="A4030" s="65">
        <v>11</v>
      </c>
      <c r="B4030" s="69">
        <v>20607</v>
      </c>
      <c r="C4030" s="71" t="s">
        <v>236</v>
      </c>
      <c r="D4030" s="66" t="s">
        <v>4029</v>
      </c>
      <c r="E4030" s="70"/>
      <c r="F4030" s="70"/>
      <c r="G4030" s="70">
        <v>3290</v>
      </c>
      <c r="H4030" s="66">
        <v>2556</v>
      </c>
      <c r="I4030" s="66" t="s">
        <v>478</v>
      </c>
      <c r="J4030" s="66" t="s">
        <v>550</v>
      </c>
      <c r="K4030" s="66" t="s">
        <v>586</v>
      </c>
    </row>
    <row r="4031" spans="1:11" ht="17.25">
      <c r="A4031" s="65">
        <v>18</v>
      </c>
      <c r="B4031" s="69">
        <v>20607</v>
      </c>
      <c r="C4031" s="71" t="s">
        <v>236</v>
      </c>
      <c r="D4031" s="66" t="s">
        <v>4030</v>
      </c>
      <c r="E4031" s="70"/>
      <c r="F4031" s="70"/>
      <c r="G4031" s="70">
        <v>30000</v>
      </c>
      <c r="H4031" s="66">
        <v>2556</v>
      </c>
      <c r="I4031" s="66" t="s">
        <v>478</v>
      </c>
      <c r="J4031" s="66" t="s">
        <v>550</v>
      </c>
      <c r="K4031" s="66" t="s">
        <v>586</v>
      </c>
    </row>
    <row r="4032" spans="1:11" ht="17.25">
      <c r="A4032" s="65">
        <v>28</v>
      </c>
      <c r="B4032" s="69">
        <v>20607</v>
      </c>
      <c r="C4032" s="71" t="s">
        <v>236</v>
      </c>
      <c r="D4032" s="66" t="s">
        <v>4031</v>
      </c>
      <c r="E4032" s="70"/>
      <c r="F4032" s="70"/>
      <c r="G4032" s="70">
        <v>19605.75</v>
      </c>
      <c r="H4032" s="66">
        <v>2556</v>
      </c>
      <c r="I4032" s="66" t="s">
        <v>478</v>
      </c>
      <c r="J4032" s="66" t="s">
        <v>550</v>
      </c>
      <c r="K4032" s="66" t="s">
        <v>586</v>
      </c>
    </row>
    <row r="4033" spans="1:11" ht="17.25">
      <c r="A4033" s="65">
        <v>11</v>
      </c>
      <c r="B4033" s="69">
        <v>20637</v>
      </c>
      <c r="C4033" s="71" t="s">
        <v>236</v>
      </c>
      <c r="D4033" s="66" t="s">
        <v>4032</v>
      </c>
      <c r="E4033" s="70"/>
      <c r="F4033" s="70"/>
      <c r="G4033" s="70">
        <v>14245</v>
      </c>
      <c r="H4033" s="66">
        <v>2556</v>
      </c>
      <c r="I4033" s="66" t="s">
        <v>478</v>
      </c>
      <c r="J4033" s="66" t="s">
        <v>550</v>
      </c>
      <c r="K4033" s="66" t="s">
        <v>586</v>
      </c>
    </row>
    <row r="4034" spans="1:11" ht="17.25">
      <c r="A4034" s="65">
        <v>14</v>
      </c>
      <c r="B4034" s="69">
        <v>20668</v>
      </c>
      <c r="C4034" s="71" t="s">
        <v>236</v>
      </c>
      <c r="D4034" s="66" t="s">
        <v>4033</v>
      </c>
      <c r="E4034" s="70"/>
      <c r="F4034" s="70"/>
      <c r="G4034" s="70">
        <v>36126</v>
      </c>
      <c r="H4034" s="66">
        <v>2556</v>
      </c>
      <c r="I4034" s="66" t="s">
        <v>478</v>
      </c>
      <c r="J4034" s="66" t="s">
        <v>550</v>
      </c>
      <c r="K4034" s="66" t="s">
        <v>586</v>
      </c>
    </row>
    <row r="4035" spans="1:11" ht="17.25">
      <c r="A4035" s="65">
        <v>15</v>
      </c>
      <c r="B4035" s="69">
        <v>20668</v>
      </c>
      <c r="C4035" s="71" t="s">
        <v>236</v>
      </c>
      <c r="D4035" s="66" t="s">
        <v>4034</v>
      </c>
      <c r="E4035" s="70"/>
      <c r="F4035" s="70"/>
      <c r="G4035" s="70">
        <v>13300</v>
      </c>
      <c r="H4035" s="66">
        <v>2556</v>
      </c>
      <c r="I4035" s="66" t="s">
        <v>478</v>
      </c>
      <c r="J4035" s="66" t="s">
        <v>550</v>
      </c>
      <c r="K4035" s="66" t="s">
        <v>586</v>
      </c>
    </row>
    <row r="4036" spans="1:11" ht="17.25">
      <c r="A4036" s="65">
        <v>28</v>
      </c>
      <c r="B4036" s="69">
        <v>20668</v>
      </c>
      <c r="C4036" s="71" t="s">
        <v>236</v>
      </c>
      <c r="D4036" s="66" t="s">
        <v>4035</v>
      </c>
      <c r="E4036" s="70"/>
      <c r="F4036" s="70"/>
      <c r="G4036" s="70">
        <v>10099</v>
      </c>
      <c r="H4036" s="66">
        <v>2556</v>
      </c>
      <c r="I4036" s="66" t="s">
        <v>478</v>
      </c>
      <c r="J4036" s="66" t="s">
        <v>550</v>
      </c>
      <c r="K4036" s="66" t="s">
        <v>586</v>
      </c>
    </row>
    <row r="4037" spans="1:11" ht="17.25">
      <c r="A4037" s="65">
        <v>11</v>
      </c>
      <c r="B4037" s="69">
        <v>20699</v>
      </c>
      <c r="C4037" s="71" t="s">
        <v>236</v>
      </c>
      <c r="D4037" s="66" t="s">
        <v>4036</v>
      </c>
      <c r="E4037" s="70"/>
      <c r="F4037" s="70"/>
      <c r="G4037" s="70">
        <v>9172</v>
      </c>
      <c r="H4037" s="66">
        <v>2556</v>
      </c>
      <c r="I4037" s="66" t="s">
        <v>478</v>
      </c>
      <c r="J4037" s="66" t="s">
        <v>550</v>
      </c>
      <c r="K4037" s="66" t="s">
        <v>586</v>
      </c>
    </row>
    <row r="4038" spans="1:11" ht="17.25">
      <c r="A4038" s="65">
        <v>11</v>
      </c>
      <c r="B4038" s="69">
        <v>20699</v>
      </c>
      <c r="C4038" s="71" t="s">
        <v>236</v>
      </c>
      <c r="D4038" s="66" t="s">
        <v>4037</v>
      </c>
      <c r="E4038" s="70"/>
      <c r="F4038" s="70"/>
      <c r="G4038" s="70">
        <v>8120</v>
      </c>
      <c r="H4038" s="66">
        <v>2556</v>
      </c>
      <c r="I4038" s="66" t="s">
        <v>478</v>
      </c>
      <c r="J4038" s="66" t="s">
        <v>550</v>
      </c>
      <c r="K4038" s="66" t="s">
        <v>586</v>
      </c>
    </row>
    <row r="4039" spans="1:11" ht="17.25">
      <c r="A4039" s="65">
        <v>13</v>
      </c>
      <c r="B4039" s="69">
        <v>20699</v>
      </c>
      <c r="C4039" s="71" t="s">
        <v>236</v>
      </c>
      <c r="D4039" s="66" t="s">
        <v>4038</v>
      </c>
      <c r="E4039" s="70"/>
      <c r="F4039" s="70"/>
      <c r="G4039" s="70">
        <v>17600</v>
      </c>
      <c r="H4039" s="66">
        <v>2556</v>
      </c>
      <c r="I4039" s="66" t="s">
        <v>478</v>
      </c>
      <c r="J4039" s="66" t="s">
        <v>550</v>
      </c>
      <c r="K4039" s="66" t="s">
        <v>586</v>
      </c>
    </row>
    <row r="4040" spans="1:11" ht="17.25">
      <c r="A4040" s="65">
        <v>13</v>
      </c>
      <c r="B4040" s="69">
        <v>20699</v>
      </c>
      <c r="C4040" s="71" t="s">
        <v>236</v>
      </c>
      <c r="D4040" s="66" t="s">
        <v>4039</v>
      </c>
      <c r="E4040" s="70"/>
      <c r="F4040" s="70"/>
      <c r="G4040" s="70">
        <v>33343</v>
      </c>
      <c r="H4040" s="66">
        <v>2556</v>
      </c>
      <c r="I4040" s="66" t="s">
        <v>478</v>
      </c>
      <c r="J4040" s="66" t="s">
        <v>550</v>
      </c>
      <c r="K4040" s="66" t="s">
        <v>586</v>
      </c>
    </row>
    <row r="4041" spans="1:11" ht="17.25">
      <c r="A4041" s="65">
        <v>23</v>
      </c>
      <c r="B4041" s="69">
        <v>20699</v>
      </c>
      <c r="C4041" s="71" t="s">
        <v>236</v>
      </c>
      <c r="D4041" s="66" t="s">
        <v>4040</v>
      </c>
      <c r="E4041" s="70"/>
      <c r="F4041" s="70"/>
      <c r="G4041" s="70">
        <v>4234</v>
      </c>
      <c r="H4041" s="66">
        <v>2556</v>
      </c>
      <c r="I4041" s="66" t="s">
        <v>478</v>
      </c>
      <c r="J4041" s="66" t="s">
        <v>550</v>
      </c>
      <c r="K4041" s="66" t="s">
        <v>586</v>
      </c>
    </row>
    <row r="4042" spans="1:11" ht="17.25">
      <c r="A4042" s="65">
        <v>23</v>
      </c>
      <c r="B4042" s="69">
        <v>20394</v>
      </c>
      <c r="C4042" s="66" t="s">
        <v>1133</v>
      </c>
      <c r="D4042" s="66" t="s">
        <v>4041</v>
      </c>
      <c r="E4042" s="70"/>
      <c r="F4042" s="70"/>
      <c r="G4042" s="70">
        <v>100000</v>
      </c>
      <c r="H4042" s="66">
        <v>2556</v>
      </c>
      <c r="I4042" s="66" t="s">
        <v>478</v>
      </c>
      <c r="J4042" s="66" t="s">
        <v>1135</v>
      </c>
      <c r="K4042" s="66" t="s">
        <v>586</v>
      </c>
    </row>
    <row r="4043" spans="1:11" ht="17.25">
      <c r="A4043" s="65">
        <v>17</v>
      </c>
      <c r="B4043" s="69">
        <v>20424</v>
      </c>
      <c r="C4043" s="66" t="s">
        <v>1133</v>
      </c>
      <c r="D4043" s="66" t="s">
        <v>4042</v>
      </c>
      <c r="E4043" s="70"/>
      <c r="F4043" s="70"/>
      <c r="G4043" s="70">
        <v>155314.75</v>
      </c>
      <c r="H4043" s="66">
        <v>2556</v>
      </c>
      <c r="I4043" s="66" t="s">
        <v>478</v>
      </c>
      <c r="J4043" s="66" t="s">
        <v>1135</v>
      </c>
      <c r="K4043" s="66" t="s">
        <v>586</v>
      </c>
    </row>
    <row r="4044" spans="1:11" ht="17.25">
      <c r="A4044" s="65">
        <v>21</v>
      </c>
      <c r="B4044" s="69">
        <v>20486</v>
      </c>
      <c r="C4044" s="66" t="s">
        <v>1133</v>
      </c>
      <c r="D4044" s="66" t="s">
        <v>4043</v>
      </c>
      <c r="E4044" s="70"/>
      <c r="F4044" s="70"/>
      <c r="G4044" s="70">
        <v>6400</v>
      </c>
      <c r="H4044" s="66">
        <v>2556</v>
      </c>
      <c r="I4044" s="66" t="s">
        <v>478</v>
      </c>
      <c r="J4044" s="66" t="s">
        <v>1135</v>
      </c>
      <c r="K4044" s="66" t="s">
        <v>586</v>
      </c>
    </row>
    <row r="4045" spans="1:11" ht="17.25">
      <c r="A4045" s="65">
        <v>12</v>
      </c>
      <c r="B4045" s="69">
        <v>20515</v>
      </c>
      <c r="C4045" s="66" t="s">
        <v>1133</v>
      </c>
      <c r="D4045" s="66" t="s">
        <v>4044</v>
      </c>
      <c r="E4045" s="70"/>
      <c r="F4045" s="70"/>
      <c r="G4045" s="70">
        <v>4500</v>
      </c>
      <c r="H4045" s="66">
        <v>2556</v>
      </c>
      <c r="I4045" s="66" t="s">
        <v>478</v>
      </c>
      <c r="J4045" s="66" t="s">
        <v>1135</v>
      </c>
      <c r="K4045" s="66" t="s">
        <v>586</v>
      </c>
    </row>
    <row r="4046" spans="1:11" ht="17.25">
      <c r="A4046" s="65">
        <v>22</v>
      </c>
      <c r="B4046" s="69">
        <v>20515</v>
      </c>
      <c r="C4046" s="66" t="s">
        <v>1133</v>
      </c>
      <c r="D4046" s="66" t="s">
        <v>4045</v>
      </c>
      <c r="E4046" s="70"/>
      <c r="F4046" s="70"/>
      <c r="G4046" s="70">
        <v>1135</v>
      </c>
      <c r="H4046" s="66">
        <v>2556</v>
      </c>
      <c r="I4046" s="66" t="s">
        <v>478</v>
      </c>
      <c r="J4046" s="66" t="s">
        <v>1135</v>
      </c>
      <c r="K4046" s="66" t="s">
        <v>586</v>
      </c>
    </row>
    <row r="4047" spans="1:11" ht="17.25">
      <c r="A4047" s="65">
        <v>3</v>
      </c>
      <c r="B4047" s="69">
        <v>20546</v>
      </c>
      <c r="C4047" s="66" t="s">
        <v>1133</v>
      </c>
      <c r="D4047" s="66" t="s">
        <v>4046</v>
      </c>
      <c r="E4047" s="70"/>
      <c r="F4047" s="70"/>
      <c r="G4047" s="70">
        <v>3096</v>
      </c>
      <c r="H4047" s="66">
        <v>2556</v>
      </c>
      <c r="I4047" s="66" t="s">
        <v>478</v>
      </c>
      <c r="J4047" s="66" t="s">
        <v>1135</v>
      </c>
      <c r="K4047" s="66" t="s">
        <v>586</v>
      </c>
    </row>
    <row r="4048" spans="1:11" ht="17.25">
      <c r="A4048" s="65">
        <v>17</v>
      </c>
      <c r="B4048" s="69">
        <v>20546</v>
      </c>
      <c r="C4048" s="66" t="s">
        <v>1133</v>
      </c>
      <c r="D4048" s="66" t="s">
        <v>4047</v>
      </c>
      <c r="E4048" s="70"/>
      <c r="F4048" s="70"/>
      <c r="G4048" s="70">
        <v>9370</v>
      </c>
      <c r="H4048" s="66">
        <v>2556</v>
      </c>
      <c r="I4048" s="66" t="s">
        <v>478</v>
      </c>
      <c r="J4048" s="66" t="s">
        <v>1135</v>
      </c>
      <c r="K4048" s="66" t="s">
        <v>586</v>
      </c>
    </row>
    <row r="4049" spans="1:11" ht="17.25">
      <c r="A4049" s="65">
        <v>16</v>
      </c>
      <c r="B4049" s="69">
        <v>20576</v>
      </c>
      <c r="C4049" s="66" t="s">
        <v>1133</v>
      </c>
      <c r="D4049" s="66" t="s">
        <v>4048</v>
      </c>
      <c r="E4049" s="70"/>
      <c r="F4049" s="70"/>
      <c r="G4049" s="70">
        <v>718345</v>
      </c>
      <c r="H4049" s="66">
        <v>2556</v>
      </c>
      <c r="I4049" s="66" t="s">
        <v>478</v>
      </c>
      <c r="J4049" s="66" t="s">
        <v>1135</v>
      </c>
      <c r="K4049" s="66" t="s">
        <v>586</v>
      </c>
    </row>
    <row r="4050" spans="1:11" ht="17.25">
      <c r="A4050" s="65">
        <v>30</v>
      </c>
      <c r="B4050" s="69">
        <v>20576</v>
      </c>
      <c r="C4050" s="66" t="s">
        <v>1133</v>
      </c>
      <c r="D4050" s="66" t="s">
        <v>4049</v>
      </c>
      <c r="E4050" s="70"/>
      <c r="F4050" s="70"/>
      <c r="G4050" s="70">
        <v>10928</v>
      </c>
      <c r="H4050" s="66">
        <v>2556</v>
      </c>
      <c r="I4050" s="66" t="s">
        <v>478</v>
      </c>
      <c r="J4050" s="66" t="s">
        <v>1135</v>
      </c>
      <c r="K4050" s="66" t="s">
        <v>586</v>
      </c>
    </row>
    <row r="4051" spans="1:11" ht="17.25">
      <c r="A4051" s="65">
        <v>6</v>
      </c>
      <c r="B4051" s="69">
        <v>20607</v>
      </c>
      <c r="C4051" s="66" t="s">
        <v>1133</v>
      </c>
      <c r="D4051" s="66" t="s">
        <v>4050</v>
      </c>
      <c r="E4051" s="70"/>
      <c r="F4051" s="70"/>
      <c r="G4051" s="70">
        <v>15640</v>
      </c>
      <c r="H4051" s="66">
        <v>2556</v>
      </c>
      <c r="I4051" s="66" t="s">
        <v>478</v>
      </c>
      <c r="J4051" s="66" t="s">
        <v>1135</v>
      </c>
      <c r="K4051" s="66" t="s">
        <v>586</v>
      </c>
    </row>
    <row r="4052" spans="1:11" ht="17.25">
      <c r="A4052" s="65">
        <v>26</v>
      </c>
      <c r="B4052" s="69">
        <v>20607</v>
      </c>
      <c r="C4052" s="66" t="s">
        <v>1133</v>
      </c>
      <c r="D4052" s="66" t="s">
        <v>4051</v>
      </c>
      <c r="E4052" s="70"/>
      <c r="F4052" s="70"/>
      <c r="G4052" s="70">
        <v>10500</v>
      </c>
      <c r="H4052" s="66">
        <v>2556</v>
      </c>
      <c r="I4052" s="66" t="s">
        <v>478</v>
      </c>
      <c r="J4052" s="66" t="s">
        <v>1135</v>
      </c>
      <c r="K4052" s="66" t="s">
        <v>586</v>
      </c>
    </row>
    <row r="4053" spans="1:11" ht="17.25">
      <c r="A4053" s="65">
        <v>27</v>
      </c>
      <c r="B4053" s="69">
        <v>20607</v>
      </c>
      <c r="C4053" s="66" t="s">
        <v>1133</v>
      </c>
      <c r="D4053" s="66" t="s">
        <v>4052</v>
      </c>
      <c r="E4053" s="70"/>
      <c r="F4053" s="70"/>
      <c r="G4053" s="70">
        <v>5000</v>
      </c>
      <c r="H4053" s="66">
        <v>2556</v>
      </c>
      <c r="I4053" s="66" t="s">
        <v>478</v>
      </c>
      <c r="J4053" s="66" t="s">
        <v>1135</v>
      </c>
      <c r="K4053" s="66" t="s">
        <v>586</v>
      </c>
    </row>
    <row r="4054" spans="1:11" ht="17.25">
      <c r="A4054" s="65">
        <v>27</v>
      </c>
      <c r="B4054" s="69">
        <v>20607</v>
      </c>
      <c r="C4054" s="66" t="s">
        <v>1133</v>
      </c>
      <c r="D4054" s="66" t="s">
        <v>4053</v>
      </c>
      <c r="E4054" s="70"/>
      <c r="F4054" s="70"/>
      <c r="G4054" s="70">
        <v>82470.899999999994</v>
      </c>
      <c r="H4054" s="66">
        <v>2556</v>
      </c>
      <c r="I4054" s="66" t="s">
        <v>478</v>
      </c>
      <c r="J4054" s="66" t="s">
        <v>1135</v>
      </c>
      <c r="K4054" s="66" t="s">
        <v>586</v>
      </c>
    </row>
    <row r="4055" spans="1:11" ht="17.25">
      <c r="A4055" s="65">
        <v>8</v>
      </c>
      <c r="B4055" s="69">
        <v>20668</v>
      </c>
      <c r="C4055" s="66" t="s">
        <v>1133</v>
      </c>
      <c r="D4055" s="66" t="s">
        <v>4054</v>
      </c>
      <c r="E4055" s="70"/>
      <c r="F4055" s="70"/>
      <c r="G4055" s="70">
        <v>29000</v>
      </c>
      <c r="H4055" s="66">
        <v>2556</v>
      </c>
      <c r="I4055" s="66" t="s">
        <v>478</v>
      </c>
      <c r="J4055" s="66" t="s">
        <v>1135</v>
      </c>
      <c r="K4055" s="66" t="s">
        <v>586</v>
      </c>
    </row>
    <row r="4056" spans="1:11" ht="17.25">
      <c r="A4056" s="65">
        <v>19</v>
      </c>
      <c r="B4056" s="69">
        <v>20668</v>
      </c>
      <c r="C4056" s="66" t="s">
        <v>1133</v>
      </c>
      <c r="D4056" s="66" t="s">
        <v>4055</v>
      </c>
      <c r="E4056" s="70"/>
      <c r="F4056" s="70"/>
      <c r="G4056" s="70">
        <v>7690</v>
      </c>
      <c r="H4056" s="66">
        <v>2556</v>
      </c>
      <c r="I4056" s="66" t="s">
        <v>478</v>
      </c>
      <c r="J4056" s="66" t="s">
        <v>1135</v>
      </c>
      <c r="K4056" s="66" t="s">
        <v>586</v>
      </c>
    </row>
    <row r="4057" spans="1:11" ht="17.25">
      <c r="A4057" s="65">
        <v>13</v>
      </c>
      <c r="B4057" s="69">
        <v>20699</v>
      </c>
      <c r="C4057" s="66" t="s">
        <v>1133</v>
      </c>
      <c r="D4057" s="66" t="s">
        <v>4056</v>
      </c>
      <c r="E4057" s="70"/>
      <c r="F4057" s="70"/>
      <c r="G4057" s="70">
        <v>14350</v>
      </c>
      <c r="H4057" s="66">
        <v>2556</v>
      </c>
      <c r="I4057" s="66" t="s">
        <v>478</v>
      </c>
      <c r="J4057" s="66" t="s">
        <v>1135</v>
      </c>
      <c r="K4057" s="66" t="s">
        <v>586</v>
      </c>
    </row>
    <row r="4058" spans="1:11" ht="17.25">
      <c r="A4058" s="65">
        <v>26</v>
      </c>
      <c r="B4058" s="69">
        <v>20699</v>
      </c>
      <c r="C4058" s="66" t="s">
        <v>1133</v>
      </c>
      <c r="D4058" s="66" t="s">
        <v>4057</v>
      </c>
      <c r="E4058" s="70"/>
      <c r="F4058" s="70"/>
      <c r="G4058" s="70">
        <v>22363</v>
      </c>
      <c r="H4058" s="66">
        <v>2556</v>
      </c>
      <c r="I4058" s="66" t="s">
        <v>478</v>
      </c>
      <c r="J4058" s="66" t="s">
        <v>1135</v>
      </c>
      <c r="K4058" s="66" t="s">
        <v>586</v>
      </c>
    </row>
    <row r="4059" spans="1:11" ht="17.25">
      <c r="A4059" s="65">
        <v>29</v>
      </c>
      <c r="B4059" s="69">
        <v>20394</v>
      </c>
      <c r="C4059" s="66" t="s">
        <v>2404</v>
      </c>
      <c r="D4059" s="66" t="s">
        <v>4058</v>
      </c>
      <c r="E4059" s="70"/>
      <c r="F4059" s="70"/>
      <c r="G4059" s="70">
        <v>55000</v>
      </c>
      <c r="H4059" s="66">
        <v>2556</v>
      </c>
      <c r="I4059" s="66" t="s">
        <v>478</v>
      </c>
      <c r="J4059" s="66" t="s">
        <v>4059</v>
      </c>
      <c r="K4059" s="66" t="s">
        <v>586</v>
      </c>
    </row>
    <row r="4060" spans="1:11" ht="17.25">
      <c r="A4060" s="65">
        <v>30</v>
      </c>
      <c r="B4060" s="69">
        <v>20394</v>
      </c>
      <c r="C4060" s="66" t="s">
        <v>2404</v>
      </c>
      <c r="D4060" s="66" t="s">
        <v>4060</v>
      </c>
      <c r="E4060" s="70"/>
      <c r="F4060" s="70"/>
      <c r="G4060" s="70">
        <v>71000</v>
      </c>
      <c r="H4060" s="66">
        <v>2556</v>
      </c>
      <c r="I4060" s="66" t="s">
        <v>478</v>
      </c>
      <c r="J4060" s="66" t="s">
        <v>4059</v>
      </c>
      <c r="K4060" s="66" t="s">
        <v>586</v>
      </c>
    </row>
    <row r="4061" spans="1:11" ht="17.25">
      <c r="A4061" s="65">
        <v>30</v>
      </c>
      <c r="B4061" s="69">
        <v>20394</v>
      </c>
      <c r="C4061" s="66" t="s">
        <v>2404</v>
      </c>
      <c r="D4061" s="66" t="s">
        <v>4061</v>
      </c>
      <c r="E4061" s="70"/>
      <c r="F4061" s="70"/>
      <c r="G4061" s="70">
        <v>30000</v>
      </c>
      <c r="H4061" s="66">
        <v>2556</v>
      </c>
      <c r="I4061" s="66" t="s">
        <v>478</v>
      </c>
      <c r="J4061" s="66" t="s">
        <v>4059</v>
      </c>
      <c r="K4061" s="66" t="s">
        <v>586</v>
      </c>
    </row>
    <row r="4062" spans="1:11" ht="17.25">
      <c r="A4062" s="65">
        <v>14</v>
      </c>
      <c r="B4062" s="69">
        <v>20515</v>
      </c>
      <c r="C4062" s="66" t="s">
        <v>2404</v>
      </c>
      <c r="D4062" s="66" t="s">
        <v>4062</v>
      </c>
      <c r="E4062" s="70"/>
      <c r="F4062" s="70"/>
      <c r="G4062" s="70">
        <v>2500</v>
      </c>
      <c r="H4062" s="66">
        <v>2556</v>
      </c>
      <c r="I4062" s="66" t="s">
        <v>478</v>
      </c>
      <c r="J4062" s="66" t="s">
        <v>4059</v>
      </c>
      <c r="K4062" s="66" t="s">
        <v>586</v>
      </c>
    </row>
    <row r="4063" spans="1:11" ht="17.25">
      <c r="A4063" s="65">
        <v>20</v>
      </c>
      <c r="B4063" s="69">
        <v>20607</v>
      </c>
      <c r="C4063" s="66" t="s">
        <v>2404</v>
      </c>
      <c r="D4063" s="66" t="s">
        <v>4063</v>
      </c>
      <c r="E4063" s="70"/>
      <c r="F4063" s="70"/>
      <c r="G4063" s="70">
        <v>45000</v>
      </c>
      <c r="H4063" s="66">
        <v>2556</v>
      </c>
      <c r="I4063" s="66" t="s">
        <v>478</v>
      </c>
      <c r="J4063" s="66" t="s">
        <v>4059</v>
      </c>
      <c r="K4063" s="66" t="s">
        <v>586</v>
      </c>
    </row>
    <row r="4064" spans="1:11" ht="17.25">
      <c r="A4064" s="65">
        <v>1</v>
      </c>
      <c r="B4064" s="69">
        <v>20637</v>
      </c>
      <c r="C4064" s="66" t="s">
        <v>2404</v>
      </c>
      <c r="D4064" s="66" t="s">
        <v>4064</v>
      </c>
      <c r="E4064" s="70"/>
      <c r="F4064" s="70"/>
      <c r="G4064" s="70">
        <v>30000</v>
      </c>
      <c r="H4064" s="66">
        <v>2556</v>
      </c>
      <c r="I4064" s="66" t="s">
        <v>478</v>
      </c>
      <c r="J4064" s="66" t="s">
        <v>4059</v>
      </c>
      <c r="K4064" s="66" t="s">
        <v>586</v>
      </c>
    </row>
    <row r="4065" spans="1:11" ht="17.25">
      <c r="A4065" s="65">
        <v>9</v>
      </c>
      <c r="B4065" s="69">
        <v>20637</v>
      </c>
      <c r="C4065" s="66" t="s">
        <v>2404</v>
      </c>
      <c r="D4065" s="66" t="s">
        <v>4063</v>
      </c>
      <c r="E4065" s="70"/>
      <c r="F4065" s="70"/>
      <c r="G4065" s="70">
        <v>26000</v>
      </c>
      <c r="H4065" s="66">
        <v>2556</v>
      </c>
      <c r="I4065" s="66" t="s">
        <v>478</v>
      </c>
      <c r="J4065" s="66" t="s">
        <v>4059</v>
      </c>
      <c r="K4065" s="66" t="s">
        <v>586</v>
      </c>
    </row>
    <row r="4066" spans="1:11" ht="17.25">
      <c r="A4066" s="65">
        <v>31</v>
      </c>
      <c r="B4066" s="69">
        <v>20455</v>
      </c>
      <c r="C4066" s="66" t="s">
        <v>2410</v>
      </c>
      <c r="D4066" s="66" t="s">
        <v>4065</v>
      </c>
      <c r="E4066" s="70"/>
      <c r="F4066" s="70"/>
      <c r="G4066" s="70">
        <v>650</v>
      </c>
      <c r="H4066" s="66">
        <v>2556</v>
      </c>
      <c r="I4066" s="66" t="s">
        <v>478</v>
      </c>
      <c r="J4066" s="66" t="s">
        <v>2412</v>
      </c>
      <c r="K4066" s="66" t="s">
        <v>586</v>
      </c>
    </row>
    <row r="4067" spans="1:11" ht="17.25">
      <c r="A4067" s="65">
        <v>20</v>
      </c>
      <c r="B4067" s="69">
        <v>20515</v>
      </c>
      <c r="C4067" s="66" t="s">
        <v>2410</v>
      </c>
      <c r="D4067" s="66" t="s">
        <v>4066</v>
      </c>
      <c r="E4067" s="70"/>
      <c r="F4067" s="70"/>
      <c r="G4067" s="70">
        <v>9543</v>
      </c>
      <c r="H4067" s="66">
        <v>2556</v>
      </c>
      <c r="I4067" s="66" t="s">
        <v>478</v>
      </c>
      <c r="J4067" s="66" t="s">
        <v>2412</v>
      </c>
      <c r="K4067" s="66" t="s">
        <v>586</v>
      </c>
    </row>
    <row r="4068" spans="1:11" ht="17.25">
      <c r="A4068" s="65">
        <v>24</v>
      </c>
      <c r="B4068" s="69">
        <v>20546</v>
      </c>
      <c r="C4068" s="66" t="s">
        <v>2410</v>
      </c>
      <c r="D4068" s="66" t="s">
        <v>4067</v>
      </c>
      <c r="E4068" s="70"/>
      <c r="F4068" s="70"/>
      <c r="G4068" s="70">
        <v>150000</v>
      </c>
      <c r="H4068" s="66">
        <v>2556</v>
      </c>
      <c r="I4068" s="66" t="s">
        <v>478</v>
      </c>
      <c r="J4068" s="66" t="s">
        <v>2412</v>
      </c>
      <c r="K4068" s="66" t="s">
        <v>586</v>
      </c>
    </row>
    <row r="4069" spans="1:11" ht="17.25">
      <c r="A4069" s="65">
        <v>23</v>
      </c>
      <c r="B4069" s="69">
        <v>20576</v>
      </c>
      <c r="C4069" s="66" t="s">
        <v>2410</v>
      </c>
      <c r="D4069" s="66" t="s">
        <v>4068</v>
      </c>
      <c r="E4069" s="70"/>
      <c r="F4069" s="70"/>
      <c r="G4069" s="70">
        <v>15000</v>
      </c>
      <c r="H4069" s="66">
        <v>2556</v>
      </c>
      <c r="I4069" s="66" t="s">
        <v>478</v>
      </c>
      <c r="J4069" s="66" t="s">
        <v>2412</v>
      </c>
      <c r="K4069" s="66" t="s">
        <v>586</v>
      </c>
    </row>
    <row r="4070" spans="1:11" ht="17.25">
      <c r="A4070" s="65">
        <v>14</v>
      </c>
      <c r="B4070" s="69">
        <v>20394</v>
      </c>
      <c r="C4070" s="66" t="s">
        <v>4069</v>
      </c>
      <c r="D4070" s="66" t="s">
        <v>4070</v>
      </c>
      <c r="E4070" s="70"/>
      <c r="F4070" s="70"/>
      <c r="G4070" s="70">
        <v>3000</v>
      </c>
      <c r="H4070" s="66">
        <v>2556</v>
      </c>
      <c r="I4070" s="66" t="s">
        <v>478</v>
      </c>
      <c r="J4070" s="66" t="s">
        <v>4071</v>
      </c>
      <c r="K4070" s="66" t="s">
        <v>586</v>
      </c>
    </row>
    <row r="4071" spans="1:11" ht="17.25">
      <c r="A4071" s="65">
        <v>10</v>
      </c>
      <c r="B4071" s="69">
        <v>20576</v>
      </c>
      <c r="C4071" s="66" t="s">
        <v>4069</v>
      </c>
      <c r="D4071" s="66" t="s">
        <v>4072</v>
      </c>
      <c r="E4071" s="70"/>
      <c r="F4071" s="70"/>
      <c r="G4071" s="70">
        <v>396</v>
      </c>
      <c r="H4071" s="66">
        <v>2556</v>
      </c>
      <c r="I4071" s="66" t="s">
        <v>478</v>
      </c>
      <c r="J4071" s="66" t="s">
        <v>4071</v>
      </c>
      <c r="K4071" s="66" t="s">
        <v>586</v>
      </c>
    </row>
    <row r="4072" spans="1:11" ht="17.25">
      <c r="A4072" s="65">
        <v>30</v>
      </c>
      <c r="B4072" s="69">
        <v>20576</v>
      </c>
      <c r="C4072" s="66" t="s">
        <v>4069</v>
      </c>
      <c r="D4072" s="66" t="s">
        <v>4073</v>
      </c>
      <c r="E4072" s="70"/>
      <c r="F4072" s="70"/>
      <c r="G4072" s="70">
        <v>1400</v>
      </c>
      <c r="H4072" s="66">
        <v>2556</v>
      </c>
      <c r="I4072" s="66" t="s">
        <v>478</v>
      </c>
      <c r="J4072" s="66" t="s">
        <v>4071</v>
      </c>
      <c r="K4072" s="66" t="s">
        <v>586</v>
      </c>
    </row>
    <row r="4073" spans="1:11" ht="17.25">
      <c r="A4073" s="65">
        <v>12</v>
      </c>
      <c r="B4073" s="69">
        <v>20607</v>
      </c>
      <c r="C4073" s="66" t="s">
        <v>4069</v>
      </c>
      <c r="D4073" s="66" t="s">
        <v>4074</v>
      </c>
      <c r="E4073" s="70"/>
      <c r="F4073" s="70"/>
      <c r="G4073" s="70">
        <v>5855</v>
      </c>
      <c r="H4073" s="66">
        <v>2556</v>
      </c>
      <c r="I4073" s="66" t="s">
        <v>478</v>
      </c>
      <c r="J4073" s="66" t="s">
        <v>4071</v>
      </c>
      <c r="K4073" s="66" t="s">
        <v>586</v>
      </c>
    </row>
    <row r="4074" spans="1:11" ht="17.25">
      <c r="A4074" s="65">
        <v>18</v>
      </c>
      <c r="B4074" s="69">
        <v>20607</v>
      </c>
      <c r="C4074" s="66" t="s">
        <v>4069</v>
      </c>
      <c r="D4074" s="66" t="s">
        <v>4075</v>
      </c>
      <c r="E4074" s="70"/>
      <c r="F4074" s="70"/>
      <c r="G4074" s="70">
        <v>4051</v>
      </c>
      <c r="H4074" s="66">
        <v>2556</v>
      </c>
      <c r="I4074" s="66" t="s">
        <v>478</v>
      </c>
      <c r="J4074" s="66" t="s">
        <v>4071</v>
      </c>
      <c r="K4074" s="66" t="s">
        <v>586</v>
      </c>
    </row>
    <row r="4075" spans="1:11" ht="17.25">
      <c r="A4075" s="65">
        <v>11</v>
      </c>
      <c r="B4075" s="69">
        <v>20637</v>
      </c>
      <c r="C4075" s="66" t="s">
        <v>4069</v>
      </c>
      <c r="D4075" s="66" t="s">
        <v>4076</v>
      </c>
      <c r="E4075" s="70"/>
      <c r="F4075" s="70"/>
      <c r="G4075" s="70">
        <v>5913</v>
      </c>
      <c r="H4075" s="66">
        <v>2556</v>
      </c>
      <c r="I4075" s="66" t="s">
        <v>478</v>
      </c>
      <c r="J4075" s="66" t="s">
        <v>4071</v>
      </c>
      <c r="K4075" s="66" t="s">
        <v>586</v>
      </c>
    </row>
    <row r="4076" spans="1:11" ht="17.25">
      <c r="A4076" s="65">
        <v>24</v>
      </c>
      <c r="B4076" s="69">
        <v>20637</v>
      </c>
      <c r="C4076" s="66" t="s">
        <v>4069</v>
      </c>
      <c r="D4076" s="66" t="s">
        <v>4077</v>
      </c>
      <c r="E4076" s="70"/>
      <c r="F4076" s="70"/>
      <c r="G4076" s="70">
        <v>354</v>
      </c>
      <c r="H4076" s="66">
        <v>2556</v>
      </c>
      <c r="I4076" s="66" t="s">
        <v>478</v>
      </c>
      <c r="J4076" s="66" t="s">
        <v>4071</v>
      </c>
      <c r="K4076" s="66" t="s">
        <v>586</v>
      </c>
    </row>
    <row r="4077" spans="1:11" ht="17.25">
      <c r="A4077" s="65">
        <v>7</v>
      </c>
      <c r="B4077" s="69">
        <v>20668</v>
      </c>
      <c r="C4077" s="66" t="s">
        <v>4069</v>
      </c>
      <c r="D4077" s="66" t="s">
        <v>4078</v>
      </c>
      <c r="E4077" s="70"/>
      <c r="F4077" s="70"/>
      <c r="G4077" s="70">
        <v>70</v>
      </c>
      <c r="H4077" s="66">
        <v>2556</v>
      </c>
      <c r="I4077" s="66" t="s">
        <v>478</v>
      </c>
      <c r="J4077" s="66" t="s">
        <v>4071</v>
      </c>
      <c r="K4077" s="66" t="s">
        <v>586</v>
      </c>
    </row>
    <row r="4078" spans="1:11" ht="17.25">
      <c r="A4078" s="65">
        <v>7</v>
      </c>
      <c r="B4078" s="69">
        <v>20668</v>
      </c>
      <c r="C4078" s="66" t="s">
        <v>4069</v>
      </c>
      <c r="D4078" s="66" t="s">
        <v>4079</v>
      </c>
      <c r="E4078" s="70"/>
      <c r="F4078" s="70"/>
      <c r="G4078" s="70">
        <v>50</v>
      </c>
      <c r="H4078" s="66">
        <v>2556</v>
      </c>
      <c r="I4078" s="66" t="s">
        <v>478</v>
      </c>
      <c r="J4078" s="66" t="s">
        <v>4071</v>
      </c>
      <c r="K4078" s="66" t="s">
        <v>586</v>
      </c>
    </row>
    <row r="4079" spans="1:11" ht="17.25">
      <c r="A4079" s="65">
        <v>15</v>
      </c>
      <c r="B4079" s="69">
        <v>20668</v>
      </c>
      <c r="C4079" s="66" t="s">
        <v>4069</v>
      </c>
      <c r="D4079" s="66" t="s">
        <v>4080</v>
      </c>
      <c r="E4079" s="70"/>
      <c r="F4079" s="70"/>
      <c r="G4079" s="70">
        <v>9777.6</v>
      </c>
      <c r="H4079" s="66">
        <v>2556</v>
      </c>
      <c r="I4079" s="66" t="s">
        <v>478</v>
      </c>
      <c r="J4079" s="66" t="s">
        <v>4071</v>
      </c>
      <c r="K4079" s="66" t="s">
        <v>586</v>
      </c>
    </row>
    <row r="4080" spans="1:11" ht="17.25">
      <c r="A4080" s="65">
        <v>26</v>
      </c>
      <c r="B4080" s="69">
        <v>20668</v>
      </c>
      <c r="C4080" s="66" t="s">
        <v>4069</v>
      </c>
      <c r="D4080" s="66" t="s">
        <v>4081</v>
      </c>
      <c r="E4080" s="70"/>
      <c r="F4080" s="70"/>
      <c r="G4080" s="70">
        <v>320</v>
      </c>
      <c r="H4080" s="66">
        <v>2556</v>
      </c>
      <c r="I4080" s="66" t="s">
        <v>478</v>
      </c>
      <c r="J4080" s="66" t="s">
        <v>4071</v>
      </c>
      <c r="K4080" s="66" t="s">
        <v>586</v>
      </c>
    </row>
    <row r="4081" spans="1:11" ht="17.25">
      <c r="A4081" s="65">
        <v>30</v>
      </c>
      <c r="B4081" s="69">
        <v>20668</v>
      </c>
      <c r="C4081" s="66" t="s">
        <v>4069</v>
      </c>
      <c r="D4081" s="66" t="s">
        <v>4082</v>
      </c>
      <c r="E4081" s="70"/>
      <c r="F4081" s="70"/>
      <c r="G4081" s="70">
        <v>4340</v>
      </c>
      <c r="H4081" s="66">
        <v>2556</v>
      </c>
      <c r="I4081" s="66" t="s">
        <v>478</v>
      </c>
      <c r="J4081" s="66" t="s">
        <v>4071</v>
      </c>
      <c r="K4081" s="66" t="s">
        <v>586</v>
      </c>
    </row>
    <row r="4082" spans="1:11" ht="17.25">
      <c r="A4082" s="65">
        <v>30</v>
      </c>
      <c r="B4082" s="69">
        <v>20668</v>
      </c>
      <c r="C4082" s="66" t="s">
        <v>4069</v>
      </c>
      <c r="D4082" s="66" t="s">
        <v>4083</v>
      </c>
      <c r="E4082" s="70"/>
      <c r="F4082" s="70"/>
      <c r="G4082" s="70">
        <v>779</v>
      </c>
      <c r="H4082" s="66">
        <v>2556</v>
      </c>
      <c r="I4082" s="66" t="s">
        <v>478</v>
      </c>
      <c r="J4082" s="66" t="s">
        <v>4071</v>
      </c>
      <c r="K4082" s="66" t="s">
        <v>586</v>
      </c>
    </row>
    <row r="4083" spans="1:11" ht="17.25">
      <c r="A4083" s="65">
        <v>6</v>
      </c>
      <c r="B4083" s="69">
        <v>20699</v>
      </c>
      <c r="C4083" s="66" t="s">
        <v>4069</v>
      </c>
      <c r="D4083" s="66" t="s">
        <v>4084</v>
      </c>
      <c r="E4083" s="70"/>
      <c r="F4083" s="70"/>
      <c r="G4083" s="70">
        <v>9600</v>
      </c>
      <c r="H4083" s="66">
        <v>2556</v>
      </c>
      <c r="I4083" s="66" t="s">
        <v>478</v>
      </c>
      <c r="J4083" s="66" t="s">
        <v>4071</v>
      </c>
      <c r="K4083" s="66" t="s">
        <v>586</v>
      </c>
    </row>
    <row r="4084" spans="1:11" ht="17.25">
      <c r="A4084" s="65">
        <v>20</v>
      </c>
      <c r="B4084" s="69">
        <v>20699</v>
      </c>
      <c r="C4084" s="66" t="s">
        <v>4069</v>
      </c>
      <c r="D4084" s="66" t="s">
        <v>4085</v>
      </c>
      <c r="E4084" s="70"/>
      <c r="F4084" s="70"/>
      <c r="G4084" s="70">
        <v>11206.4</v>
      </c>
      <c r="H4084" s="66">
        <v>2556</v>
      </c>
      <c r="I4084" s="66" t="s">
        <v>478</v>
      </c>
      <c r="J4084" s="66" t="s">
        <v>4071</v>
      </c>
      <c r="K4084" s="66" t="s">
        <v>586</v>
      </c>
    </row>
    <row r="4085" spans="1:11" ht="17.25">
      <c r="A4085" s="65">
        <v>26</v>
      </c>
      <c r="B4085" s="69">
        <v>20699</v>
      </c>
      <c r="C4085" s="66" t="s">
        <v>4069</v>
      </c>
      <c r="D4085" s="66" t="s">
        <v>4086</v>
      </c>
      <c r="E4085" s="70"/>
      <c r="F4085" s="70"/>
      <c r="G4085" s="70">
        <v>8550.2000000000007</v>
      </c>
      <c r="H4085" s="66">
        <v>2556</v>
      </c>
      <c r="I4085" s="66" t="s">
        <v>478</v>
      </c>
      <c r="J4085" s="66" t="s">
        <v>4071</v>
      </c>
      <c r="K4085" s="66" t="s">
        <v>586</v>
      </c>
    </row>
    <row r="4086" spans="1:11" ht="17.25">
      <c r="A4086" s="65">
        <v>22</v>
      </c>
      <c r="B4086" s="69">
        <v>20546</v>
      </c>
      <c r="C4086" s="73" t="s">
        <v>311</v>
      </c>
      <c r="D4086" s="66" t="s">
        <v>4087</v>
      </c>
      <c r="E4086" s="70"/>
      <c r="F4086" s="70"/>
      <c r="G4086" s="70">
        <v>14070</v>
      </c>
      <c r="H4086" s="66">
        <v>2556</v>
      </c>
      <c r="I4086" s="66" t="s">
        <v>478</v>
      </c>
      <c r="J4086" s="66" t="s">
        <v>4088</v>
      </c>
      <c r="K4086" s="66" t="s">
        <v>586</v>
      </c>
    </row>
    <row r="4087" spans="1:11" ht="17.25">
      <c r="A4087" s="65">
        <v>4</v>
      </c>
      <c r="B4087" s="69">
        <v>20363</v>
      </c>
      <c r="C4087" s="66" t="s">
        <v>584</v>
      </c>
      <c r="D4087" s="66" t="s">
        <v>4089</v>
      </c>
      <c r="E4087" s="70"/>
      <c r="F4087" s="70"/>
      <c r="G4087" s="70">
        <v>3700</v>
      </c>
      <c r="H4087" s="66">
        <v>2556</v>
      </c>
      <c r="I4087" s="66" t="s">
        <v>154</v>
      </c>
      <c r="J4087" s="66" t="s">
        <v>155</v>
      </c>
      <c r="K4087" s="66" t="s">
        <v>1139</v>
      </c>
    </row>
    <row r="4088" spans="1:11" ht="17.25">
      <c r="A4088" s="65">
        <v>15</v>
      </c>
      <c r="B4088" s="69">
        <v>20363</v>
      </c>
      <c r="C4088" s="66" t="s">
        <v>584</v>
      </c>
      <c r="D4088" s="66" t="s">
        <v>4090</v>
      </c>
      <c r="E4088" s="70"/>
      <c r="F4088" s="70"/>
      <c r="G4088" s="70">
        <v>10000</v>
      </c>
      <c r="H4088" s="66">
        <v>2556</v>
      </c>
      <c r="I4088" s="66" t="s">
        <v>154</v>
      </c>
      <c r="J4088" s="66" t="s">
        <v>155</v>
      </c>
      <c r="K4088" s="66" t="s">
        <v>1139</v>
      </c>
    </row>
    <row r="4089" spans="1:11" ht="17.25">
      <c r="A4089" s="65"/>
      <c r="B4089" s="69">
        <v>20363</v>
      </c>
      <c r="C4089" s="66" t="s">
        <v>584</v>
      </c>
      <c r="D4089" s="66" t="s">
        <v>4091</v>
      </c>
      <c r="E4089" s="70"/>
      <c r="F4089" s="70"/>
      <c r="G4089" s="70">
        <v>9000</v>
      </c>
      <c r="H4089" s="66">
        <v>2556</v>
      </c>
      <c r="I4089" s="66" t="s">
        <v>154</v>
      </c>
      <c r="J4089" s="66" t="s">
        <v>155</v>
      </c>
      <c r="K4089" s="66" t="s">
        <v>1139</v>
      </c>
    </row>
    <row r="4090" spans="1:11" ht="17.25">
      <c r="A4090" s="65"/>
      <c r="B4090" s="69">
        <v>20363</v>
      </c>
      <c r="C4090" s="66" t="s">
        <v>584</v>
      </c>
      <c r="D4090" s="66" t="s">
        <v>4092</v>
      </c>
      <c r="E4090" s="70"/>
      <c r="F4090" s="70"/>
      <c r="G4090" s="70">
        <v>8000</v>
      </c>
      <c r="H4090" s="66">
        <v>2556</v>
      </c>
      <c r="I4090" s="66" t="s">
        <v>154</v>
      </c>
      <c r="J4090" s="66" t="s">
        <v>155</v>
      </c>
      <c r="K4090" s="66" t="s">
        <v>1139</v>
      </c>
    </row>
    <row r="4091" spans="1:11" ht="17.25">
      <c r="A4091" s="65">
        <v>25</v>
      </c>
      <c r="B4091" s="69">
        <v>20363</v>
      </c>
      <c r="C4091" s="66" t="s">
        <v>584</v>
      </c>
      <c r="D4091" s="66" t="s">
        <v>4093</v>
      </c>
      <c r="E4091" s="70"/>
      <c r="F4091" s="70"/>
      <c r="G4091" s="70">
        <v>14050</v>
      </c>
      <c r="H4091" s="66">
        <v>2556</v>
      </c>
      <c r="I4091" s="66" t="s">
        <v>154</v>
      </c>
      <c r="J4091" s="66" t="s">
        <v>155</v>
      </c>
      <c r="K4091" s="66" t="s">
        <v>1139</v>
      </c>
    </row>
    <row r="4092" spans="1:11" ht="17.25">
      <c r="A4092" s="65">
        <v>1</v>
      </c>
      <c r="B4092" s="69">
        <v>20394</v>
      </c>
      <c r="C4092" s="66" t="s">
        <v>584</v>
      </c>
      <c r="D4092" s="66" t="s">
        <v>4094</v>
      </c>
      <c r="E4092" s="70"/>
      <c r="F4092" s="70"/>
      <c r="G4092" s="70">
        <v>600</v>
      </c>
      <c r="H4092" s="66">
        <v>2556</v>
      </c>
      <c r="I4092" s="66" t="s">
        <v>154</v>
      </c>
      <c r="J4092" s="66" t="s">
        <v>155</v>
      </c>
      <c r="K4092" s="66" t="s">
        <v>1139</v>
      </c>
    </row>
    <row r="4093" spans="1:11" ht="17.25">
      <c r="A4093" s="65">
        <v>1</v>
      </c>
      <c r="B4093" s="69">
        <v>20394</v>
      </c>
      <c r="C4093" s="66" t="s">
        <v>584</v>
      </c>
      <c r="D4093" s="66" t="s">
        <v>2899</v>
      </c>
      <c r="E4093" s="70"/>
      <c r="F4093" s="70"/>
      <c r="G4093" s="70">
        <v>600</v>
      </c>
      <c r="H4093" s="66">
        <v>2556</v>
      </c>
      <c r="I4093" s="66" t="s">
        <v>154</v>
      </c>
      <c r="J4093" s="66" t="s">
        <v>155</v>
      </c>
      <c r="K4093" s="66" t="s">
        <v>1139</v>
      </c>
    </row>
    <row r="4094" spans="1:11" ht="17.25">
      <c r="A4094" s="65">
        <v>1</v>
      </c>
      <c r="B4094" s="69">
        <v>20394</v>
      </c>
      <c r="C4094" s="66" t="s">
        <v>584</v>
      </c>
      <c r="D4094" s="66" t="s">
        <v>4095</v>
      </c>
      <c r="E4094" s="70"/>
      <c r="F4094" s="70"/>
      <c r="G4094" s="70">
        <v>600</v>
      </c>
      <c r="H4094" s="66">
        <v>2556</v>
      </c>
      <c r="I4094" s="66" t="s">
        <v>154</v>
      </c>
      <c r="J4094" s="66" t="s">
        <v>155</v>
      </c>
      <c r="K4094" s="66" t="s">
        <v>1139</v>
      </c>
    </row>
    <row r="4095" spans="1:11" ht="17.25">
      <c r="A4095" s="65">
        <v>1</v>
      </c>
      <c r="B4095" s="69">
        <v>20394</v>
      </c>
      <c r="C4095" s="66" t="s">
        <v>584</v>
      </c>
      <c r="D4095" s="66" t="s">
        <v>4096</v>
      </c>
      <c r="E4095" s="70"/>
      <c r="F4095" s="70"/>
      <c r="G4095" s="70">
        <v>1800</v>
      </c>
      <c r="H4095" s="66">
        <v>2556</v>
      </c>
      <c r="I4095" s="66" t="s">
        <v>154</v>
      </c>
      <c r="J4095" s="66" t="s">
        <v>155</v>
      </c>
      <c r="K4095" s="66" t="s">
        <v>1139</v>
      </c>
    </row>
    <row r="4096" spans="1:11" ht="17.25">
      <c r="A4096" s="65">
        <v>1</v>
      </c>
      <c r="B4096" s="69">
        <v>20394</v>
      </c>
      <c r="C4096" s="66" t="s">
        <v>584</v>
      </c>
      <c r="D4096" s="66" t="s">
        <v>4097</v>
      </c>
      <c r="E4096" s="70"/>
      <c r="F4096" s="70"/>
      <c r="G4096" s="70">
        <v>1800</v>
      </c>
      <c r="H4096" s="66">
        <v>2556</v>
      </c>
      <c r="I4096" s="66" t="s">
        <v>154</v>
      </c>
      <c r="J4096" s="66" t="s">
        <v>155</v>
      </c>
      <c r="K4096" s="66" t="s">
        <v>1139</v>
      </c>
    </row>
    <row r="4097" spans="1:11" ht="17.25">
      <c r="A4097" s="65">
        <v>1</v>
      </c>
      <c r="B4097" s="69">
        <v>20394</v>
      </c>
      <c r="C4097" s="66" t="s">
        <v>584</v>
      </c>
      <c r="D4097" s="66" t="s">
        <v>2865</v>
      </c>
      <c r="E4097" s="70"/>
      <c r="F4097" s="70"/>
      <c r="G4097" s="70">
        <v>1800</v>
      </c>
      <c r="H4097" s="66">
        <v>2556</v>
      </c>
      <c r="I4097" s="66" t="s">
        <v>154</v>
      </c>
      <c r="J4097" s="66" t="s">
        <v>155</v>
      </c>
      <c r="K4097" s="66" t="s">
        <v>1139</v>
      </c>
    </row>
    <row r="4098" spans="1:11" ht="17.25">
      <c r="A4098" s="65">
        <v>1</v>
      </c>
      <c r="B4098" s="69">
        <v>20394</v>
      </c>
      <c r="C4098" s="66" t="s">
        <v>584</v>
      </c>
      <c r="D4098" s="66" t="s">
        <v>2866</v>
      </c>
      <c r="E4098" s="70"/>
      <c r="F4098" s="70"/>
      <c r="G4098" s="70">
        <v>1800</v>
      </c>
      <c r="H4098" s="66">
        <v>2556</v>
      </c>
      <c r="I4098" s="66" t="s">
        <v>154</v>
      </c>
      <c r="J4098" s="66" t="s">
        <v>155</v>
      </c>
      <c r="K4098" s="66" t="s">
        <v>1139</v>
      </c>
    </row>
    <row r="4099" spans="1:11" ht="17.25">
      <c r="A4099" s="65">
        <v>1</v>
      </c>
      <c r="B4099" s="69">
        <v>20394</v>
      </c>
      <c r="C4099" s="66" t="s">
        <v>584</v>
      </c>
      <c r="D4099" s="66" t="s">
        <v>4098</v>
      </c>
      <c r="E4099" s="70"/>
      <c r="F4099" s="70"/>
      <c r="G4099" s="70">
        <v>1800</v>
      </c>
      <c r="H4099" s="66">
        <v>2556</v>
      </c>
      <c r="I4099" s="66" t="s">
        <v>154</v>
      </c>
      <c r="J4099" s="66" t="s">
        <v>155</v>
      </c>
      <c r="K4099" s="66" t="s">
        <v>1139</v>
      </c>
    </row>
    <row r="4100" spans="1:11" ht="17.25">
      <c r="A4100" s="65">
        <v>2</v>
      </c>
      <c r="B4100" s="69">
        <v>20394</v>
      </c>
      <c r="C4100" s="66" t="s">
        <v>584</v>
      </c>
      <c r="D4100" s="66" t="s">
        <v>4099</v>
      </c>
      <c r="E4100" s="70"/>
      <c r="F4100" s="70"/>
      <c r="G4100" s="70">
        <v>3700</v>
      </c>
      <c r="H4100" s="66">
        <v>2556</v>
      </c>
      <c r="I4100" s="66" t="s">
        <v>154</v>
      </c>
      <c r="J4100" s="66" t="s">
        <v>155</v>
      </c>
      <c r="K4100" s="66" t="s">
        <v>1139</v>
      </c>
    </row>
    <row r="4101" spans="1:11" ht="17.25">
      <c r="A4101" s="65">
        <v>2</v>
      </c>
      <c r="B4101" s="69">
        <v>20394</v>
      </c>
      <c r="C4101" s="66" t="s">
        <v>584</v>
      </c>
      <c r="D4101" s="66" t="s">
        <v>4100</v>
      </c>
      <c r="E4101" s="70"/>
      <c r="F4101" s="70"/>
      <c r="G4101" s="70">
        <v>1800</v>
      </c>
      <c r="H4101" s="66">
        <v>2556</v>
      </c>
      <c r="I4101" s="66" t="s">
        <v>154</v>
      </c>
      <c r="J4101" s="66" t="s">
        <v>155</v>
      </c>
      <c r="K4101" s="66" t="s">
        <v>1139</v>
      </c>
    </row>
    <row r="4102" spans="1:11" ht="17.25">
      <c r="A4102" s="65">
        <v>4</v>
      </c>
      <c r="B4102" s="69">
        <v>20455</v>
      </c>
      <c r="C4102" s="66" t="s">
        <v>584</v>
      </c>
      <c r="D4102" s="66" t="s">
        <v>4101</v>
      </c>
      <c r="E4102" s="70"/>
      <c r="F4102" s="70"/>
      <c r="G4102" s="70">
        <v>7600</v>
      </c>
      <c r="H4102" s="66">
        <v>2556</v>
      </c>
      <c r="I4102" s="66" t="s">
        <v>154</v>
      </c>
      <c r="J4102" s="66" t="s">
        <v>155</v>
      </c>
      <c r="K4102" s="66" t="s">
        <v>1139</v>
      </c>
    </row>
    <row r="4103" spans="1:11" ht="17.25">
      <c r="A4103" s="65">
        <v>31</v>
      </c>
      <c r="B4103" s="69">
        <v>20455</v>
      </c>
      <c r="C4103" s="66" t="s">
        <v>584</v>
      </c>
      <c r="D4103" s="66" t="s">
        <v>4102</v>
      </c>
      <c r="E4103" s="70"/>
      <c r="F4103" s="70"/>
      <c r="G4103" s="70">
        <v>1000</v>
      </c>
      <c r="H4103" s="66">
        <v>2556</v>
      </c>
      <c r="I4103" s="66" t="s">
        <v>154</v>
      </c>
      <c r="J4103" s="66" t="s">
        <v>155</v>
      </c>
      <c r="K4103" s="66" t="s">
        <v>1139</v>
      </c>
    </row>
    <row r="4104" spans="1:11" ht="17.25">
      <c r="A4104" s="65">
        <v>6</v>
      </c>
      <c r="B4104" s="69">
        <v>20486</v>
      </c>
      <c r="C4104" s="66" t="s">
        <v>584</v>
      </c>
      <c r="D4104" s="66" t="s">
        <v>4103</v>
      </c>
      <c r="E4104" s="70"/>
      <c r="F4104" s="70"/>
      <c r="G4104" s="70">
        <v>1800</v>
      </c>
      <c r="H4104" s="66">
        <v>2556</v>
      </c>
      <c r="I4104" s="66" t="s">
        <v>154</v>
      </c>
      <c r="J4104" s="66" t="s">
        <v>155</v>
      </c>
      <c r="K4104" s="66" t="s">
        <v>1139</v>
      </c>
    </row>
    <row r="4105" spans="1:11" ht="17.25">
      <c r="A4105" s="65">
        <v>6</v>
      </c>
      <c r="B4105" s="69">
        <v>20486</v>
      </c>
      <c r="C4105" s="66" t="s">
        <v>584</v>
      </c>
      <c r="D4105" s="66" t="s">
        <v>4104</v>
      </c>
      <c r="E4105" s="70"/>
      <c r="F4105" s="70"/>
      <c r="G4105" s="70">
        <v>1200</v>
      </c>
      <c r="H4105" s="66">
        <v>2556</v>
      </c>
      <c r="I4105" s="66" t="s">
        <v>154</v>
      </c>
      <c r="J4105" s="66" t="s">
        <v>155</v>
      </c>
      <c r="K4105" s="66" t="s">
        <v>1139</v>
      </c>
    </row>
    <row r="4106" spans="1:11" ht="17.25">
      <c r="A4106" s="65">
        <v>7</v>
      </c>
      <c r="B4106" s="69">
        <v>20486</v>
      </c>
      <c r="C4106" s="66" t="s">
        <v>584</v>
      </c>
      <c r="D4106" s="66" t="s">
        <v>4105</v>
      </c>
      <c r="E4106" s="70"/>
      <c r="F4106" s="70"/>
      <c r="G4106" s="70">
        <v>7300</v>
      </c>
      <c r="H4106" s="66">
        <v>2556</v>
      </c>
      <c r="I4106" s="66" t="s">
        <v>154</v>
      </c>
      <c r="J4106" s="66" t="s">
        <v>155</v>
      </c>
      <c r="K4106" s="66" t="s">
        <v>1139</v>
      </c>
    </row>
    <row r="4107" spans="1:11" ht="17.25">
      <c r="A4107" s="65">
        <v>7</v>
      </c>
      <c r="B4107" s="69">
        <v>20486</v>
      </c>
      <c r="C4107" s="66" t="s">
        <v>584</v>
      </c>
      <c r="D4107" s="66" t="s">
        <v>4106</v>
      </c>
      <c r="E4107" s="70"/>
      <c r="F4107" s="70"/>
      <c r="G4107" s="70">
        <v>5000</v>
      </c>
      <c r="H4107" s="66">
        <v>2556</v>
      </c>
      <c r="I4107" s="66" t="s">
        <v>154</v>
      </c>
      <c r="J4107" s="66" t="s">
        <v>155</v>
      </c>
      <c r="K4107" s="66" t="s">
        <v>1139</v>
      </c>
    </row>
    <row r="4108" spans="1:11" ht="17.25">
      <c r="A4108" s="65">
        <v>7</v>
      </c>
      <c r="B4108" s="69">
        <v>20486</v>
      </c>
      <c r="C4108" s="66" t="s">
        <v>584</v>
      </c>
      <c r="D4108" s="66" t="s">
        <v>4107</v>
      </c>
      <c r="E4108" s="70"/>
      <c r="F4108" s="70"/>
      <c r="G4108" s="70">
        <v>5000</v>
      </c>
      <c r="H4108" s="66">
        <v>2556</v>
      </c>
      <c r="I4108" s="66" t="s">
        <v>154</v>
      </c>
      <c r="J4108" s="66" t="s">
        <v>155</v>
      </c>
      <c r="K4108" s="66" t="s">
        <v>1139</v>
      </c>
    </row>
    <row r="4109" spans="1:11" ht="17.25">
      <c r="A4109" s="65">
        <v>7</v>
      </c>
      <c r="B4109" s="69">
        <v>20486</v>
      </c>
      <c r="C4109" s="66" t="s">
        <v>584</v>
      </c>
      <c r="D4109" s="66" t="s">
        <v>4108</v>
      </c>
      <c r="E4109" s="70"/>
      <c r="F4109" s="70"/>
      <c r="G4109" s="70">
        <v>9000</v>
      </c>
      <c r="H4109" s="66">
        <v>2556</v>
      </c>
      <c r="I4109" s="66" t="s">
        <v>154</v>
      </c>
      <c r="J4109" s="66" t="s">
        <v>155</v>
      </c>
      <c r="K4109" s="66" t="s">
        <v>1139</v>
      </c>
    </row>
    <row r="4110" spans="1:11" ht="17.25">
      <c r="A4110" s="65">
        <v>11</v>
      </c>
      <c r="B4110" s="69">
        <v>20486</v>
      </c>
      <c r="C4110" s="66" t="s">
        <v>584</v>
      </c>
      <c r="D4110" s="66" t="s">
        <v>4109</v>
      </c>
      <c r="E4110" s="70"/>
      <c r="F4110" s="70"/>
      <c r="G4110" s="70">
        <v>1800</v>
      </c>
      <c r="H4110" s="66">
        <v>2556</v>
      </c>
      <c r="I4110" s="66" t="s">
        <v>154</v>
      </c>
      <c r="J4110" s="66" t="s">
        <v>155</v>
      </c>
      <c r="K4110" s="66" t="s">
        <v>1139</v>
      </c>
    </row>
    <row r="4111" spans="1:11" ht="17.25">
      <c r="A4111" s="65">
        <v>11</v>
      </c>
      <c r="B4111" s="69">
        <v>20486</v>
      </c>
      <c r="C4111" s="66" t="s">
        <v>584</v>
      </c>
      <c r="D4111" s="66" t="s">
        <v>4110</v>
      </c>
      <c r="E4111" s="70"/>
      <c r="F4111" s="70"/>
      <c r="G4111" s="70">
        <v>600</v>
      </c>
      <c r="H4111" s="66">
        <v>2556</v>
      </c>
      <c r="I4111" s="66" t="s">
        <v>154</v>
      </c>
      <c r="J4111" s="66" t="s">
        <v>155</v>
      </c>
      <c r="K4111" s="66" t="s">
        <v>1139</v>
      </c>
    </row>
    <row r="4112" spans="1:11" ht="17.25">
      <c r="A4112" s="65">
        <v>11</v>
      </c>
      <c r="B4112" s="69">
        <v>20515</v>
      </c>
      <c r="C4112" s="66" t="s">
        <v>584</v>
      </c>
      <c r="D4112" s="66" t="s">
        <v>4111</v>
      </c>
      <c r="E4112" s="70"/>
      <c r="F4112" s="70"/>
      <c r="G4112" s="70">
        <v>180</v>
      </c>
      <c r="H4112" s="66">
        <v>2556</v>
      </c>
      <c r="I4112" s="66" t="s">
        <v>154</v>
      </c>
      <c r="J4112" s="66" t="s">
        <v>155</v>
      </c>
      <c r="K4112" s="66" t="s">
        <v>1139</v>
      </c>
    </row>
    <row r="4113" spans="1:11" ht="17.25">
      <c r="A4113" s="65">
        <v>15</v>
      </c>
      <c r="B4113" s="69">
        <v>20515</v>
      </c>
      <c r="C4113" s="66" t="s">
        <v>584</v>
      </c>
      <c r="D4113" s="66" t="s">
        <v>4112</v>
      </c>
      <c r="E4113" s="70"/>
      <c r="F4113" s="70"/>
      <c r="G4113" s="70">
        <v>1800</v>
      </c>
      <c r="H4113" s="66">
        <v>2556</v>
      </c>
      <c r="I4113" s="66" t="s">
        <v>154</v>
      </c>
      <c r="J4113" s="66" t="s">
        <v>155</v>
      </c>
      <c r="K4113" s="66" t="s">
        <v>1139</v>
      </c>
    </row>
    <row r="4114" spans="1:11" ht="17.25">
      <c r="A4114" s="65">
        <v>19</v>
      </c>
      <c r="B4114" s="69">
        <v>20515</v>
      </c>
      <c r="C4114" s="66" t="s">
        <v>584</v>
      </c>
      <c r="D4114" s="66" t="s">
        <v>4113</v>
      </c>
      <c r="E4114" s="70"/>
      <c r="F4114" s="70"/>
      <c r="G4114" s="70">
        <v>30000</v>
      </c>
      <c r="H4114" s="66">
        <v>2556</v>
      </c>
      <c r="I4114" s="66" t="s">
        <v>154</v>
      </c>
      <c r="J4114" s="66" t="s">
        <v>155</v>
      </c>
      <c r="K4114" s="66" t="s">
        <v>1139</v>
      </c>
    </row>
    <row r="4115" spans="1:11" ht="17.25">
      <c r="A4115" s="65">
        <v>19</v>
      </c>
      <c r="B4115" s="69">
        <v>20515</v>
      </c>
      <c r="C4115" s="66" t="s">
        <v>584</v>
      </c>
      <c r="D4115" s="66" t="s">
        <v>4114</v>
      </c>
      <c r="E4115" s="70"/>
      <c r="F4115" s="70"/>
      <c r="G4115" s="70">
        <v>11000</v>
      </c>
      <c r="H4115" s="66">
        <v>2556</v>
      </c>
      <c r="I4115" s="66" t="s">
        <v>154</v>
      </c>
      <c r="J4115" s="66" t="s">
        <v>155</v>
      </c>
      <c r="K4115" s="66" t="s">
        <v>1139</v>
      </c>
    </row>
    <row r="4116" spans="1:11" ht="17.25">
      <c r="A4116" s="65">
        <v>22</v>
      </c>
      <c r="B4116" s="69">
        <v>20515</v>
      </c>
      <c r="C4116" s="72" t="s">
        <v>596</v>
      </c>
      <c r="D4116" s="66" t="s">
        <v>4115</v>
      </c>
      <c r="E4116" s="70"/>
      <c r="F4116" s="70"/>
      <c r="G4116" s="70">
        <v>22000</v>
      </c>
      <c r="H4116" s="66">
        <v>2556</v>
      </c>
      <c r="I4116" s="66" t="s">
        <v>154</v>
      </c>
      <c r="J4116" s="66" t="s">
        <v>155</v>
      </c>
      <c r="K4116" s="66" t="s">
        <v>1139</v>
      </c>
    </row>
    <row r="4117" spans="1:11" ht="17.25">
      <c r="A4117" s="65">
        <v>22</v>
      </c>
      <c r="B4117" s="69">
        <v>20515</v>
      </c>
      <c r="C4117" s="66" t="s">
        <v>584</v>
      </c>
      <c r="D4117" s="66" t="s">
        <v>4116</v>
      </c>
      <c r="E4117" s="70"/>
      <c r="F4117" s="70"/>
      <c r="G4117" s="70">
        <v>1800</v>
      </c>
      <c r="H4117" s="66">
        <v>2556</v>
      </c>
      <c r="I4117" s="66" t="s">
        <v>154</v>
      </c>
      <c r="J4117" s="66" t="s">
        <v>155</v>
      </c>
      <c r="K4117" s="66" t="s">
        <v>1139</v>
      </c>
    </row>
    <row r="4118" spans="1:11" ht="17.25">
      <c r="A4118" s="65">
        <v>22</v>
      </c>
      <c r="B4118" s="69">
        <v>20515</v>
      </c>
      <c r="C4118" s="66" t="s">
        <v>584</v>
      </c>
      <c r="D4118" s="66" t="s">
        <v>3264</v>
      </c>
      <c r="E4118" s="70"/>
      <c r="F4118" s="70"/>
      <c r="G4118" s="70">
        <v>1800</v>
      </c>
      <c r="H4118" s="66">
        <v>2556</v>
      </c>
      <c r="I4118" s="66" t="s">
        <v>154</v>
      </c>
      <c r="J4118" s="66" t="s">
        <v>155</v>
      </c>
      <c r="K4118" s="66" t="s">
        <v>1139</v>
      </c>
    </row>
    <row r="4119" spans="1:11" ht="17.25">
      <c r="A4119" s="65">
        <v>22</v>
      </c>
      <c r="B4119" s="69">
        <v>20515</v>
      </c>
      <c r="C4119" s="66" t="s">
        <v>584</v>
      </c>
      <c r="D4119" s="66" t="s">
        <v>4117</v>
      </c>
      <c r="E4119" s="70"/>
      <c r="F4119" s="70"/>
      <c r="G4119" s="70">
        <v>1800</v>
      </c>
      <c r="H4119" s="66">
        <v>2556</v>
      </c>
      <c r="I4119" s="66" t="s">
        <v>154</v>
      </c>
      <c r="J4119" s="66" t="s">
        <v>155</v>
      </c>
      <c r="K4119" s="66" t="s">
        <v>1139</v>
      </c>
    </row>
    <row r="4120" spans="1:11" ht="17.25">
      <c r="A4120" s="65">
        <v>25</v>
      </c>
      <c r="B4120" s="69">
        <v>20515</v>
      </c>
      <c r="C4120" s="66" t="s">
        <v>584</v>
      </c>
      <c r="D4120" s="66" t="s">
        <v>4118</v>
      </c>
      <c r="E4120" s="70"/>
      <c r="F4120" s="70"/>
      <c r="G4120" s="70">
        <v>1800</v>
      </c>
      <c r="H4120" s="66">
        <v>2556</v>
      </c>
      <c r="I4120" s="66" t="s">
        <v>154</v>
      </c>
      <c r="J4120" s="66" t="s">
        <v>155</v>
      </c>
      <c r="K4120" s="66" t="s">
        <v>1139</v>
      </c>
    </row>
    <row r="4121" spans="1:11" ht="17.25">
      <c r="A4121" s="65">
        <v>25</v>
      </c>
      <c r="B4121" s="69">
        <v>20515</v>
      </c>
      <c r="C4121" s="66" t="s">
        <v>584</v>
      </c>
      <c r="D4121" s="66" t="s">
        <v>4119</v>
      </c>
      <c r="E4121" s="70"/>
      <c r="F4121" s="70"/>
      <c r="G4121" s="70">
        <v>600</v>
      </c>
      <c r="H4121" s="66">
        <v>2556</v>
      </c>
      <c r="I4121" s="66" t="s">
        <v>154</v>
      </c>
      <c r="J4121" s="66" t="s">
        <v>155</v>
      </c>
      <c r="K4121" s="66" t="s">
        <v>1139</v>
      </c>
    </row>
    <row r="4122" spans="1:11" ht="17.25">
      <c r="A4122" s="65">
        <v>25</v>
      </c>
      <c r="B4122" s="69">
        <v>20515</v>
      </c>
      <c r="C4122" s="66" t="s">
        <v>584</v>
      </c>
      <c r="D4122" s="66" t="s">
        <v>4120</v>
      </c>
      <c r="E4122" s="70"/>
      <c r="F4122" s="70"/>
      <c r="G4122" s="70">
        <v>6000</v>
      </c>
      <c r="H4122" s="66">
        <v>2556</v>
      </c>
      <c r="I4122" s="66" t="s">
        <v>154</v>
      </c>
      <c r="J4122" s="66" t="s">
        <v>155</v>
      </c>
      <c r="K4122" s="66" t="s">
        <v>1139</v>
      </c>
    </row>
    <row r="4123" spans="1:11" ht="17.25">
      <c r="A4123" s="65">
        <v>2</v>
      </c>
      <c r="B4123" s="69">
        <v>20546</v>
      </c>
      <c r="C4123" s="66" t="s">
        <v>584</v>
      </c>
      <c r="D4123" s="66" t="s">
        <v>4121</v>
      </c>
      <c r="E4123" s="70"/>
      <c r="F4123" s="70"/>
      <c r="G4123" s="70">
        <v>4450</v>
      </c>
      <c r="H4123" s="66">
        <v>2556</v>
      </c>
      <c r="I4123" s="66" t="s">
        <v>154</v>
      </c>
      <c r="J4123" s="66" t="s">
        <v>155</v>
      </c>
      <c r="K4123" s="66" t="s">
        <v>1139</v>
      </c>
    </row>
    <row r="4124" spans="1:11" ht="17.25">
      <c r="A4124" s="65">
        <v>5</v>
      </c>
      <c r="B4124" s="69">
        <v>20546</v>
      </c>
      <c r="C4124" s="66" t="s">
        <v>160</v>
      </c>
      <c r="D4124" s="66" t="s">
        <v>4122</v>
      </c>
      <c r="E4124" s="70"/>
      <c r="F4124" s="70"/>
      <c r="G4124" s="70">
        <v>385</v>
      </c>
      <c r="H4124" s="66">
        <v>2556</v>
      </c>
      <c r="I4124" s="66" t="s">
        <v>154</v>
      </c>
      <c r="J4124" s="66" t="s">
        <v>155</v>
      </c>
      <c r="K4124" s="66" t="s">
        <v>1139</v>
      </c>
    </row>
    <row r="4125" spans="1:11" ht="17.25">
      <c r="A4125" s="65">
        <v>17</v>
      </c>
      <c r="B4125" s="69">
        <v>20546</v>
      </c>
      <c r="C4125" s="66" t="s">
        <v>584</v>
      </c>
      <c r="D4125" s="66" t="s">
        <v>4123</v>
      </c>
      <c r="E4125" s="70"/>
      <c r="F4125" s="70"/>
      <c r="G4125" s="70">
        <v>5000</v>
      </c>
      <c r="H4125" s="66">
        <v>2556</v>
      </c>
      <c r="I4125" s="66" t="s">
        <v>154</v>
      </c>
      <c r="J4125" s="66" t="s">
        <v>155</v>
      </c>
      <c r="K4125" s="66" t="s">
        <v>1139</v>
      </c>
    </row>
    <row r="4126" spans="1:11" ht="17.25">
      <c r="A4126" s="65">
        <v>17</v>
      </c>
      <c r="B4126" s="69">
        <v>20546</v>
      </c>
      <c r="C4126" s="66" t="s">
        <v>584</v>
      </c>
      <c r="D4126" s="66" t="s">
        <v>4124</v>
      </c>
      <c r="E4126" s="70"/>
      <c r="F4126" s="70"/>
      <c r="G4126" s="70">
        <v>6500</v>
      </c>
      <c r="H4126" s="66">
        <v>2556</v>
      </c>
      <c r="I4126" s="66" t="s">
        <v>154</v>
      </c>
      <c r="J4126" s="66" t="s">
        <v>155</v>
      </c>
      <c r="K4126" s="66" t="s">
        <v>1139</v>
      </c>
    </row>
    <row r="4127" spans="1:11" ht="17.25">
      <c r="A4127" s="65">
        <v>23</v>
      </c>
      <c r="B4127" s="69">
        <v>20546</v>
      </c>
      <c r="C4127" s="66" t="s">
        <v>584</v>
      </c>
      <c r="D4127" s="66" t="s">
        <v>4125</v>
      </c>
      <c r="E4127" s="70"/>
      <c r="F4127" s="70"/>
      <c r="G4127" s="70">
        <v>17280</v>
      </c>
      <c r="H4127" s="66">
        <v>2556</v>
      </c>
      <c r="I4127" s="66" t="s">
        <v>154</v>
      </c>
      <c r="J4127" s="66" t="s">
        <v>155</v>
      </c>
      <c r="K4127" s="66" t="s">
        <v>1139</v>
      </c>
    </row>
    <row r="4128" spans="1:11" ht="17.25">
      <c r="A4128" s="65">
        <v>10</v>
      </c>
      <c r="B4128" s="69">
        <v>20576</v>
      </c>
      <c r="C4128" s="66" t="s">
        <v>160</v>
      </c>
      <c r="D4128" s="66" t="s">
        <v>4126</v>
      </c>
      <c r="E4128" s="70"/>
      <c r="F4128" s="70"/>
      <c r="G4128" s="70">
        <v>385</v>
      </c>
      <c r="H4128" s="66">
        <v>2556</v>
      </c>
      <c r="I4128" s="66" t="s">
        <v>154</v>
      </c>
      <c r="J4128" s="66" t="s">
        <v>155</v>
      </c>
      <c r="K4128" s="66" t="s">
        <v>1139</v>
      </c>
    </row>
    <row r="4129" spans="1:11" ht="17.25">
      <c r="A4129" s="65">
        <v>16</v>
      </c>
      <c r="B4129" s="69">
        <v>20576</v>
      </c>
      <c r="C4129" s="66" t="s">
        <v>584</v>
      </c>
      <c r="D4129" s="66" t="s">
        <v>4127</v>
      </c>
      <c r="E4129" s="70"/>
      <c r="F4129" s="70"/>
      <c r="G4129" s="70">
        <v>19200</v>
      </c>
      <c r="H4129" s="66">
        <v>2556</v>
      </c>
      <c r="I4129" s="66" t="s">
        <v>154</v>
      </c>
      <c r="J4129" s="66" t="s">
        <v>155</v>
      </c>
      <c r="K4129" s="66" t="s">
        <v>1139</v>
      </c>
    </row>
    <row r="4130" spans="1:11" ht="17.25">
      <c r="A4130" s="65">
        <v>27</v>
      </c>
      <c r="B4130" s="69">
        <v>20576</v>
      </c>
      <c r="C4130" s="66" t="s">
        <v>584</v>
      </c>
      <c r="D4130" s="66" t="s">
        <v>4128</v>
      </c>
      <c r="E4130" s="70"/>
      <c r="F4130" s="70"/>
      <c r="G4130" s="70">
        <v>35700</v>
      </c>
      <c r="H4130" s="66">
        <v>2556</v>
      </c>
      <c r="I4130" s="66" t="s">
        <v>154</v>
      </c>
      <c r="J4130" s="66" t="s">
        <v>155</v>
      </c>
      <c r="K4130" s="66" t="s">
        <v>1139</v>
      </c>
    </row>
    <row r="4131" spans="1:11" ht="17.25">
      <c r="A4131" s="65">
        <v>30</v>
      </c>
      <c r="B4131" s="69">
        <v>20576</v>
      </c>
      <c r="C4131" s="66" t="s">
        <v>584</v>
      </c>
      <c r="D4131" s="66" t="s">
        <v>4129</v>
      </c>
      <c r="E4131" s="70"/>
      <c r="F4131" s="70"/>
      <c r="G4131" s="70">
        <v>3000</v>
      </c>
      <c r="H4131" s="66">
        <v>2556</v>
      </c>
      <c r="I4131" s="66" t="s">
        <v>154</v>
      </c>
      <c r="J4131" s="66" t="s">
        <v>155</v>
      </c>
      <c r="K4131" s="66" t="s">
        <v>1139</v>
      </c>
    </row>
    <row r="4132" spans="1:11" ht="17.25">
      <c r="A4132" s="65">
        <v>31</v>
      </c>
      <c r="B4132" s="69">
        <v>20576</v>
      </c>
      <c r="C4132" s="66" t="s">
        <v>584</v>
      </c>
      <c r="D4132" s="66" t="s">
        <v>4130</v>
      </c>
      <c r="E4132" s="70"/>
      <c r="F4132" s="70"/>
      <c r="G4132" s="70">
        <v>9000</v>
      </c>
      <c r="H4132" s="66">
        <v>2556</v>
      </c>
      <c r="I4132" s="66" t="s">
        <v>154</v>
      </c>
      <c r="J4132" s="66" t="s">
        <v>155</v>
      </c>
      <c r="K4132" s="66" t="s">
        <v>1139</v>
      </c>
    </row>
    <row r="4133" spans="1:11" ht="17.25">
      <c r="A4133" s="65">
        <v>31</v>
      </c>
      <c r="B4133" s="69">
        <v>20576</v>
      </c>
      <c r="C4133" s="66" t="s">
        <v>584</v>
      </c>
      <c r="D4133" s="66" t="s">
        <v>4131</v>
      </c>
      <c r="E4133" s="70"/>
      <c r="F4133" s="70"/>
      <c r="G4133" s="70">
        <v>10500</v>
      </c>
      <c r="H4133" s="66">
        <v>2556</v>
      </c>
      <c r="I4133" s="66" t="s">
        <v>154</v>
      </c>
      <c r="J4133" s="66" t="s">
        <v>155</v>
      </c>
      <c r="K4133" s="66" t="s">
        <v>1139</v>
      </c>
    </row>
    <row r="4134" spans="1:11" ht="17.25">
      <c r="A4134" s="65">
        <v>31</v>
      </c>
      <c r="B4134" s="69">
        <v>20576</v>
      </c>
      <c r="C4134" s="66" t="s">
        <v>584</v>
      </c>
      <c r="D4134" s="66" t="s">
        <v>4132</v>
      </c>
      <c r="E4134" s="70"/>
      <c r="F4134" s="70"/>
      <c r="G4134" s="70">
        <v>9000</v>
      </c>
      <c r="H4134" s="66">
        <v>2556</v>
      </c>
      <c r="I4134" s="66" t="s">
        <v>154</v>
      </c>
      <c r="J4134" s="66" t="s">
        <v>155</v>
      </c>
      <c r="K4134" s="66" t="s">
        <v>1139</v>
      </c>
    </row>
    <row r="4135" spans="1:11" ht="17.25">
      <c r="A4135" s="65">
        <v>31</v>
      </c>
      <c r="B4135" s="69">
        <v>20576</v>
      </c>
      <c r="C4135" s="66" t="s">
        <v>584</v>
      </c>
      <c r="D4135" s="66" t="s">
        <v>4133</v>
      </c>
      <c r="E4135" s="70"/>
      <c r="F4135" s="70"/>
      <c r="G4135" s="70">
        <v>9000</v>
      </c>
      <c r="H4135" s="66">
        <v>2556</v>
      </c>
      <c r="I4135" s="66" t="s">
        <v>154</v>
      </c>
      <c r="J4135" s="66" t="s">
        <v>155</v>
      </c>
      <c r="K4135" s="66" t="s">
        <v>1139</v>
      </c>
    </row>
    <row r="4136" spans="1:11" ht="17.25">
      <c r="A4136" s="65">
        <v>31</v>
      </c>
      <c r="B4136" s="69">
        <v>20576</v>
      </c>
      <c r="C4136" s="66" t="s">
        <v>584</v>
      </c>
      <c r="D4136" s="66" t="s">
        <v>4134</v>
      </c>
      <c r="E4136" s="70"/>
      <c r="F4136" s="70"/>
      <c r="G4136" s="70">
        <v>10000</v>
      </c>
      <c r="H4136" s="66">
        <v>2556</v>
      </c>
      <c r="I4136" s="66" t="s">
        <v>154</v>
      </c>
      <c r="J4136" s="66" t="s">
        <v>155</v>
      </c>
      <c r="K4136" s="66" t="s">
        <v>1139</v>
      </c>
    </row>
    <row r="4137" spans="1:11" ht="17.25">
      <c r="A4137" s="65">
        <v>31</v>
      </c>
      <c r="B4137" s="69">
        <v>20576</v>
      </c>
      <c r="C4137" s="66" t="s">
        <v>584</v>
      </c>
      <c r="D4137" s="66" t="s">
        <v>4135</v>
      </c>
      <c r="E4137" s="70"/>
      <c r="F4137" s="70"/>
      <c r="G4137" s="70">
        <v>9000</v>
      </c>
      <c r="H4137" s="66">
        <v>2556</v>
      </c>
      <c r="I4137" s="66" t="s">
        <v>154</v>
      </c>
      <c r="J4137" s="66" t="s">
        <v>155</v>
      </c>
      <c r="K4137" s="66" t="s">
        <v>1139</v>
      </c>
    </row>
    <row r="4138" spans="1:11" ht="17.25">
      <c r="A4138" s="65">
        <v>11</v>
      </c>
      <c r="B4138" s="69">
        <v>20607</v>
      </c>
      <c r="C4138" s="72" t="s">
        <v>596</v>
      </c>
      <c r="D4138" s="66" t="s">
        <v>4136</v>
      </c>
      <c r="E4138" s="70"/>
      <c r="F4138" s="70"/>
      <c r="G4138" s="70">
        <v>15400</v>
      </c>
      <c r="H4138" s="66">
        <v>2556</v>
      </c>
      <c r="I4138" s="66" t="s">
        <v>154</v>
      </c>
      <c r="J4138" s="66" t="s">
        <v>155</v>
      </c>
      <c r="K4138" s="66" t="s">
        <v>1139</v>
      </c>
    </row>
    <row r="4139" spans="1:11" ht="17.25">
      <c r="A4139" s="65">
        <v>19</v>
      </c>
      <c r="B4139" s="69">
        <v>20607</v>
      </c>
      <c r="C4139" s="66" t="s">
        <v>584</v>
      </c>
      <c r="D4139" s="66" t="s">
        <v>4137</v>
      </c>
      <c r="E4139" s="70"/>
      <c r="F4139" s="70"/>
      <c r="G4139" s="70">
        <v>10000</v>
      </c>
      <c r="H4139" s="66">
        <v>2556</v>
      </c>
      <c r="I4139" s="66" t="s">
        <v>154</v>
      </c>
      <c r="J4139" s="66" t="s">
        <v>155</v>
      </c>
      <c r="K4139" s="66" t="s">
        <v>1139</v>
      </c>
    </row>
    <row r="4140" spans="1:11" ht="17.25">
      <c r="A4140" s="65">
        <v>19</v>
      </c>
      <c r="B4140" s="69">
        <v>20607</v>
      </c>
      <c r="C4140" s="66" t="s">
        <v>584</v>
      </c>
      <c r="D4140" s="66" t="s">
        <v>4138</v>
      </c>
      <c r="E4140" s="70"/>
      <c r="F4140" s="70"/>
      <c r="G4140" s="70">
        <v>9000</v>
      </c>
      <c r="H4140" s="66">
        <v>2556</v>
      </c>
      <c r="I4140" s="66" t="s">
        <v>154</v>
      </c>
      <c r="J4140" s="66" t="s">
        <v>155</v>
      </c>
      <c r="K4140" s="66" t="s">
        <v>1139</v>
      </c>
    </row>
    <row r="4141" spans="1:11" ht="17.25">
      <c r="A4141" s="65">
        <v>19</v>
      </c>
      <c r="B4141" s="69">
        <v>20607</v>
      </c>
      <c r="C4141" s="66" t="s">
        <v>584</v>
      </c>
      <c r="D4141" s="66" t="s">
        <v>4139</v>
      </c>
      <c r="E4141" s="70"/>
      <c r="F4141" s="70"/>
      <c r="G4141" s="70">
        <v>11710</v>
      </c>
      <c r="H4141" s="66">
        <v>2556</v>
      </c>
      <c r="I4141" s="66" t="s">
        <v>154</v>
      </c>
      <c r="J4141" s="66" t="s">
        <v>155</v>
      </c>
      <c r="K4141" s="66" t="s">
        <v>1139</v>
      </c>
    </row>
    <row r="4142" spans="1:11" ht="17.25">
      <c r="A4142" s="65">
        <v>25</v>
      </c>
      <c r="B4142" s="69">
        <v>20607</v>
      </c>
      <c r="C4142" s="66" t="s">
        <v>584</v>
      </c>
      <c r="D4142" s="66" t="s">
        <v>4140</v>
      </c>
      <c r="E4142" s="70"/>
      <c r="F4142" s="70"/>
      <c r="G4142" s="70">
        <v>12500</v>
      </c>
      <c r="H4142" s="66">
        <v>2556</v>
      </c>
      <c r="I4142" s="66" t="s">
        <v>154</v>
      </c>
      <c r="J4142" s="66" t="s">
        <v>155</v>
      </c>
      <c r="K4142" s="66" t="s">
        <v>1139</v>
      </c>
    </row>
    <row r="4143" spans="1:11" ht="17.25">
      <c r="A4143" s="65">
        <v>25</v>
      </c>
      <c r="B4143" s="69">
        <v>20607</v>
      </c>
      <c r="C4143" s="66" t="s">
        <v>584</v>
      </c>
      <c r="D4143" s="66" t="s">
        <v>4141</v>
      </c>
      <c r="E4143" s="70"/>
      <c r="F4143" s="70"/>
      <c r="G4143" s="70">
        <v>11500</v>
      </c>
      <c r="H4143" s="66">
        <v>2556</v>
      </c>
      <c r="I4143" s="66" t="s">
        <v>154</v>
      </c>
      <c r="J4143" s="66" t="s">
        <v>155</v>
      </c>
      <c r="K4143" s="66" t="s">
        <v>1139</v>
      </c>
    </row>
    <row r="4144" spans="1:11" ht="17.25">
      <c r="A4144" s="65">
        <v>28</v>
      </c>
      <c r="B4144" s="69">
        <v>20607</v>
      </c>
      <c r="C4144" s="66" t="s">
        <v>584</v>
      </c>
      <c r="D4144" s="66" t="s">
        <v>4142</v>
      </c>
      <c r="E4144" s="70"/>
      <c r="F4144" s="70"/>
      <c r="G4144" s="70">
        <v>12540</v>
      </c>
      <c r="H4144" s="66">
        <v>2556</v>
      </c>
      <c r="I4144" s="66" t="s">
        <v>154</v>
      </c>
      <c r="J4144" s="66" t="s">
        <v>155</v>
      </c>
      <c r="K4144" s="66" t="s">
        <v>1139</v>
      </c>
    </row>
    <row r="4145" spans="1:11" ht="17.25">
      <c r="A4145" s="65">
        <v>28</v>
      </c>
      <c r="B4145" s="69">
        <v>20607</v>
      </c>
      <c r="C4145" s="66" t="s">
        <v>584</v>
      </c>
      <c r="D4145" s="66" t="s">
        <v>4143</v>
      </c>
      <c r="E4145" s="70"/>
      <c r="F4145" s="70"/>
      <c r="G4145" s="70">
        <v>6500</v>
      </c>
      <c r="H4145" s="66">
        <v>2556</v>
      </c>
      <c r="I4145" s="66" t="s">
        <v>154</v>
      </c>
      <c r="J4145" s="66" t="s">
        <v>155</v>
      </c>
      <c r="K4145" s="66" t="s">
        <v>1139</v>
      </c>
    </row>
    <row r="4146" spans="1:11" ht="17.25">
      <c r="A4146" s="65">
        <v>3</v>
      </c>
      <c r="B4146" s="69">
        <v>20637</v>
      </c>
      <c r="C4146" s="66" t="s">
        <v>584</v>
      </c>
      <c r="D4146" s="66" t="s">
        <v>4144</v>
      </c>
      <c r="E4146" s="70"/>
      <c r="F4146" s="70"/>
      <c r="G4146" s="70">
        <v>6300</v>
      </c>
      <c r="H4146" s="66">
        <v>2556</v>
      </c>
      <c r="I4146" s="66" t="s">
        <v>154</v>
      </c>
      <c r="J4146" s="66" t="s">
        <v>155</v>
      </c>
      <c r="K4146" s="66" t="s">
        <v>1139</v>
      </c>
    </row>
    <row r="4147" spans="1:11" ht="17.25">
      <c r="A4147" s="65">
        <v>11</v>
      </c>
      <c r="B4147" s="69">
        <v>20637</v>
      </c>
      <c r="C4147" s="66" t="s">
        <v>584</v>
      </c>
      <c r="D4147" s="66" t="s">
        <v>4145</v>
      </c>
      <c r="E4147" s="70"/>
      <c r="F4147" s="70"/>
      <c r="G4147" s="70">
        <v>13000</v>
      </c>
      <c r="H4147" s="66">
        <v>2556</v>
      </c>
      <c r="I4147" s="66" t="s">
        <v>154</v>
      </c>
      <c r="J4147" s="66" t="s">
        <v>155</v>
      </c>
      <c r="K4147" s="66" t="s">
        <v>1139</v>
      </c>
    </row>
    <row r="4148" spans="1:11" ht="17.25">
      <c r="A4148" s="65">
        <v>11</v>
      </c>
      <c r="B4148" s="69">
        <v>20637</v>
      </c>
      <c r="C4148" s="66" t="s">
        <v>584</v>
      </c>
      <c r="D4148" s="66" t="s">
        <v>4146</v>
      </c>
      <c r="E4148" s="70"/>
      <c r="F4148" s="70"/>
      <c r="G4148" s="70">
        <v>9000</v>
      </c>
      <c r="H4148" s="66">
        <v>2556</v>
      </c>
      <c r="I4148" s="66" t="s">
        <v>154</v>
      </c>
      <c r="J4148" s="66" t="s">
        <v>155</v>
      </c>
      <c r="K4148" s="66" t="s">
        <v>1139</v>
      </c>
    </row>
    <row r="4149" spans="1:11" ht="17.25">
      <c r="A4149" s="65">
        <v>11</v>
      </c>
      <c r="B4149" s="69">
        <v>20637</v>
      </c>
      <c r="C4149" s="66" t="s">
        <v>584</v>
      </c>
      <c r="D4149" s="66" t="s">
        <v>4147</v>
      </c>
      <c r="E4149" s="70"/>
      <c r="F4149" s="70"/>
      <c r="G4149" s="70">
        <v>9000</v>
      </c>
      <c r="H4149" s="66">
        <v>2556</v>
      </c>
      <c r="I4149" s="66" t="s">
        <v>154</v>
      </c>
      <c r="J4149" s="66" t="s">
        <v>155</v>
      </c>
      <c r="K4149" s="66" t="s">
        <v>1139</v>
      </c>
    </row>
    <row r="4150" spans="1:11" ht="17.25">
      <c r="A4150" s="65">
        <v>15</v>
      </c>
      <c r="B4150" s="69">
        <v>20637</v>
      </c>
      <c r="C4150" s="66" t="s">
        <v>584</v>
      </c>
      <c r="D4150" s="66" t="s">
        <v>4148</v>
      </c>
      <c r="E4150" s="70"/>
      <c r="F4150" s="70"/>
      <c r="G4150" s="70">
        <v>10000</v>
      </c>
      <c r="H4150" s="66">
        <v>2556</v>
      </c>
      <c r="I4150" s="66" t="s">
        <v>154</v>
      </c>
      <c r="J4150" s="66" t="s">
        <v>155</v>
      </c>
      <c r="K4150" s="66" t="s">
        <v>1139</v>
      </c>
    </row>
    <row r="4151" spans="1:11" ht="17.25">
      <c r="A4151" s="65">
        <v>24</v>
      </c>
      <c r="B4151" s="69">
        <v>20637</v>
      </c>
      <c r="C4151" s="66" t="s">
        <v>217</v>
      </c>
      <c r="D4151" s="66" t="s">
        <v>4149</v>
      </c>
      <c r="E4151" s="70"/>
      <c r="F4151" s="70"/>
      <c r="G4151" s="70">
        <v>8790</v>
      </c>
      <c r="H4151" s="66">
        <v>2556</v>
      </c>
      <c r="I4151" s="66" t="s">
        <v>154</v>
      </c>
      <c r="J4151" s="66" t="s">
        <v>155</v>
      </c>
      <c r="K4151" s="66" t="s">
        <v>1139</v>
      </c>
    </row>
    <row r="4152" spans="1:11" ht="17.25">
      <c r="A4152" s="65">
        <v>8</v>
      </c>
      <c r="B4152" s="69">
        <v>20668</v>
      </c>
      <c r="C4152" s="66" t="s">
        <v>584</v>
      </c>
      <c r="D4152" s="66" t="s">
        <v>4150</v>
      </c>
      <c r="E4152" s="70"/>
      <c r="F4152" s="70"/>
      <c r="G4152" s="70">
        <v>6000</v>
      </c>
      <c r="H4152" s="66">
        <v>2556</v>
      </c>
      <c r="I4152" s="66" t="s">
        <v>154</v>
      </c>
      <c r="J4152" s="66" t="s">
        <v>155</v>
      </c>
      <c r="K4152" s="66" t="s">
        <v>1139</v>
      </c>
    </row>
    <row r="4153" spans="1:11" ht="17.25">
      <c r="A4153" s="65">
        <v>22</v>
      </c>
      <c r="B4153" s="69">
        <v>20668</v>
      </c>
      <c r="C4153" s="66" t="s">
        <v>584</v>
      </c>
      <c r="D4153" s="66" t="s">
        <v>4151</v>
      </c>
      <c r="E4153" s="70"/>
      <c r="F4153" s="70"/>
      <c r="G4153" s="70">
        <v>3000</v>
      </c>
      <c r="H4153" s="66">
        <v>2556</v>
      </c>
      <c r="I4153" s="66" t="s">
        <v>154</v>
      </c>
      <c r="J4153" s="66" t="s">
        <v>155</v>
      </c>
      <c r="K4153" s="66" t="s">
        <v>1139</v>
      </c>
    </row>
    <row r="4154" spans="1:11" ht="17.25">
      <c r="A4154" s="65">
        <v>27</v>
      </c>
      <c r="B4154" s="69">
        <v>20668</v>
      </c>
      <c r="C4154" s="66" t="s">
        <v>584</v>
      </c>
      <c r="D4154" s="66" t="s">
        <v>4152</v>
      </c>
      <c r="E4154" s="70"/>
      <c r="F4154" s="70"/>
      <c r="G4154" s="70">
        <v>8400</v>
      </c>
      <c r="H4154" s="66">
        <v>2556</v>
      </c>
      <c r="I4154" s="66" t="s">
        <v>154</v>
      </c>
      <c r="J4154" s="66" t="s">
        <v>155</v>
      </c>
      <c r="K4154" s="66" t="s">
        <v>1139</v>
      </c>
    </row>
    <row r="4155" spans="1:11" ht="17.25">
      <c r="A4155" s="65">
        <v>2</v>
      </c>
      <c r="B4155" s="69">
        <v>20699</v>
      </c>
      <c r="C4155" s="66" t="s">
        <v>584</v>
      </c>
      <c r="D4155" s="66" t="s">
        <v>4153</v>
      </c>
      <c r="E4155" s="70"/>
      <c r="F4155" s="70"/>
      <c r="G4155" s="70">
        <v>1800</v>
      </c>
      <c r="H4155" s="66">
        <v>2556</v>
      </c>
      <c r="I4155" s="66" t="s">
        <v>154</v>
      </c>
      <c r="J4155" s="66" t="s">
        <v>155</v>
      </c>
      <c r="K4155" s="66" t="s">
        <v>1139</v>
      </c>
    </row>
    <row r="4156" spans="1:11" ht="17.25">
      <c r="A4156" s="65">
        <v>2</v>
      </c>
      <c r="B4156" s="69">
        <v>20699</v>
      </c>
      <c r="C4156" s="66" t="s">
        <v>584</v>
      </c>
      <c r="D4156" s="66" t="s">
        <v>3678</v>
      </c>
      <c r="E4156" s="70"/>
      <c r="F4156" s="70"/>
      <c r="G4156" s="70">
        <v>1800</v>
      </c>
      <c r="H4156" s="66">
        <v>2556</v>
      </c>
      <c r="I4156" s="66" t="s">
        <v>154</v>
      </c>
      <c r="J4156" s="66" t="s">
        <v>155</v>
      </c>
      <c r="K4156" s="66" t="s">
        <v>1139</v>
      </c>
    </row>
    <row r="4157" spans="1:11" ht="17.25">
      <c r="A4157" s="65">
        <v>2</v>
      </c>
      <c r="B4157" s="69">
        <v>20699</v>
      </c>
      <c r="C4157" s="66" t="s">
        <v>584</v>
      </c>
      <c r="D4157" s="66" t="s">
        <v>3667</v>
      </c>
      <c r="E4157" s="70"/>
      <c r="F4157" s="70"/>
      <c r="G4157" s="70">
        <v>1800</v>
      </c>
      <c r="H4157" s="66">
        <v>2556</v>
      </c>
      <c r="I4157" s="66" t="s">
        <v>154</v>
      </c>
      <c r="J4157" s="66" t="s">
        <v>155</v>
      </c>
      <c r="K4157" s="66" t="s">
        <v>1139</v>
      </c>
    </row>
    <row r="4158" spans="1:11" ht="17.25">
      <c r="A4158" s="65">
        <v>2</v>
      </c>
      <c r="B4158" s="69">
        <v>20699</v>
      </c>
      <c r="C4158" s="66" t="s">
        <v>584</v>
      </c>
      <c r="D4158" s="66" t="s">
        <v>3666</v>
      </c>
      <c r="E4158" s="70"/>
      <c r="F4158" s="70"/>
      <c r="G4158" s="70">
        <v>1800</v>
      </c>
      <c r="H4158" s="66">
        <v>2556</v>
      </c>
      <c r="I4158" s="66" t="s">
        <v>154</v>
      </c>
      <c r="J4158" s="66" t="s">
        <v>155</v>
      </c>
      <c r="K4158" s="66" t="s">
        <v>1139</v>
      </c>
    </row>
    <row r="4159" spans="1:11" ht="17.25">
      <c r="A4159" s="65">
        <v>2</v>
      </c>
      <c r="B4159" s="69">
        <v>20699</v>
      </c>
      <c r="C4159" s="66" t="s">
        <v>584</v>
      </c>
      <c r="D4159" s="66" t="s">
        <v>4154</v>
      </c>
      <c r="E4159" s="70"/>
      <c r="F4159" s="70"/>
      <c r="G4159" s="70">
        <v>1800</v>
      </c>
      <c r="H4159" s="66">
        <v>2556</v>
      </c>
      <c r="I4159" s="66" t="s">
        <v>154</v>
      </c>
      <c r="J4159" s="66" t="s">
        <v>155</v>
      </c>
      <c r="K4159" s="66" t="s">
        <v>1139</v>
      </c>
    </row>
    <row r="4160" spans="1:11" ht="17.25">
      <c r="A4160" s="65">
        <v>3</v>
      </c>
      <c r="B4160" s="69">
        <v>20699</v>
      </c>
      <c r="C4160" s="66" t="s">
        <v>584</v>
      </c>
      <c r="D4160" s="66" t="s">
        <v>4155</v>
      </c>
      <c r="E4160" s="70"/>
      <c r="F4160" s="70"/>
      <c r="G4160" s="70">
        <v>4200</v>
      </c>
      <c r="H4160" s="66">
        <v>2556</v>
      </c>
      <c r="I4160" s="66" t="s">
        <v>154</v>
      </c>
      <c r="J4160" s="66" t="s">
        <v>155</v>
      </c>
      <c r="K4160" s="66" t="s">
        <v>1139</v>
      </c>
    </row>
    <row r="4161" spans="1:11" ht="17.25">
      <c r="A4161" s="65">
        <v>4</v>
      </c>
      <c r="B4161" s="69">
        <v>20699</v>
      </c>
      <c r="C4161" s="66" t="s">
        <v>584</v>
      </c>
      <c r="D4161" s="66" t="s">
        <v>4156</v>
      </c>
      <c r="E4161" s="70"/>
      <c r="F4161" s="70"/>
      <c r="G4161" s="70">
        <v>6000</v>
      </c>
      <c r="H4161" s="66">
        <v>2556</v>
      </c>
      <c r="I4161" s="66" t="s">
        <v>154</v>
      </c>
      <c r="J4161" s="66" t="s">
        <v>155</v>
      </c>
      <c r="K4161" s="66" t="s">
        <v>1139</v>
      </c>
    </row>
    <row r="4162" spans="1:11" ht="17.25">
      <c r="A4162" s="65">
        <v>4</v>
      </c>
      <c r="B4162" s="69">
        <v>20699</v>
      </c>
      <c r="C4162" s="66" t="s">
        <v>584</v>
      </c>
      <c r="D4162" s="66" t="s">
        <v>4157</v>
      </c>
      <c r="E4162" s="70"/>
      <c r="F4162" s="70"/>
      <c r="G4162" s="70">
        <v>5000</v>
      </c>
      <c r="H4162" s="66">
        <v>2556</v>
      </c>
      <c r="I4162" s="66" t="s">
        <v>154</v>
      </c>
      <c r="J4162" s="66" t="s">
        <v>155</v>
      </c>
      <c r="K4162" s="66" t="s">
        <v>1139</v>
      </c>
    </row>
    <row r="4163" spans="1:11" ht="17.25">
      <c r="A4163" s="65">
        <v>4</v>
      </c>
      <c r="B4163" s="69">
        <v>20699</v>
      </c>
      <c r="C4163" s="66" t="s">
        <v>584</v>
      </c>
      <c r="D4163" s="66" t="s">
        <v>4158</v>
      </c>
      <c r="E4163" s="70"/>
      <c r="F4163" s="70"/>
      <c r="G4163" s="70">
        <v>5000</v>
      </c>
      <c r="H4163" s="66">
        <v>2556</v>
      </c>
      <c r="I4163" s="66" t="s">
        <v>154</v>
      </c>
      <c r="J4163" s="66" t="s">
        <v>155</v>
      </c>
      <c r="K4163" s="66" t="s">
        <v>1139</v>
      </c>
    </row>
    <row r="4164" spans="1:11" ht="17.25">
      <c r="A4164" s="65">
        <v>17</v>
      </c>
      <c r="B4164" s="69">
        <v>20699</v>
      </c>
      <c r="C4164" s="66" t="s">
        <v>584</v>
      </c>
      <c r="D4164" s="66" t="s">
        <v>4159</v>
      </c>
      <c r="E4164" s="70"/>
      <c r="F4164" s="70"/>
      <c r="G4164" s="70">
        <v>4200</v>
      </c>
      <c r="H4164" s="66">
        <v>2556</v>
      </c>
      <c r="I4164" s="66" t="s">
        <v>154</v>
      </c>
      <c r="J4164" s="66" t="s">
        <v>155</v>
      </c>
      <c r="K4164" s="66" t="s">
        <v>1139</v>
      </c>
    </row>
    <row r="4165" spans="1:11" ht="17.25">
      <c r="A4165" s="65">
        <v>18</v>
      </c>
      <c r="B4165" s="69">
        <v>20699</v>
      </c>
      <c r="C4165" s="66" t="s">
        <v>584</v>
      </c>
      <c r="D4165" s="66" t="s">
        <v>4160</v>
      </c>
      <c r="E4165" s="70"/>
      <c r="F4165" s="70"/>
      <c r="G4165" s="70">
        <v>2800</v>
      </c>
      <c r="H4165" s="66">
        <v>2556</v>
      </c>
      <c r="I4165" s="66" t="s">
        <v>154</v>
      </c>
      <c r="J4165" s="66" t="s">
        <v>155</v>
      </c>
      <c r="K4165" s="66" t="s">
        <v>1139</v>
      </c>
    </row>
    <row r="4166" spans="1:11" ht="17.25">
      <c r="A4166" s="65">
        <v>20</v>
      </c>
      <c r="B4166" s="69">
        <v>20699</v>
      </c>
      <c r="C4166" s="72" t="s">
        <v>596</v>
      </c>
      <c r="D4166" s="66" t="s">
        <v>4161</v>
      </c>
      <c r="E4166" s="70"/>
      <c r="F4166" s="70"/>
      <c r="G4166" s="70">
        <v>22000</v>
      </c>
      <c r="H4166" s="66">
        <v>2556</v>
      </c>
      <c r="I4166" s="66" t="s">
        <v>154</v>
      </c>
      <c r="J4166" s="66" t="s">
        <v>155</v>
      </c>
      <c r="K4166" s="66" t="s">
        <v>1139</v>
      </c>
    </row>
    <row r="4167" spans="1:11" ht="17.25">
      <c r="A4167" s="65">
        <v>23</v>
      </c>
      <c r="B4167" s="69">
        <v>20699</v>
      </c>
      <c r="C4167" s="66" t="s">
        <v>584</v>
      </c>
      <c r="D4167" s="66" t="s">
        <v>4162</v>
      </c>
      <c r="E4167" s="70"/>
      <c r="F4167" s="70"/>
      <c r="G4167" s="70">
        <v>7000</v>
      </c>
      <c r="H4167" s="66">
        <v>2556</v>
      </c>
      <c r="I4167" s="66" t="s">
        <v>154</v>
      </c>
      <c r="J4167" s="66" t="s">
        <v>155</v>
      </c>
      <c r="K4167" s="66" t="s">
        <v>1139</v>
      </c>
    </row>
    <row r="4168" spans="1:11" ht="17.25">
      <c r="A4168" s="65">
        <v>30</v>
      </c>
      <c r="B4168" s="69">
        <v>20699</v>
      </c>
      <c r="C4168" s="66" t="s">
        <v>584</v>
      </c>
      <c r="D4168" s="66" t="s">
        <v>4163</v>
      </c>
      <c r="E4168" s="70"/>
      <c r="F4168" s="70"/>
      <c r="G4168" s="70">
        <v>16320</v>
      </c>
      <c r="H4168" s="66">
        <v>2556</v>
      </c>
      <c r="I4168" s="66" t="s">
        <v>154</v>
      </c>
      <c r="J4168" s="66" t="s">
        <v>155</v>
      </c>
      <c r="K4168" s="66" t="s">
        <v>1139</v>
      </c>
    </row>
    <row r="4169" spans="1:11" ht="17.25">
      <c r="A4169" s="65">
        <v>12</v>
      </c>
      <c r="B4169" s="69">
        <v>20515</v>
      </c>
      <c r="C4169" s="71" t="s">
        <v>236</v>
      </c>
      <c r="D4169" s="66" t="s">
        <v>4164</v>
      </c>
      <c r="E4169" s="70"/>
      <c r="F4169" s="70"/>
      <c r="G4169" s="70">
        <v>2500</v>
      </c>
      <c r="H4169" s="66">
        <v>2556</v>
      </c>
      <c r="I4169" s="66" t="s">
        <v>478</v>
      </c>
      <c r="J4169" s="66" t="s">
        <v>550</v>
      </c>
      <c r="K4169" s="66" t="s">
        <v>1139</v>
      </c>
    </row>
    <row r="4170" spans="1:11" ht="17.25">
      <c r="A4170" s="65">
        <v>12</v>
      </c>
      <c r="B4170" s="69">
        <v>20515</v>
      </c>
      <c r="C4170" s="71" t="s">
        <v>236</v>
      </c>
      <c r="D4170" s="66" t="s">
        <v>4165</v>
      </c>
      <c r="E4170" s="70"/>
      <c r="F4170" s="70"/>
      <c r="G4170" s="70">
        <v>2500</v>
      </c>
      <c r="H4170" s="66">
        <v>2556</v>
      </c>
      <c r="I4170" s="66" t="s">
        <v>478</v>
      </c>
      <c r="J4170" s="66" t="s">
        <v>550</v>
      </c>
      <c r="K4170" s="66" t="s">
        <v>1139</v>
      </c>
    </row>
    <row r="4171" spans="1:11" ht="17.25">
      <c r="A4171" s="65">
        <v>23</v>
      </c>
      <c r="B4171" s="69">
        <v>20576</v>
      </c>
      <c r="C4171" s="71" t="s">
        <v>236</v>
      </c>
      <c r="D4171" s="66" t="s">
        <v>4166</v>
      </c>
      <c r="E4171" s="70"/>
      <c r="F4171" s="70"/>
      <c r="G4171" s="70">
        <v>9790</v>
      </c>
      <c r="H4171" s="66">
        <v>2556</v>
      </c>
      <c r="I4171" s="66" t="s">
        <v>478</v>
      </c>
      <c r="J4171" s="66" t="s">
        <v>550</v>
      </c>
      <c r="K4171" s="66" t="s">
        <v>1139</v>
      </c>
    </row>
    <row r="4172" spans="1:11" ht="17.25">
      <c r="A4172" s="65">
        <v>18</v>
      </c>
      <c r="B4172" s="69">
        <v>20607</v>
      </c>
      <c r="C4172" s="71" t="s">
        <v>236</v>
      </c>
      <c r="D4172" s="66" t="s">
        <v>4167</v>
      </c>
      <c r="E4172" s="70"/>
      <c r="F4172" s="70"/>
      <c r="G4172" s="70">
        <v>1560</v>
      </c>
      <c r="H4172" s="66">
        <v>2556</v>
      </c>
      <c r="I4172" s="66" t="s">
        <v>478</v>
      </c>
      <c r="J4172" s="66" t="s">
        <v>550</v>
      </c>
      <c r="K4172" s="66" t="s">
        <v>1139</v>
      </c>
    </row>
    <row r="4173" spans="1:11" ht="17.25">
      <c r="A4173" s="65">
        <v>18</v>
      </c>
      <c r="B4173" s="69">
        <v>20607</v>
      </c>
      <c r="C4173" s="71" t="s">
        <v>236</v>
      </c>
      <c r="D4173" s="66" t="s">
        <v>4168</v>
      </c>
      <c r="E4173" s="70"/>
      <c r="F4173" s="70"/>
      <c r="G4173" s="70">
        <v>3800</v>
      </c>
      <c r="H4173" s="66">
        <v>2556</v>
      </c>
      <c r="I4173" s="66" t="s">
        <v>478</v>
      </c>
      <c r="J4173" s="66" t="s">
        <v>550</v>
      </c>
      <c r="K4173" s="66" t="s">
        <v>1139</v>
      </c>
    </row>
    <row r="4174" spans="1:11" ht="17.25">
      <c r="A4174" s="65">
        <v>19</v>
      </c>
      <c r="B4174" s="69">
        <v>20607</v>
      </c>
      <c r="C4174" s="71" t="s">
        <v>236</v>
      </c>
      <c r="D4174" s="66" t="s">
        <v>4169</v>
      </c>
      <c r="E4174" s="70"/>
      <c r="F4174" s="70"/>
      <c r="G4174" s="70">
        <v>63882</v>
      </c>
      <c r="H4174" s="66">
        <v>2556</v>
      </c>
      <c r="I4174" s="66" t="s">
        <v>478</v>
      </c>
      <c r="J4174" s="66" t="s">
        <v>550</v>
      </c>
      <c r="K4174" s="66" t="s">
        <v>1139</v>
      </c>
    </row>
    <row r="4175" spans="1:11" ht="17.25">
      <c r="A4175" s="65">
        <v>25</v>
      </c>
      <c r="B4175" s="69">
        <v>20637</v>
      </c>
      <c r="C4175" s="71" t="s">
        <v>236</v>
      </c>
      <c r="D4175" s="66" t="s">
        <v>4170</v>
      </c>
      <c r="E4175" s="70"/>
      <c r="F4175" s="70"/>
      <c r="G4175" s="70">
        <v>19000</v>
      </c>
      <c r="H4175" s="66">
        <v>2556</v>
      </c>
      <c r="I4175" s="66" t="s">
        <v>478</v>
      </c>
      <c r="J4175" s="66" t="s">
        <v>550</v>
      </c>
      <c r="K4175" s="66" t="s">
        <v>1139</v>
      </c>
    </row>
    <row r="4176" spans="1:11" ht="17.25">
      <c r="A4176" s="65">
        <v>13</v>
      </c>
      <c r="B4176" s="69">
        <v>20699</v>
      </c>
      <c r="C4176" s="71" t="s">
        <v>236</v>
      </c>
      <c r="D4176" s="66" t="s">
        <v>4171</v>
      </c>
      <c r="E4176" s="70"/>
      <c r="F4176" s="70"/>
      <c r="G4176" s="70">
        <v>66700</v>
      </c>
      <c r="H4176" s="66">
        <v>2556</v>
      </c>
      <c r="I4176" s="66" t="s">
        <v>478</v>
      </c>
      <c r="J4176" s="66" t="s">
        <v>550</v>
      </c>
      <c r="K4176" s="66" t="s">
        <v>1139</v>
      </c>
    </row>
    <row r="4177" spans="1:11" ht="17.25">
      <c r="A4177" s="65">
        <v>13</v>
      </c>
      <c r="B4177" s="69">
        <v>20699</v>
      </c>
      <c r="C4177" s="71" t="s">
        <v>236</v>
      </c>
      <c r="D4177" s="66" t="s">
        <v>4172</v>
      </c>
      <c r="E4177" s="70"/>
      <c r="F4177" s="70"/>
      <c r="G4177" s="70">
        <v>2800</v>
      </c>
      <c r="H4177" s="66">
        <v>2556</v>
      </c>
      <c r="I4177" s="66" t="s">
        <v>478</v>
      </c>
      <c r="J4177" s="66" t="s">
        <v>550</v>
      </c>
      <c r="K4177" s="66" t="s">
        <v>1139</v>
      </c>
    </row>
    <row r="4178" spans="1:11" ht="17.25">
      <c r="A4178" s="65">
        <v>18</v>
      </c>
      <c r="B4178" s="69">
        <v>20699</v>
      </c>
      <c r="C4178" s="71" t="s">
        <v>236</v>
      </c>
      <c r="D4178" s="66" t="s">
        <v>4173</v>
      </c>
      <c r="E4178" s="70"/>
      <c r="F4178" s="70"/>
      <c r="G4178" s="70">
        <v>27200</v>
      </c>
      <c r="H4178" s="66">
        <v>2556</v>
      </c>
      <c r="I4178" s="66" t="s">
        <v>478</v>
      </c>
      <c r="J4178" s="66" t="s">
        <v>550</v>
      </c>
      <c r="K4178" s="66" t="s">
        <v>1139</v>
      </c>
    </row>
    <row r="4179" spans="1:11" ht="17.25">
      <c r="A4179" s="65">
        <v>18</v>
      </c>
      <c r="B4179" s="69">
        <v>20699</v>
      </c>
      <c r="C4179" s="71" t="s">
        <v>236</v>
      </c>
      <c r="D4179" s="66" t="s">
        <v>4174</v>
      </c>
      <c r="E4179" s="70"/>
      <c r="F4179" s="70"/>
      <c r="G4179" s="70">
        <v>4000</v>
      </c>
      <c r="H4179" s="66">
        <v>2556</v>
      </c>
      <c r="I4179" s="66" t="s">
        <v>478</v>
      </c>
      <c r="J4179" s="66" t="s">
        <v>550</v>
      </c>
      <c r="K4179" s="66" t="s">
        <v>1139</v>
      </c>
    </row>
    <row r="4180" spans="1:11" ht="17.25">
      <c r="A4180" s="79">
        <v>9</v>
      </c>
      <c r="B4180" s="80">
        <v>20729</v>
      </c>
      <c r="C4180" s="81" t="s">
        <v>103</v>
      </c>
      <c r="D4180" s="72" t="s">
        <v>4175</v>
      </c>
      <c r="E4180" s="70"/>
      <c r="F4180" s="82"/>
      <c r="G4180" s="70">
        <f>262340+2000</f>
        <v>264340</v>
      </c>
      <c r="H4180" s="73">
        <v>2557</v>
      </c>
      <c r="I4180" s="73" t="s">
        <v>136</v>
      </c>
      <c r="J4180" s="73" t="s">
        <v>103</v>
      </c>
      <c r="K4180" s="73" t="s">
        <v>1182</v>
      </c>
    </row>
    <row r="4181" spans="1:11" ht="17.25">
      <c r="A4181" s="79">
        <v>6</v>
      </c>
      <c r="B4181" s="80">
        <v>20760</v>
      </c>
      <c r="C4181" s="81" t="s">
        <v>103</v>
      </c>
      <c r="D4181" s="72" t="s">
        <v>4176</v>
      </c>
      <c r="E4181" s="70"/>
      <c r="F4181" s="82"/>
      <c r="G4181" s="70">
        <v>264340</v>
      </c>
      <c r="H4181" s="73">
        <v>2557</v>
      </c>
      <c r="I4181" s="73" t="s">
        <v>136</v>
      </c>
      <c r="J4181" s="73" t="s">
        <v>103</v>
      </c>
      <c r="K4181" s="73" t="s">
        <v>1182</v>
      </c>
    </row>
    <row r="4182" spans="1:11" ht="17.25">
      <c r="A4182" s="79">
        <v>11</v>
      </c>
      <c r="B4182" s="80">
        <v>20790</v>
      </c>
      <c r="C4182" s="81" t="s">
        <v>103</v>
      </c>
      <c r="D4182" s="72" t="s">
        <v>4177</v>
      </c>
      <c r="E4182" s="70"/>
      <c r="F4182" s="82"/>
      <c r="G4182" s="70">
        <v>265720</v>
      </c>
      <c r="H4182" s="73">
        <v>2557</v>
      </c>
      <c r="I4182" s="73" t="s">
        <v>136</v>
      </c>
      <c r="J4182" s="73" t="s">
        <v>103</v>
      </c>
      <c r="K4182" s="73" t="s">
        <v>1182</v>
      </c>
    </row>
    <row r="4183" spans="1:11" ht="17.25">
      <c r="A4183" s="79">
        <v>11</v>
      </c>
      <c r="B4183" s="80">
        <v>20790</v>
      </c>
      <c r="C4183" s="81" t="s">
        <v>103</v>
      </c>
      <c r="D4183" s="72" t="s">
        <v>4178</v>
      </c>
      <c r="E4183" s="70"/>
      <c r="F4183" s="82"/>
      <c r="G4183" s="70">
        <v>16340</v>
      </c>
      <c r="H4183" s="73">
        <v>2557</v>
      </c>
      <c r="I4183" s="73" t="s">
        <v>136</v>
      </c>
      <c r="J4183" s="73" t="s">
        <v>103</v>
      </c>
      <c r="K4183" s="73" t="s">
        <v>1182</v>
      </c>
    </row>
    <row r="4184" spans="1:11" ht="17.25">
      <c r="A4184" s="79">
        <v>11</v>
      </c>
      <c r="B4184" s="80">
        <v>20790</v>
      </c>
      <c r="C4184" s="81" t="s">
        <v>103</v>
      </c>
      <c r="D4184" s="72" t="s">
        <v>4179</v>
      </c>
      <c r="E4184" s="70"/>
      <c r="F4184" s="82"/>
      <c r="G4184" s="70">
        <v>1510413.37</v>
      </c>
      <c r="H4184" s="73">
        <v>2557</v>
      </c>
      <c r="I4184" s="73" t="s">
        <v>136</v>
      </c>
      <c r="J4184" s="73" t="s">
        <v>103</v>
      </c>
      <c r="K4184" s="73" t="s">
        <v>1182</v>
      </c>
    </row>
    <row r="4185" spans="1:11" ht="17.25">
      <c r="A4185" s="79">
        <v>12</v>
      </c>
      <c r="B4185" s="80">
        <v>20790</v>
      </c>
      <c r="C4185" s="81" t="s">
        <v>103</v>
      </c>
      <c r="D4185" s="72" t="s">
        <v>4180</v>
      </c>
      <c r="E4185" s="70"/>
      <c r="F4185" s="82"/>
      <c r="G4185" s="70">
        <v>85080</v>
      </c>
      <c r="H4185" s="73">
        <v>2557</v>
      </c>
      <c r="I4185" s="73" t="s">
        <v>136</v>
      </c>
      <c r="J4185" s="73" t="s">
        <v>103</v>
      </c>
      <c r="K4185" s="73" t="s">
        <v>1182</v>
      </c>
    </row>
    <row r="4186" spans="1:11" ht="17.25">
      <c r="A4186" s="79">
        <v>23</v>
      </c>
      <c r="B4186" s="80">
        <v>20790</v>
      </c>
      <c r="C4186" s="81" t="s">
        <v>103</v>
      </c>
      <c r="D4186" s="72" t="s">
        <v>4181</v>
      </c>
      <c r="E4186" s="70"/>
      <c r="F4186" s="82"/>
      <c r="G4186" s="70">
        <v>-6790</v>
      </c>
      <c r="H4186" s="73">
        <v>2557</v>
      </c>
      <c r="I4186" s="73" t="s">
        <v>136</v>
      </c>
      <c r="J4186" s="73" t="s">
        <v>103</v>
      </c>
      <c r="K4186" s="73" t="s">
        <v>1182</v>
      </c>
    </row>
    <row r="4187" spans="1:11" ht="17.25">
      <c r="A4187" s="79">
        <v>23</v>
      </c>
      <c r="B4187" s="80">
        <v>20790</v>
      </c>
      <c r="C4187" s="81" t="s">
        <v>103</v>
      </c>
      <c r="D4187" s="72" t="s">
        <v>4182</v>
      </c>
      <c r="E4187" s="70"/>
      <c r="F4187" s="82"/>
      <c r="G4187" s="70">
        <v>-6790</v>
      </c>
      <c r="H4187" s="73">
        <v>2557</v>
      </c>
      <c r="I4187" s="73" t="s">
        <v>136</v>
      </c>
      <c r="J4187" s="73" t="s">
        <v>103</v>
      </c>
      <c r="K4187" s="73" t="s">
        <v>1182</v>
      </c>
    </row>
    <row r="4188" spans="1:11" ht="17.25">
      <c r="A4188" s="79">
        <v>3</v>
      </c>
      <c r="B4188" s="80">
        <v>20821</v>
      </c>
      <c r="C4188" s="81" t="s">
        <v>103</v>
      </c>
      <c r="D4188" s="72" t="s">
        <v>4183</v>
      </c>
      <c r="E4188" s="70"/>
      <c r="F4188" s="82"/>
      <c r="G4188" s="70">
        <v>212630</v>
      </c>
      <c r="H4188" s="73">
        <v>2557</v>
      </c>
      <c r="I4188" s="73" t="s">
        <v>136</v>
      </c>
      <c r="J4188" s="73" t="s">
        <v>103</v>
      </c>
      <c r="K4188" s="73" t="s">
        <v>1182</v>
      </c>
    </row>
    <row r="4189" spans="1:11" ht="17.25">
      <c r="A4189" s="79">
        <v>3</v>
      </c>
      <c r="B4189" s="80">
        <v>20821</v>
      </c>
      <c r="C4189" s="81" t="s">
        <v>103</v>
      </c>
      <c r="D4189" s="72" t="s">
        <v>4184</v>
      </c>
      <c r="E4189" s="70"/>
      <c r="F4189" s="82"/>
      <c r="G4189" s="70">
        <v>53090</v>
      </c>
      <c r="H4189" s="73">
        <v>2557</v>
      </c>
      <c r="I4189" s="73" t="s">
        <v>136</v>
      </c>
      <c r="J4189" s="73" t="s">
        <v>103</v>
      </c>
      <c r="K4189" s="73" t="s">
        <v>1182</v>
      </c>
    </row>
    <row r="4190" spans="1:11" ht="17.25">
      <c r="A4190" s="79">
        <v>10</v>
      </c>
      <c r="B4190" s="80">
        <v>20852</v>
      </c>
      <c r="C4190" s="81" t="s">
        <v>103</v>
      </c>
      <c r="D4190" s="72" t="s">
        <v>4185</v>
      </c>
      <c r="E4190" s="70"/>
      <c r="F4190" s="82"/>
      <c r="G4190" s="70">
        <v>265720</v>
      </c>
      <c r="H4190" s="73">
        <v>2557</v>
      </c>
      <c r="I4190" s="73" t="s">
        <v>136</v>
      </c>
      <c r="J4190" s="73" t="s">
        <v>103</v>
      </c>
      <c r="K4190" s="73" t="s">
        <v>1182</v>
      </c>
    </row>
    <row r="4191" spans="1:11" ht="17.25">
      <c r="A4191" s="79">
        <v>10</v>
      </c>
      <c r="B4191" s="80">
        <v>20852</v>
      </c>
      <c r="C4191" s="81" t="s">
        <v>103</v>
      </c>
      <c r="D4191" s="72" t="s">
        <v>4186</v>
      </c>
      <c r="E4191" s="70"/>
      <c r="F4191" s="82"/>
      <c r="G4191" s="70">
        <v>17140</v>
      </c>
      <c r="H4191" s="73">
        <v>2557</v>
      </c>
      <c r="I4191" s="73" t="s">
        <v>136</v>
      </c>
      <c r="J4191" s="73" t="s">
        <v>103</v>
      </c>
      <c r="K4191" s="73" t="s">
        <v>1182</v>
      </c>
    </row>
    <row r="4192" spans="1:11" ht="17.25">
      <c r="A4192" s="79">
        <v>12</v>
      </c>
      <c r="B4192" s="80">
        <v>20852</v>
      </c>
      <c r="C4192" s="81" t="s">
        <v>103</v>
      </c>
      <c r="D4192" s="72" t="s">
        <v>4187</v>
      </c>
      <c r="E4192" s="70"/>
      <c r="F4192" s="82"/>
      <c r="G4192" s="70">
        <v>92443.94</v>
      </c>
      <c r="H4192" s="73">
        <v>2557</v>
      </c>
      <c r="I4192" s="73" t="s">
        <v>136</v>
      </c>
      <c r="J4192" s="73" t="s">
        <v>103</v>
      </c>
      <c r="K4192" s="73" t="s">
        <v>1182</v>
      </c>
    </row>
    <row r="4193" spans="1:11" ht="17.25">
      <c r="A4193" s="79">
        <v>6</v>
      </c>
      <c r="B4193" s="80">
        <v>20880</v>
      </c>
      <c r="C4193" s="81" t="s">
        <v>103</v>
      </c>
      <c r="D4193" s="72" t="s">
        <v>4188</v>
      </c>
      <c r="E4193" s="70"/>
      <c r="F4193" s="82"/>
      <c r="G4193" s="70">
        <v>212630</v>
      </c>
      <c r="H4193" s="73">
        <v>2557</v>
      </c>
      <c r="I4193" s="73" t="s">
        <v>136</v>
      </c>
      <c r="J4193" s="73" t="s">
        <v>103</v>
      </c>
      <c r="K4193" s="73" t="s">
        <v>1182</v>
      </c>
    </row>
    <row r="4194" spans="1:11" ht="17.25">
      <c r="A4194" s="79">
        <v>6</v>
      </c>
      <c r="B4194" s="80">
        <v>20880</v>
      </c>
      <c r="C4194" s="81" t="s">
        <v>103</v>
      </c>
      <c r="D4194" s="72" t="s">
        <v>4189</v>
      </c>
      <c r="E4194" s="70"/>
      <c r="F4194" s="82"/>
      <c r="G4194" s="70">
        <v>53090</v>
      </c>
      <c r="H4194" s="73">
        <v>2557</v>
      </c>
      <c r="I4194" s="73" t="s">
        <v>136</v>
      </c>
      <c r="J4194" s="73" t="s">
        <v>103</v>
      </c>
      <c r="K4194" s="73" t="s">
        <v>1182</v>
      </c>
    </row>
    <row r="4195" spans="1:11" ht="17.25">
      <c r="A4195" s="79">
        <v>10</v>
      </c>
      <c r="B4195" s="80">
        <v>20911</v>
      </c>
      <c r="C4195" s="81" t="s">
        <v>103</v>
      </c>
      <c r="D4195" s="72" t="s">
        <v>4190</v>
      </c>
      <c r="E4195" s="70"/>
      <c r="F4195" s="82"/>
      <c r="G4195" s="82">
        <v>1023586.67</v>
      </c>
      <c r="H4195" s="73">
        <v>2557</v>
      </c>
      <c r="I4195" s="73" t="s">
        <v>136</v>
      </c>
      <c r="J4195" s="73" t="s">
        <v>103</v>
      </c>
      <c r="K4195" s="73" t="s">
        <v>1182</v>
      </c>
    </row>
    <row r="4196" spans="1:11" ht="17.25">
      <c r="A4196" s="79">
        <v>10</v>
      </c>
      <c r="B4196" s="80">
        <v>20911</v>
      </c>
      <c r="C4196" s="81" t="s">
        <v>103</v>
      </c>
      <c r="D4196" s="72" t="s">
        <v>4191</v>
      </c>
      <c r="E4196" s="70"/>
      <c r="F4196" s="82"/>
      <c r="G4196" s="70">
        <v>401790</v>
      </c>
      <c r="H4196" s="73">
        <v>2557</v>
      </c>
      <c r="I4196" s="73" t="s">
        <v>136</v>
      </c>
      <c r="J4196" s="73" t="s">
        <v>103</v>
      </c>
      <c r="K4196" s="73" t="s">
        <v>1182</v>
      </c>
    </row>
    <row r="4197" spans="1:11" ht="17.25">
      <c r="A4197" s="79">
        <v>8</v>
      </c>
      <c r="B4197" s="80">
        <v>20941</v>
      </c>
      <c r="C4197" s="81" t="s">
        <v>103</v>
      </c>
      <c r="D4197" s="83" t="s">
        <v>4192</v>
      </c>
      <c r="E4197" s="70"/>
      <c r="F4197" s="82"/>
      <c r="G4197" s="70">
        <v>401790</v>
      </c>
      <c r="H4197" s="73">
        <v>2557</v>
      </c>
      <c r="I4197" s="73" t="s">
        <v>136</v>
      </c>
      <c r="J4197" s="73" t="s">
        <v>103</v>
      </c>
      <c r="K4197" s="73" t="s">
        <v>1182</v>
      </c>
    </row>
    <row r="4198" spans="1:11" ht="17.25">
      <c r="A4198" s="79">
        <v>20</v>
      </c>
      <c r="B4198" s="80">
        <v>20941</v>
      </c>
      <c r="C4198" s="81" t="s">
        <v>103</v>
      </c>
      <c r="D4198" s="72" t="s">
        <v>4193</v>
      </c>
      <c r="E4198" s="70"/>
      <c r="F4198" s="82"/>
      <c r="G4198" s="70">
        <v>-318540</v>
      </c>
      <c r="H4198" s="73">
        <v>2557</v>
      </c>
      <c r="I4198" s="73" t="s">
        <v>136</v>
      </c>
      <c r="J4198" s="73" t="s">
        <v>103</v>
      </c>
      <c r="K4198" s="73" t="s">
        <v>1182</v>
      </c>
    </row>
    <row r="4199" spans="1:11" ht="17.25">
      <c r="A4199" s="79">
        <v>28</v>
      </c>
      <c r="B4199" s="80">
        <v>20941</v>
      </c>
      <c r="C4199" s="72" t="s">
        <v>152</v>
      </c>
      <c r="D4199" s="72" t="s">
        <v>4194</v>
      </c>
      <c r="E4199" s="70"/>
      <c r="F4199" s="82"/>
      <c r="G4199" s="70">
        <v>399790</v>
      </c>
      <c r="H4199" s="73">
        <v>2557</v>
      </c>
      <c r="I4199" s="73" t="s">
        <v>136</v>
      </c>
      <c r="J4199" s="73" t="s">
        <v>103</v>
      </c>
      <c r="K4199" s="73" t="s">
        <v>1182</v>
      </c>
    </row>
    <row r="4200" spans="1:11" ht="17.25">
      <c r="A4200" s="79">
        <v>3</v>
      </c>
      <c r="B4200" s="80">
        <v>20972</v>
      </c>
      <c r="C4200" s="81" t="s">
        <v>103</v>
      </c>
      <c r="D4200" s="72" t="s">
        <v>4195</v>
      </c>
      <c r="E4200" s="70"/>
      <c r="F4200" s="82"/>
      <c r="G4200" s="70">
        <v>401790</v>
      </c>
      <c r="H4200" s="73">
        <v>2557</v>
      </c>
      <c r="I4200" s="73" t="s">
        <v>136</v>
      </c>
      <c r="J4200" s="73" t="s">
        <v>103</v>
      </c>
      <c r="K4200" s="73" t="s">
        <v>1182</v>
      </c>
    </row>
    <row r="4201" spans="1:11" ht="17.25">
      <c r="A4201" s="79">
        <v>3</v>
      </c>
      <c r="B4201" s="80">
        <v>20972</v>
      </c>
      <c r="C4201" s="81" t="s">
        <v>103</v>
      </c>
      <c r="D4201" s="72" t="s">
        <v>4196</v>
      </c>
      <c r="E4201" s="70"/>
      <c r="F4201" s="82"/>
      <c r="G4201" s="70">
        <v>9380</v>
      </c>
      <c r="H4201" s="73">
        <v>2557</v>
      </c>
      <c r="I4201" s="73" t="s">
        <v>136</v>
      </c>
      <c r="J4201" s="73" t="s">
        <v>103</v>
      </c>
      <c r="K4201" s="73" t="s">
        <v>1182</v>
      </c>
    </row>
    <row r="4202" spans="1:11" ht="17.25">
      <c r="A4202" s="79">
        <v>3</v>
      </c>
      <c r="B4202" s="80">
        <v>20972</v>
      </c>
      <c r="C4202" s="81" t="s">
        <v>103</v>
      </c>
      <c r="D4202" s="72" t="s">
        <v>4197</v>
      </c>
      <c r="E4202" s="70"/>
      <c r="F4202" s="82"/>
      <c r="G4202" s="70">
        <v>9380</v>
      </c>
      <c r="H4202" s="73">
        <v>2557</v>
      </c>
      <c r="I4202" s="73" t="s">
        <v>136</v>
      </c>
      <c r="J4202" s="73" t="s">
        <v>103</v>
      </c>
      <c r="K4202" s="73" t="s">
        <v>1182</v>
      </c>
    </row>
    <row r="4203" spans="1:11" ht="17.25">
      <c r="A4203" s="79">
        <v>4</v>
      </c>
      <c r="B4203" s="80">
        <v>21002</v>
      </c>
      <c r="C4203" s="81" t="s">
        <v>103</v>
      </c>
      <c r="D4203" s="72" t="s">
        <v>4198</v>
      </c>
      <c r="E4203" s="70"/>
      <c r="F4203" s="82"/>
      <c r="G4203" s="70">
        <v>9380</v>
      </c>
      <c r="H4203" s="73">
        <v>2557</v>
      </c>
      <c r="I4203" s="73" t="s">
        <v>136</v>
      </c>
      <c r="J4203" s="73" t="s">
        <v>103</v>
      </c>
      <c r="K4203" s="73" t="s">
        <v>1182</v>
      </c>
    </row>
    <row r="4204" spans="1:11" ht="17.25">
      <c r="A4204" s="79">
        <v>4</v>
      </c>
      <c r="B4204" s="80">
        <v>21002</v>
      </c>
      <c r="C4204" s="81" t="s">
        <v>103</v>
      </c>
      <c r="D4204" s="72" t="s">
        <v>4199</v>
      </c>
      <c r="E4204" s="70"/>
      <c r="F4204" s="82"/>
      <c r="G4204" s="70">
        <v>401790</v>
      </c>
      <c r="H4204" s="73">
        <v>2557</v>
      </c>
      <c r="I4204" s="73" t="s">
        <v>136</v>
      </c>
      <c r="J4204" s="73" t="s">
        <v>103</v>
      </c>
      <c r="K4204" s="73" t="s">
        <v>1182</v>
      </c>
    </row>
    <row r="4205" spans="1:11" ht="17.25">
      <c r="A4205" s="79">
        <v>6</v>
      </c>
      <c r="B4205" s="80">
        <v>21033</v>
      </c>
      <c r="C4205" s="81" t="s">
        <v>103</v>
      </c>
      <c r="D4205" s="72" t="s">
        <v>4200</v>
      </c>
      <c r="E4205" s="70"/>
      <c r="F4205" s="82"/>
      <c r="G4205" s="70">
        <v>401790</v>
      </c>
      <c r="H4205" s="73">
        <v>2557</v>
      </c>
      <c r="I4205" s="73" t="s">
        <v>136</v>
      </c>
      <c r="J4205" s="73" t="s">
        <v>103</v>
      </c>
      <c r="K4205" s="73" t="s">
        <v>1182</v>
      </c>
    </row>
    <row r="4206" spans="1:11" ht="17.25">
      <c r="A4206" s="79">
        <v>6</v>
      </c>
      <c r="B4206" s="80">
        <v>21033</v>
      </c>
      <c r="C4206" s="81" t="s">
        <v>103</v>
      </c>
      <c r="D4206" s="72" t="s">
        <v>4201</v>
      </c>
      <c r="E4206" s="70"/>
      <c r="F4206" s="82"/>
      <c r="G4206" s="70">
        <v>9380</v>
      </c>
      <c r="H4206" s="73">
        <v>2557</v>
      </c>
      <c r="I4206" s="73" t="s">
        <v>136</v>
      </c>
      <c r="J4206" s="73" t="s">
        <v>103</v>
      </c>
      <c r="K4206" s="73" t="s">
        <v>1182</v>
      </c>
    </row>
    <row r="4207" spans="1:11" ht="17.25">
      <c r="A4207" s="79">
        <v>6</v>
      </c>
      <c r="B4207" s="80">
        <v>21033</v>
      </c>
      <c r="C4207" s="72" t="s">
        <v>152</v>
      </c>
      <c r="D4207" s="72" t="s">
        <v>4202</v>
      </c>
      <c r="E4207" s="70"/>
      <c r="F4207" s="73"/>
      <c r="G4207" s="82">
        <v>189690</v>
      </c>
      <c r="H4207" s="73">
        <v>2557</v>
      </c>
      <c r="I4207" s="73" t="s">
        <v>136</v>
      </c>
      <c r="J4207" s="73" t="s">
        <v>103</v>
      </c>
      <c r="K4207" s="73" t="s">
        <v>1182</v>
      </c>
    </row>
    <row r="4208" spans="1:11" ht="17.25">
      <c r="A4208" s="79">
        <v>3</v>
      </c>
      <c r="B4208" s="80">
        <v>21064</v>
      </c>
      <c r="C4208" s="81" t="s">
        <v>103</v>
      </c>
      <c r="D4208" s="72" t="s">
        <v>4203</v>
      </c>
      <c r="E4208" s="70"/>
      <c r="F4208" s="82"/>
      <c r="G4208" s="70">
        <v>9380</v>
      </c>
      <c r="H4208" s="73">
        <v>2557</v>
      </c>
      <c r="I4208" s="73" t="s">
        <v>136</v>
      </c>
      <c r="J4208" s="73" t="s">
        <v>103</v>
      </c>
      <c r="K4208" s="73" t="s">
        <v>1182</v>
      </c>
    </row>
    <row r="4209" spans="1:11" ht="17.25">
      <c r="A4209" s="79">
        <v>3</v>
      </c>
      <c r="B4209" s="80">
        <v>21064</v>
      </c>
      <c r="C4209" s="81" t="s">
        <v>103</v>
      </c>
      <c r="D4209" s="72" t="s">
        <v>4204</v>
      </c>
      <c r="E4209" s="70"/>
      <c r="F4209" s="82"/>
      <c r="G4209" s="70">
        <v>401790</v>
      </c>
      <c r="H4209" s="73">
        <v>2557</v>
      </c>
      <c r="I4209" s="73" t="s">
        <v>136</v>
      </c>
      <c r="J4209" s="73" t="s">
        <v>103</v>
      </c>
      <c r="K4209" s="73" t="s">
        <v>1182</v>
      </c>
    </row>
    <row r="4210" spans="1:11" ht="17.25">
      <c r="A4210" s="79">
        <v>30</v>
      </c>
      <c r="B4210" s="80">
        <v>21064</v>
      </c>
      <c r="C4210" s="72" t="s">
        <v>152</v>
      </c>
      <c r="D4210" s="72" t="s">
        <v>4205</v>
      </c>
      <c r="E4210" s="70"/>
      <c r="F4210" s="73"/>
      <c r="G4210" s="82">
        <v>182900</v>
      </c>
      <c r="H4210" s="73">
        <v>2557</v>
      </c>
      <c r="I4210" s="73" t="s">
        <v>136</v>
      </c>
      <c r="J4210" s="73" t="s">
        <v>103</v>
      </c>
      <c r="K4210" s="73" t="s">
        <v>1182</v>
      </c>
    </row>
    <row r="4211" spans="1:11" ht="17.25">
      <c r="A4211" s="79">
        <v>9</v>
      </c>
      <c r="B4211" s="80">
        <v>20729</v>
      </c>
      <c r="C4211" s="81" t="s">
        <v>103</v>
      </c>
      <c r="D4211" s="72" t="s">
        <v>4206</v>
      </c>
      <c r="E4211" s="70"/>
      <c r="F4211" s="82"/>
      <c r="G4211" s="70">
        <v>6290</v>
      </c>
      <c r="H4211" s="73">
        <v>2557</v>
      </c>
      <c r="I4211" s="73" t="s">
        <v>136</v>
      </c>
      <c r="J4211" s="73" t="s">
        <v>1198</v>
      </c>
      <c r="K4211" s="73" t="s">
        <v>1182</v>
      </c>
    </row>
    <row r="4212" spans="1:11" ht="17.25">
      <c r="A4212" s="79">
        <v>5</v>
      </c>
      <c r="B4212" s="80">
        <v>20760</v>
      </c>
      <c r="C4212" s="81" t="s">
        <v>103</v>
      </c>
      <c r="D4212" s="83" t="s">
        <v>4207</v>
      </c>
      <c r="E4212" s="70"/>
      <c r="F4212" s="82"/>
      <c r="G4212" s="70">
        <v>6290</v>
      </c>
      <c r="H4212" s="73">
        <v>2557</v>
      </c>
      <c r="I4212" s="73" t="s">
        <v>136</v>
      </c>
      <c r="J4212" s="73" t="s">
        <v>1198</v>
      </c>
      <c r="K4212" s="73" t="s">
        <v>1182</v>
      </c>
    </row>
    <row r="4213" spans="1:11" ht="17.25">
      <c r="A4213" s="79">
        <v>11</v>
      </c>
      <c r="B4213" s="80">
        <v>20790</v>
      </c>
      <c r="C4213" s="81" t="s">
        <v>103</v>
      </c>
      <c r="D4213" s="72" t="s">
        <v>4208</v>
      </c>
      <c r="E4213" s="70"/>
      <c r="F4213" s="82"/>
      <c r="G4213" s="70">
        <v>6290</v>
      </c>
      <c r="H4213" s="73">
        <v>2557</v>
      </c>
      <c r="I4213" s="73" t="s">
        <v>136</v>
      </c>
      <c r="J4213" s="73" t="s">
        <v>1198</v>
      </c>
      <c r="K4213" s="73" t="s">
        <v>1182</v>
      </c>
    </row>
    <row r="4214" spans="1:11" ht="17.25">
      <c r="A4214" s="79">
        <v>3</v>
      </c>
      <c r="B4214" s="80">
        <v>20821</v>
      </c>
      <c r="C4214" s="81" t="s">
        <v>103</v>
      </c>
      <c r="D4214" s="72" t="s">
        <v>4209</v>
      </c>
      <c r="E4214" s="70"/>
      <c r="F4214" s="82"/>
      <c r="G4214" s="70">
        <v>6290</v>
      </c>
      <c r="H4214" s="73">
        <v>2557</v>
      </c>
      <c r="I4214" s="73" t="s">
        <v>136</v>
      </c>
      <c r="J4214" s="73" t="s">
        <v>1198</v>
      </c>
      <c r="K4214" s="73" t="s">
        <v>1182</v>
      </c>
    </row>
    <row r="4215" spans="1:11" ht="17.25">
      <c r="A4215" s="79">
        <v>10</v>
      </c>
      <c r="B4215" s="80">
        <v>20852</v>
      </c>
      <c r="C4215" s="81" t="s">
        <v>103</v>
      </c>
      <c r="D4215" s="72" t="s">
        <v>4210</v>
      </c>
      <c r="E4215" s="70"/>
      <c r="F4215" s="82"/>
      <c r="G4215" s="70">
        <v>6290</v>
      </c>
      <c r="H4215" s="73">
        <v>2557</v>
      </c>
      <c r="I4215" s="73" t="s">
        <v>136</v>
      </c>
      <c r="J4215" s="73" t="s">
        <v>1198</v>
      </c>
      <c r="K4215" s="73" t="s">
        <v>1182</v>
      </c>
    </row>
    <row r="4216" spans="1:11" ht="17.25">
      <c r="A4216" s="79">
        <v>6</v>
      </c>
      <c r="B4216" s="80">
        <v>20880</v>
      </c>
      <c r="C4216" s="81" t="s">
        <v>103</v>
      </c>
      <c r="D4216" s="72" t="s">
        <v>4211</v>
      </c>
      <c r="E4216" s="70"/>
      <c r="F4216" s="82"/>
      <c r="G4216" s="70">
        <v>6290</v>
      </c>
      <c r="H4216" s="73">
        <v>2557</v>
      </c>
      <c r="I4216" s="73" t="s">
        <v>136</v>
      </c>
      <c r="J4216" s="73" t="s">
        <v>1198</v>
      </c>
      <c r="K4216" s="73" t="s">
        <v>1182</v>
      </c>
    </row>
    <row r="4217" spans="1:11" ht="17.25">
      <c r="A4217" s="79">
        <v>10</v>
      </c>
      <c r="B4217" s="80">
        <v>20911</v>
      </c>
      <c r="C4217" s="81" t="s">
        <v>103</v>
      </c>
      <c r="D4217" s="72" t="s">
        <v>4212</v>
      </c>
      <c r="E4217" s="70"/>
      <c r="F4217" s="82"/>
      <c r="G4217" s="70">
        <v>6290</v>
      </c>
      <c r="H4217" s="73">
        <v>2557</v>
      </c>
      <c r="I4217" s="73" t="s">
        <v>136</v>
      </c>
      <c r="J4217" s="73" t="s">
        <v>1198</v>
      </c>
      <c r="K4217" s="73" t="s">
        <v>1182</v>
      </c>
    </row>
    <row r="4218" spans="1:11" ht="17.25">
      <c r="A4218" s="79">
        <v>8</v>
      </c>
      <c r="B4218" s="80">
        <v>20941</v>
      </c>
      <c r="C4218" s="81" t="s">
        <v>103</v>
      </c>
      <c r="D4218" s="83" t="s">
        <v>4213</v>
      </c>
      <c r="E4218" s="70"/>
      <c r="F4218" s="82"/>
      <c r="G4218" s="70">
        <v>6290</v>
      </c>
      <c r="H4218" s="73">
        <v>2557</v>
      </c>
      <c r="I4218" s="73" t="s">
        <v>136</v>
      </c>
      <c r="J4218" s="73" t="s">
        <v>1198</v>
      </c>
      <c r="K4218" s="73" t="s">
        <v>1182</v>
      </c>
    </row>
    <row r="4219" spans="1:11" ht="17.25">
      <c r="A4219" s="79">
        <v>3</v>
      </c>
      <c r="B4219" s="80">
        <v>20972</v>
      </c>
      <c r="C4219" s="81" t="s">
        <v>103</v>
      </c>
      <c r="D4219" s="83" t="s">
        <v>4214</v>
      </c>
      <c r="E4219" s="70"/>
      <c r="F4219" s="82"/>
      <c r="G4219" s="70">
        <v>6290</v>
      </c>
      <c r="H4219" s="73">
        <v>2557</v>
      </c>
      <c r="I4219" s="73" t="s">
        <v>136</v>
      </c>
      <c r="J4219" s="73" t="s">
        <v>1198</v>
      </c>
      <c r="K4219" s="73" t="s">
        <v>1182</v>
      </c>
    </row>
    <row r="4220" spans="1:11" ht="17.25">
      <c r="A4220" s="79">
        <v>4</v>
      </c>
      <c r="B4220" s="80">
        <v>20637</v>
      </c>
      <c r="C4220" s="81" t="s">
        <v>103</v>
      </c>
      <c r="D4220" s="72" t="s">
        <v>4215</v>
      </c>
      <c r="E4220" s="70"/>
      <c r="F4220" s="82"/>
      <c r="G4220" s="70">
        <v>6290</v>
      </c>
      <c r="H4220" s="73">
        <v>2557</v>
      </c>
      <c r="I4220" s="73" t="s">
        <v>136</v>
      </c>
      <c r="J4220" s="73" t="s">
        <v>1198</v>
      </c>
      <c r="K4220" s="73" t="s">
        <v>1182</v>
      </c>
    </row>
    <row r="4221" spans="1:11" ht="17.25">
      <c r="A4221" s="79">
        <v>6</v>
      </c>
      <c r="B4221" s="80">
        <v>21033</v>
      </c>
      <c r="C4221" s="81" t="s">
        <v>103</v>
      </c>
      <c r="D4221" s="72" t="s">
        <v>4216</v>
      </c>
      <c r="E4221" s="70"/>
      <c r="F4221" s="82"/>
      <c r="G4221" s="70">
        <v>6290</v>
      </c>
      <c r="H4221" s="73">
        <v>2557</v>
      </c>
      <c r="I4221" s="73" t="s">
        <v>136</v>
      </c>
      <c r="J4221" s="73" t="s">
        <v>1198</v>
      </c>
      <c r="K4221" s="73" t="s">
        <v>1182</v>
      </c>
    </row>
    <row r="4222" spans="1:11" ht="17.25">
      <c r="A4222" s="79">
        <v>3</v>
      </c>
      <c r="B4222" s="80">
        <v>21064</v>
      </c>
      <c r="C4222" s="81" t="s">
        <v>103</v>
      </c>
      <c r="D4222" s="72" t="s">
        <v>4217</v>
      </c>
      <c r="E4222" s="70"/>
      <c r="F4222" s="82"/>
      <c r="G4222" s="70">
        <v>6290</v>
      </c>
      <c r="H4222" s="73">
        <v>2557</v>
      </c>
      <c r="I4222" s="73" t="s">
        <v>136</v>
      </c>
      <c r="J4222" s="73" t="s">
        <v>1198</v>
      </c>
      <c r="K4222" s="73" t="s">
        <v>1182</v>
      </c>
    </row>
    <row r="4223" spans="1:11" ht="17.25">
      <c r="A4223" s="79">
        <v>9</v>
      </c>
      <c r="B4223" s="80">
        <v>20729</v>
      </c>
      <c r="C4223" s="72" t="s">
        <v>168</v>
      </c>
      <c r="D4223" s="72" t="s">
        <v>4218</v>
      </c>
      <c r="E4223" s="70"/>
      <c r="F4223" s="82"/>
      <c r="G4223" s="70">
        <v>30000</v>
      </c>
      <c r="H4223" s="73">
        <v>2557</v>
      </c>
      <c r="I4223" s="73" t="s">
        <v>154</v>
      </c>
      <c r="J4223" s="73" t="s">
        <v>155</v>
      </c>
      <c r="K4223" s="73" t="s">
        <v>1182</v>
      </c>
    </row>
    <row r="4224" spans="1:11" ht="17.25">
      <c r="A4224" s="79">
        <v>9</v>
      </c>
      <c r="B4224" s="80">
        <v>20729</v>
      </c>
      <c r="C4224" s="72" t="s">
        <v>156</v>
      </c>
      <c r="D4224" s="72" t="s">
        <v>4175</v>
      </c>
      <c r="E4224" s="70"/>
      <c r="F4224" s="82"/>
      <c r="G4224" s="70">
        <f>10480+80</f>
        <v>10560</v>
      </c>
      <c r="H4224" s="73">
        <v>2557</v>
      </c>
      <c r="I4224" s="73" t="s">
        <v>154</v>
      </c>
      <c r="J4224" s="73" t="s">
        <v>155</v>
      </c>
      <c r="K4224" s="73" t="s">
        <v>1182</v>
      </c>
    </row>
    <row r="4225" spans="1:11" ht="17.25">
      <c r="A4225" s="79">
        <v>9</v>
      </c>
      <c r="B4225" s="80">
        <v>20729</v>
      </c>
      <c r="C4225" s="72" t="s">
        <v>152</v>
      </c>
      <c r="D4225" s="72" t="s">
        <v>4219</v>
      </c>
      <c r="E4225" s="70"/>
      <c r="F4225" s="82"/>
      <c r="G4225" s="70">
        <v>7180</v>
      </c>
      <c r="H4225" s="73">
        <v>2557</v>
      </c>
      <c r="I4225" s="73" t="s">
        <v>154</v>
      </c>
      <c r="J4225" s="73" t="s">
        <v>155</v>
      </c>
      <c r="K4225" s="73" t="s">
        <v>1182</v>
      </c>
    </row>
    <row r="4226" spans="1:11" ht="17.25">
      <c r="A4226" s="79">
        <v>10</v>
      </c>
      <c r="B4226" s="80">
        <v>20729</v>
      </c>
      <c r="C4226" s="72" t="s">
        <v>168</v>
      </c>
      <c r="D4226" s="72" t="s">
        <v>4220</v>
      </c>
      <c r="E4226" s="70"/>
      <c r="F4226" s="82"/>
      <c r="G4226" s="70">
        <v>20000</v>
      </c>
      <c r="H4226" s="73">
        <v>2557</v>
      </c>
      <c r="I4226" s="73" t="s">
        <v>154</v>
      </c>
      <c r="J4226" s="73" t="s">
        <v>155</v>
      </c>
      <c r="K4226" s="73" t="s">
        <v>1182</v>
      </c>
    </row>
    <row r="4227" spans="1:11" ht="17.25">
      <c r="A4227" s="79">
        <v>11</v>
      </c>
      <c r="B4227" s="80">
        <v>20729</v>
      </c>
      <c r="C4227" s="81" t="s">
        <v>2241</v>
      </c>
      <c r="D4227" s="72" t="s">
        <v>4221</v>
      </c>
      <c r="E4227" s="70"/>
      <c r="F4227" s="82"/>
      <c r="G4227" s="70">
        <v>3100</v>
      </c>
      <c r="H4227" s="73">
        <v>2557</v>
      </c>
      <c r="I4227" s="73" t="s">
        <v>154</v>
      </c>
      <c r="J4227" s="73" t="s">
        <v>155</v>
      </c>
      <c r="K4227" s="73" t="s">
        <v>1182</v>
      </c>
    </row>
    <row r="4228" spans="1:11" ht="17.25">
      <c r="A4228" s="79">
        <v>11</v>
      </c>
      <c r="B4228" s="80">
        <v>20729</v>
      </c>
      <c r="C4228" s="72" t="s">
        <v>160</v>
      </c>
      <c r="D4228" s="72" t="s">
        <v>4222</v>
      </c>
      <c r="E4228" s="70"/>
      <c r="F4228" s="82"/>
      <c r="G4228" s="70">
        <v>360</v>
      </c>
      <c r="H4228" s="73">
        <v>2557</v>
      </c>
      <c r="I4228" s="73" t="s">
        <v>154</v>
      </c>
      <c r="J4228" s="73" t="s">
        <v>155</v>
      </c>
      <c r="K4228" s="73" t="s">
        <v>1182</v>
      </c>
    </row>
    <row r="4229" spans="1:11" ht="17.25">
      <c r="A4229" s="79">
        <v>18</v>
      </c>
      <c r="B4229" s="80">
        <v>20729</v>
      </c>
      <c r="C4229" s="72" t="s">
        <v>160</v>
      </c>
      <c r="D4229" s="72" t="s">
        <v>4223</v>
      </c>
      <c r="E4229" s="70"/>
      <c r="F4229" s="82"/>
      <c r="G4229" s="70">
        <v>700</v>
      </c>
      <c r="H4229" s="73">
        <v>2557</v>
      </c>
      <c r="I4229" s="73" t="s">
        <v>154</v>
      </c>
      <c r="J4229" s="73" t="s">
        <v>155</v>
      </c>
      <c r="K4229" s="73" t="s">
        <v>1182</v>
      </c>
    </row>
    <row r="4230" spans="1:11" ht="17.25">
      <c r="A4230" s="79">
        <v>21</v>
      </c>
      <c r="B4230" s="80">
        <v>20729</v>
      </c>
      <c r="C4230" s="72" t="s">
        <v>160</v>
      </c>
      <c r="D4230" s="72" t="s">
        <v>4224</v>
      </c>
      <c r="E4230" s="70"/>
      <c r="F4230" s="82"/>
      <c r="G4230" s="70">
        <v>1820</v>
      </c>
      <c r="H4230" s="73">
        <v>2557</v>
      </c>
      <c r="I4230" s="73" t="s">
        <v>154</v>
      </c>
      <c r="J4230" s="73" t="s">
        <v>155</v>
      </c>
      <c r="K4230" s="73" t="s">
        <v>1182</v>
      </c>
    </row>
    <row r="4231" spans="1:11" ht="17.25">
      <c r="A4231" s="79">
        <v>24</v>
      </c>
      <c r="B4231" s="80">
        <v>20729</v>
      </c>
      <c r="C4231" s="72" t="s">
        <v>4225</v>
      </c>
      <c r="D4231" s="72" t="s">
        <v>4226</v>
      </c>
      <c r="E4231" s="70"/>
      <c r="F4231" s="82"/>
      <c r="G4231" s="70">
        <v>1440</v>
      </c>
      <c r="H4231" s="73">
        <v>2557</v>
      </c>
      <c r="I4231" s="73" t="s">
        <v>154</v>
      </c>
      <c r="J4231" s="73" t="s">
        <v>155</v>
      </c>
      <c r="K4231" s="73" t="s">
        <v>1182</v>
      </c>
    </row>
    <row r="4232" spans="1:11" ht="17.25">
      <c r="A4232" s="79">
        <v>4</v>
      </c>
      <c r="B4232" s="80">
        <v>20760</v>
      </c>
      <c r="C4232" s="72" t="s">
        <v>160</v>
      </c>
      <c r="D4232" s="72" t="s">
        <v>4227</v>
      </c>
      <c r="E4232" s="70"/>
      <c r="F4232" s="82"/>
      <c r="G4232" s="70">
        <v>965</v>
      </c>
      <c r="H4232" s="73">
        <v>2557</v>
      </c>
      <c r="I4232" s="73" t="s">
        <v>154</v>
      </c>
      <c r="J4232" s="73" t="s">
        <v>155</v>
      </c>
      <c r="K4232" s="73" t="s">
        <v>1182</v>
      </c>
    </row>
    <row r="4233" spans="1:11" ht="17.25">
      <c r="A4233" s="79">
        <v>4</v>
      </c>
      <c r="B4233" s="80">
        <v>20760</v>
      </c>
      <c r="C4233" s="66" t="s">
        <v>164</v>
      </c>
      <c r="D4233" s="72" t="s">
        <v>4228</v>
      </c>
      <c r="E4233" s="70"/>
      <c r="F4233" s="82"/>
      <c r="G4233" s="70">
        <v>12500</v>
      </c>
      <c r="H4233" s="73">
        <v>2557</v>
      </c>
      <c r="I4233" s="73" t="s">
        <v>154</v>
      </c>
      <c r="J4233" s="73" t="s">
        <v>155</v>
      </c>
      <c r="K4233" s="73" t="s">
        <v>1182</v>
      </c>
    </row>
    <row r="4234" spans="1:11" ht="17.25">
      <c r="A4234" s="79">
        <v>5</v>
      </c>
      <c r="B4234" s="80">
        <v>20760</v>
      </c>
      <c r="C4234" s="72" t="s">
        <v>160</v>
      </c>
      <c r="D4234" s="72" t="s">
        <v>4229</v>
      </c>
      <c r="E4234" s="70"/>
      <c r="F4234" s="82"/>
      <c r="G4234" s="70">
        <v>2290</v>
      </c>
      <c r="H4234" s="73">
        <v>2557</v>
      </c>
      <c r="I4234" s="73" t="s">
        <v>154</v>
      </c>
      <c r="J4234" s="73" t="s">
        <v>155</v>
      </c>
      <c r="K4234" s="73" t="s">
        <v>1182</v>
      </c>
    </row>
    <row r="4235" spans="1:11" ht="17.25">
      <c r="A4235" s="79">
        <v>6</v>
      </c>
      <c r="B4235" s="80">
        <v>20760</v>
      </c>
      <c r="C4235" s="81" t="s">
        <v>2241</v>
      </c>
      <c r="D4235" s="72" t="s">
        <v>4230</v>
      </c>
      <c r="E4235" s="70"/>
      <c r="F4235" s="82"/>
      <c r="G4235" s="70">
        <v>2150</v>
      </c>
      <c r="H4235" s="73">
        <v>2557</v>
      </c>
      <c r="I4235" s="73" t="s">
        <v>154</v>
      </c>
      <c r="J4235" s="73" t="s">
        <v>155</v>
      </c>
      <c r="K4235" s="73" t="s">
        <v>1182</v>
      </c>
    </row>
    <row r="4236" spans="1:11" ht="17.25">
      <c r="A4236" s="79">
        <v>7</v>
      </c>
      <c r="B4236" s="80">
        <v>20760</v>
      </c>
      <c r="C4236" s="72" t="s">
        <v>152</v>
      </c>
      <c r="D4236" s="72" t="s">
        <v>4231</v>
      </c>
      <c r="E4236" s="70"/>
      <c r="F4236" s="82"/>
      <c r="G4236" s="70">
        <v>7180</v>
      </c>
      <c r="H4236" s="73">
        <v>2557</v>
      </c>
      <c r="I4236" s="73" t="s">
        <v>154</v>
      </c>
      <c r="J4236" s="73" t="s">
        <v>155</v>
      </c>
      <c r="K4236" s="73" t="s">
        <v>1182</v>
      </c>
    </row>
    <row r="4237" spans="1:11" ht="17.25">
      <c r="A4237" s="79">
        <v>7</v>
      </c>
      <c r="B4237" s="80">
        <v>20760</v>
      </c>
      <c r="C4237" s="72" t="s">
        <v>156</v>
      </c>
      <c r="D4237" s="72" t="s">
        <v>4176</v>
      </c>
      <c r="E4237" s="70"/>
      <c r="F4237" s="82"/>
      <c r="G4237" s="70">
        <v>10560</v>
      </c>
      <c r="H4237" s="73">
        <v>2557</v>
      </c>
      <c r="I4237" s="73" t="s">
        <v>154</v>
      </c>
      <c r="J4237" s="73" t="s">
        <v>155</v>
      </c>
      <c r="K4237" s="73" t="s">
        <v>1182</v>
      </c>
    </row>
    <row r="4238" spans="1:11" ht="17.25">
      <c r="A4238" s="79">
        <v>12</v>
      </c>
      <c r="B4238" s="80">
        <v>20760</v>
      </c>
      <c r="C4238" s="72" t="s">
        <v>160</v>
      </c>
      <c r="D4238" s="72" t="s">
        <v>4232</v>
      </c>
      <c r="E4238" s="70"/>
      <c r="F4238" s="82"/>
      <c r="G4238" s="70">
        <v>345</v>
      </c>
      <c r="H4238" s="73">
        <v>2557</v>
      </c>
      <c r="I4238" s="73" t="s">
        <v>154</v>
      </c>
      <c r="J4238" s="73" t="s">
        <v>155</v>
      </c>
      <c r="K4238" s="73" t="s">
        <v>1182</v>
      </c>
    </row>
    <row r="4239" spans="1:11" ht="17.25">
      <c r="A4239" s="79">
        <v>12</v>
      </c>
      <c r="B4239" s="80">
        <v>20760</v>
      </c>
      <c r="C4239" s="72" t="s">
        <v>160</v>
      </c>
      <c r="D4239" s="72" t="s">
        <v>4233</v>
      </c>
      <c r="E4239" s="70"/>
      <c r="F4239" s="82"/>
      <c r="G4239" s="70">
        <v>8600</v>
      </c>
      <c r="H4239" s="73">
        <v>2557</v>
      </c>
      <c r="I4239" s="73" t="s">
        <v>154</v>
      </c>
      <c r="J4239" s="73" t="s">
        <v>155</v>
      </c>
      <c r="K4239" s="73" t="s">
        <v>1182</v>
      </c>
    </row>
    <row r="4240" spans="1:11" ht="17.25">
      <c r="A4240" s="79">
        <v>12</v>
      </c>
      <c r="B4240" s="80">
        <v>20760</v>
      </c>
      <c r="C4240" s="72" t="s">
        <v>160</v>
      </c>
      <c r="D4240" s="72" t="s">
        <v>4234</v>
      </c>
      <c r="E4240" s="70"/>
      <c r="F4240" s="82"/>
      <c r="G4240" s="70">
        <v>805</v>
      </c>
      <c r="H4240" s="73">
        <v>2557</v>
      </c>
      <c r="I4240" s="73" t="s">
        <v>154</v>
      </c>
      <c r="J4240" s="73" t="s">
        <v>155</v>
      </c>
      <c r="K4240" s="73" t="s">
        <v>1182</v>
      </c>
    </row>
    <row r="4241" spans="1:11" ht="17.25">
      <c r="A4241" s="79">
        <v>19</v>
      </c>
      <c r="B4241" s="80">
        <v>20760</v>
      </c>
      <c r="C4241" s="72" t="s">
        <v>160</v>
      </c>
      <c r="D4241" s="72" t="s">
        <v>4235</v>
      </c>
      <c r="E4241" s="70"/>
      <c r="F4241" s="82"/>
      <c r="G4241" s="70">
        <v>2239</v>
      </c>
      <c r="H4241" s="73">
        <v>2557</v>
      </c>
      <c r="I4241" s="73" t="s">
        <v>154</v>
      </c>
      <c r="J4241" s="73" t="s">
        <v>155</v>
      </c>
      <c r="K4241" s="73" t="s">
        <v>1182</v>
      </c>
    </row>
    <row r="4242" spans="1:11" ht="17.25">
      <c r="A4242" s="79">
        <v>19</v>
      </c>
      <c r="B4242" s="80">
        <v>20760</v>
      </c>
      <c r="C4242" s="72" t="s">
        <v>160</v>
      </c>
      <c r="D4242" s="72" t="s">
        <v>4236</v>
      </c>
      <c r="E4242" s="70"/>
      <c r="F4242" s="82"/>
      <c r="G4242" s="70">
        <v>5000</v>
      </c>
      <c r="H4242" s="73">
        <v>2557</v>
      </c>
      <c r="I4242" s="73" t="s">
        <v>154</v>
      </c>
      <c r="J4242" s="73" t="s">
        <v>155</v>
      </c>
      <c r="K4242" s="73" t="s">
        <v>1182</v>
      </c>
    </row>
    <row r="4243" spans="1:11" ht="17.25">
      <c r="A4243" s="79">
        <v>27</v>
      </c>
      <c r="B4243" s="80">
        <v>20760</v>
      </c>
      <c r="C4243" s="72" t="s">
        <v>160</v>
      </c>
      <c r="D4243" s="72" t="s">
        <v>4237</v>
      </c>
      <c r="E4243" s="70"/>
      <c r="F4243" s="82"/>
      <c r="G4243" s="70">
        <v>320</v>
      </c>
      <c r="H4243" s="73">
        <v>2557</v>
      </c>
      <c r="I4243" s="73" t="s">
        <v>154</v>
      </c>
      <c r="J4243" s="73" t="s">
        <v>155</v>
      </c>
      <c r="K4243" s="73" t="s">
        <v>1182</v>
      </c>
    </row>
    <row r="4244" spans="1:11" ht="17.25">
      <c r="A4244" s="79">
        <v>27</v>
      </c>
      <c r="B4244" s="80">
        <v>20760</v>
      </c>
      <c r="C4244" s="66" t="s">
        <v>164</v>
      </c>
      <c r="D4244" s="72" t="s">
        <v>4237</v>
      </c>
      <c r="E4244" s="70"/>
      <c r="F4244" s="82"/>
      <c r="G4244" s="70">
        <v>4000</v>
      </c>
      <c r="H4244" s="73">
        <v>2557</v>
      </c>
      <c r="I4244" s="73" t="s">
        <v>154</v>
      </c>
      <c r="J4244" s="73" t="s">
        <v>155</v>
      </c>
      <c r="K4244" s="73" t="s">
        <v>1182</v>
      </c>
    </row>
    <row r="4245" spans="1:11" ht="17.25">
      <c r="A4245" s="79">
        <v>27</v>
      </c>
      <c r="B4245" s="80">
        <v>20760</v>
      </c>
      <c r="C4245" s="72" t="s">
        <v>160</v>
      </c>
      <c r="D4245" s="72" t="s">
        <v>4238</v>
      </c>
      <c r="E4245" s="70"/>
      <c r="F4245" s="82"/>
      <c r="G4245" s="70">
        <v>1152</v>
      </c>
      <c r="H4245" s="73">
        <v>2557</v>
      </c>
      <c r="I4245" s="73" t="s">
        <v>154</v>
      </c>
      <c r="J4245" s="73" t="s">
        <v>155</v>
      </c>
      <c r="K4245" s="73" t="s">
        <v>1182</v>
      </c>
    </row>
    <row r="4246" spans="1:11" ht="17.25">
      <c r="A4246" s="79">
        <v>27</v>
      </c>
      <c r="B4246" s="80">
        <v>20760</v>
      </c>
      <c r="C4246" s="66" t="s">
        <v>164</v>
      </c>
      <c r="D4246" s="72" t="s">
        <v>4239</v>
      </c>
      <c r="E4246" s="70"/>
      <c r="F4246" s="82"/>
      <c r="G4246" s="70">
        <v>12500</v>
      </c>
      <c r="H4246" s="73">
        <v>2557</v>
      </c>
      <c r="I4246" s="73" t="s">
        <v>154</v>
      </c>
      <c r="J4246" s="73" t="s">
        <v>155</v>
      </c>
      <c r="K4246" s="73" t="s">
        <v>1182</v>
      </c>
    </row>
    <row r="4247" spans="1:11" ht="17.25">
      <c r="A4247" s="79">
        <v>27</v>
      </c>
      <c r="B4247" s="80">
        <v>20760</v>
      </c>
      <c r="C4247" s="72" t="s">
        <v>160</v>
      </c>
      <c r="D4247" s="72" t="s">
        <v>4240</v>
      </c>
      <c r="E4247" s="70"/>
      <c r="F4247" s="82"/>
      <c r="G4247" s="70">
        <v>1500</v>
      </c>
      <c r="H4247" s="73">
        <v>2557</v>
      </c>
      <c r="I4247" s="73" t="s">
        <v>154</v>
      </c>
      <c r="J4247" s="73" t="s">
        <v>155</v>
      </c>
      <c r="K4247" s="73" t="s">
        <v>1182</v>
      </c>
    </row>
    <row r="4248" spans="1:11" ht="17.25">
      <c r="A4248" s="79">
        <v>28</v>
      </c>
      <c r="B4248" s="80">
        <v>20760</v>
      </c>
      <c r="C4248" s="72" t="s">
        <v>171</v>
      </c>
      <c r="D4248" s="72" t="s">
        <v>4241</v>
      </c>
      <c r="E4248" s="70"/>
      <c r="F4248" s="82"/>
      <c r="G4248" s="70">
        <v>480</v>
      </c>
      <c r="H4248" s="73">
        <v>2557</v>
      </c>
      <c r="I4248" s="73" t="s">
        <v>154</v>
      </c>
      <c r="J4248" s="73" t="s">
        <v>155</v>
      </c>
      <c r="K4248" s="73" t="s">
        <v>1182</v>
      </c>
    </row>
    <row r="4249" spans="1:11" ht="17.25">
      <c r="A4249" s="79">
        <v>29</v>
      </c>
      <c r="B4249" s="80">
        <v>20760</v>
      </c>
      <c r="C4249" s="72" t="s">
        <v>160</v>
      </c>
      <c r="D4249" s="72" t="s">
        <v>4242</v>
      </c>
      <c r="E4249" s="70"/>
      <c r="F4249" s="82"/>
      <c r="G4249" s="70">
        <v>1884</v>
      </c>
      <c r="H4249" s="73">
        <v>2557</v>
      </c>
      <c r="I4249" s="73" t="s">
        <v>154</v>
      </c>
      <c r="J4249" s="73" t="s">
        <v>155</v>
      </c>
      <c r="K4249" s="73" t="s">
        <v>1182</v>
      </c>
    </row>
    <row r="4250" spans="1:11" ht="17.25">
      <c r="A4250" s="79">
        <v>4</v>
      </c>
      <c r="B4250" s="80">
        <v>20790</v>
      </c>
      <c r="C4250" s="66" t="s">
        <v>164</v>
      </c>
      <c r="D4250" s="72" t="s">
        <v>4243</v>
      </c>
      <c r="E4250" s="70"/>
      <c r="F4250" s="82"/>
      <c r="G4250" s="70">
        <v>16250</v>
      </c>
      <c r="H4250" s="73">
        <v>2557</v>
      </c>
      <c r="I4250" s="73" t="s">
        <v>154</v>
      </c>
      <c r="J4250" s="73" t="s">
        <v>155</v>
      </c>
      <c r="K4250" s="73" t="s">
        <v>1182</v>
      </c>
    </row>
    <row r="4251" spans="1:11" ht="17.25">
      <c r="A4251" s="79">
        <v>4</v>
      </c>
      <c r="B4251" s="80">
        <v>20790</v>
      </c>
      <c r="C4251" s="72" t="s">
        <v>160</v>
      </c>
      <c r="D4251" s="72" t="s">
        <v>4244</v>
      </c>
      <c r="E4251" s="70"/>
      <c r="F4251" s="82"/>
      <c r="G4251" s="70">
        <v>420</v>
      </c>
      <c r="H4251" s="73">
        <v>2557</v>
      </c>
      <c r="I4251" s="73" t="s">
        <v>154</v>
      </c>
      <c r="J4251" s="73" t="s">
        <v>155</v>
      </c>
      <c r="K4251" s="73" t="s">
        <v>1182</v>
      </c>
    </row>
    <row r="4252" spans="1:11" ht="17.25">
      <c r="A4252" s="79">
        <v>4</v>
      </c>
      <c r="B4252" s="80">
        <v>20790</v>
      </c>
      <c r="C4252" s="72" t="s">
        <v>160</v>
      </c>
      <c r="D4252" s="72" t="s">
        <v>4245</v>
      </c>
      <c r="E4252" s="70"/>
      <c r="F4252" s="82"/>
      <c r="G4252" s="70">
        <v>480</v>
      </c>
      <c r="H4252" s="73">
        <v>2557</v>
      </c>
      <c r="I4252" s="73" t="s">
        <v>154</v>
      </c>
      <c r="J4252" s="73" t="s">
        <v>155</v>
      </c>
      <c r="K4252" s="73" t="s">
        <v>1182</v>
      </c>
    </row>
    <row r="4253" spans="1:11" ht="17.25">
      <c r="A4253" s="79">
        <v>4</v>
      </c>
      <c r="B4253" s="80">
        <v>20790</v>
      </c>
      <c r="C4253" s="72" t="s">
        <v>160</v>
      </c>
      <c r="D4253" s="72" t="s">
        <v>4246</v>
      </c>
      <c r="E4253" s="70"/>
      <c r="F4253" s="82"/>
      <c r="G4253" s="70">
        <v>1825</v>
      </c>
      <c r="H4253" s="73">
        <v>2557</v>
      </c>
      <c r="I4253" s="73" t="s">
        <v>154</v>
      </c>
      <c r="J4253" s="73" t="s">
        <v>155</v>
      </c>
      <c r="K4253" s="73" t="s">
        <v>1182</v>
      </c>
    </row>
    <row r="4254" spans="1:11" ht="17.25">
      <c r="A4254" s="79">
        <v>11</v>
      </c>
      <c r="B4254" s="80">
        <v>20790</v>
      </c>
      <c r="C4254" s="72" t="s">
        <v>152</v>
      </c>
      <c r="D4254" s="72" t="s">
        <v>4247</v>
      </c>
      <c r="E4254" s="70"/>
      <c r="F4254" s="82"/>
      <c r="G4254" s="70">
        <v>7180</v>
      </c>
      <c r="H4254" s="73">
        <v>2557</v>
      </c>
      <c r="I4254" s="73" t="s">
        <v>154</v>
      </c>
      <c r="J4254" s="73" t="s">
        <v>155</v>
      </c>
      <c r="K4254" s="73" t="s">
        <v>1182</v>
      </c>
    </row>
    <row r="4255" spans="1:11" ht="17.25">
      <c r="A4255" s="79">
        <v>11</v>
      </c>
      <c r="B4255" s="80">
        <v>20790</v>
      </c>
      <c r="C4255" s="72" t="s">
        <v>156</v>
      </c>
      <c r="D4255" s="72" t="s">
        <v>4177</v>
      </c>
      <c r="E4255" s="70"/>
      <c r="F4255" s="82"/>
      <c r="G4255" s="70">
        <v>10569</v>
      </c>
      <c r="H4255" s="73">
        <v>2557</v>
      </c>
      <c r="I4255" s="73" t="s">
        <v>154</v>
      </c>
      <c r="J4255" s="73" t="s">
        <v>155</v>
      </c>
      <c r="K4255" s="73" t="s">
        <v>1182</v>
      </c>
    </row>
    <row r="4256" spans="1:11" ht="17.25">
      <c r="A4256" s="79">
        <v>11</v>
      </c>
      <c r="B4256" s="80">
        <v>20790</v>
      </c>
      <c r="C4256" s="72" t="s">
        <v>156</v>
      </c>
      <c r="D4256" s="72" t="s">
        <v>4248</v>
      </c>
      <c r="E4256" s="70"/>
      <c r="F4256" s="82"/>
      <c r="G4256" s="70">
        <v>235</v>
      </c>
      <c r="H4256" s="73">
        <v>2557</v>
      </c>
      <c r="I4256" s="73" t="s">
        <v>154</v>
      </c>
      <c r="J4256" s="73" t="s">
        <v>155</v>
      </c>
      <c r="K4256" s="73" t="s">
        <v>1182</v>
      </c>
    </row>
    <row r="4257" spans="1:11" ht="17.25">
      <c r="A4257" s="79">
        <v>12</v>
      </c>
      <c r="B4257" s="80">
        <v>20790</v>
      </c>
      <c r="C4257" s="72" t="s">
        <v>156</v>
      </c>
      <c r="D4257" s="72" t="s">
        <v>4249</v>
      </c>
      <c r="E4257" s="70"/>
      <c r="F4257" s="82"/>
      <c r="G4257" s="70">
        <v>18</v>
      </c>
      <c r="H4257" s="73">
        <v>2557</v>
      </c>
      <c r="I4257" s="73" t="s">
        <v>154</v>
      </c>
      <c r="J4257" s="73" t="s">
        <v>155</v>
      </c>
      <c r="K4257" s="73" t="s">
        <v>1182</v>
      </c>
    </row>
    <row r="4258" spans="1:11" ht="17.25">
      <c r="A4258" s="79">
        <v>13</v>
      </c>
      <c r="B4258" s="80">
        <v>20790</v>
      </c>
      <c r="C4258" s="72" t="s">
        <v>156</v>
      </c>
      <c r="D4258" s="72" t="s">
        <v>4250</v>
      </c>
      <c r="E4258" s="70"/>
      <c r="F4258" s="82"/>
      <c r="G4258" s="70">
        <v>2441</v>
      </c>
      <c r="H4258" s="73">
        <v>2557</v>
      </c>
      <c r="I4258" s="73" t="s">
        <v>154</v>
      </c>
      <c r="J4258" s="73" t="s">
        <v>155</v>
      </c>
      <c r="K4258" s="73" t="s">
        <v>1182</v>
      </c>
    </row>
    <row r="4259" spans="1:11" ht="17.25">
      <c r="A4259" s="79">
        <v>13</v>
      </c>
      <c r="B4259" s="80">
        <v>20790</v>
      </c>
      <c r="C4259" s="72" t="s">
        <v>160</v>
      </c>
      <c r="D4259" s="72" t="s">
        <v>4251</v>
      </c>
      <c r="E4259" s="70"/>
      <c r="F4259" s="82"/>
      <c r="G4259" s="70">
        <v>1620</v>
      </c>
      <c r="H4259" s="73">
        <v>2557</v>
      </c>
      <c r="I4259" s="73" t="s">
        <v>154</v>
      </c>
      <c r="J4259" s="73" t="s">
        <v>155</v>
      </c>
      <c r="K4259" s="73" t="s">
        <v>1182</v>
      </c>
    </row>
    <row r="4260" spans="1:11" ht="17.25">
      <c r="A4260" s="79">
        <v>17</v>
      </c>
      <c r="B4260" s="80">
        <v>20790</v>
      </c>
      <c r="C4260" s="66" t="s">
        <v>164</v>
      </c>
      <c r="D4260" s="72" t="s">
        <v>4252</v>
      </c>
      <c r="E4260" s="70"/>
      <c r="F4260" s="82"/>
      <c r="G4260" s="70">
        <v>11000</v>
      </c>
      <c r="H4260" s="73">
        <v>2557</v>
      </c>
      <c r="I4260" s="73" t="s">
        <v>154</v>
      </c>
      <c r="J4260" s="73" t="s">
        <v>155</v>
      </c>
      <c r="K4260" s="73" t="s">
        <v>1182</v>
      </c>
    </row>
    <row r="4261" spans="1:11" ht="17.25">
      <c r="A4261" s="79">
        <v>17</v>
      </c>
      <c r="B4261" s="80">
        <v>20790</v>
      </c>
      <c r="C4261" s="72" t="s">
        <v>160</v>
      </c>
      <c r="D4261" s="72" t="s">
        <v>4253</v>
      </c>
      <c r="E4261" s="70"/>
      <c r="F4261" s="82"/>
      <c r="G4261" s="70">
        <v>1274</v>
      </c>
      <c r="H4261" s="73">
        <v>2557</v>
      </c>
      <c r="I4261" s="73" t="s">
        <v>154</v>
      </c>
      <c r="J4261" s="73" t="s">
        <v>155</v>
      </c>
      <c r="K4261" s="73" t="s">
        <v>1182</v>
      </c>
    </row>
    <row r="4262" spans="1:11" ht="17.25">
      <c r="A4262" s="79">
        <v>18</v>
      </c>
      <c r="B4262" s="80">
        <v>20790</v>
      </c>
      <c r="C4262" s="81" t="s">
        <v>168</v>
      </c>
      <c r="D4262" s="72" t="s">
        <v>4254</v>
      </c>
      <c r="E4262" s="70"/>
      <c r="F4262" s="82"/>
      <c r="G4262" s="70">
        <v>3500</v>
      </c>
      <c r="H4262" s="73">
        <v>2557</v>
      </c>
      <c r="I4262" s="73" t="s">
        <v>154</v>
      </c>
      <c r="J4262" s="73" t="s">
        <v>155</v>
      </c>
      <c r="K4262" s="73" t="s">
        <v>1182</v>
      </c>
    </row>
    <row r="4263" spans="1:11" ht="17.25">
      <c r="A4263" s="79">
        <v>18</v>
      </c>
      <c r="B4263" s="80">
        <v>20790</v>
      </c>
      <c r="C4263" s="81" t="s">
        <v>168</v>
      </c>
      <c r="D4263" s="72" t="s">
        <v>4255</v>
      </c>
      <c r="E4263" s="70"/>
      <c r="F4263" s="82"/>
      <c r="G4263" s="70">
        <v>5000</v>
      </c>
      <c r="H4263" s="73">
        <v>2557</v>
      </c>
      <c r="I4263" s="73" t="s">
        <v>154</v>
      </c>
      <c r="J4263" s="73" t="s">
        <v>155</v>
      </c>
      <c r="K4263" s="73" t="s">
        <v>1182</v>
      </c>
    </row>
    <row r="4264" spans="1:11" ht="17.25">
      <c r="A4264" s="79">
        <v>18</v>
      </c>
      <c r="B4264" s="80">
        <v>20790</v>
      </c>
      <c r="C4264" s="81" t="s">
        <v>168</v>
      </c>
      <c r="D4264" s="72" t="s">
        <v>4256</v>
      </c>
      <c r="E4264" s="70"/>
      <c r="F4264" s="82"/>
      <c r="G4264" s="70">
        <v>3500</v>
      </c>
      <c r="H4264" s="73">
        <v>2557</v>
      </c>
      <c r="I4264" s="73" t="s">
        <v>154</v>
      </c>
      <c r="J4264" s="73" t="s">
        <v>155</v>
      </c>
      <c r="K4264" s="73" t="s">
        <v>1182</v>
      </c>
    </row>
    <row r="4265" spans="1:11" ht="17.25">
      <c r="A4265" s="79">
        <v>19</v>
      </c>
      <c r="B4265" s="80">
        <v>20790</v>
      </c>
      <c r="C4265" s="72" t="s">
        <v>160</v>
      </c>
      <c r="D4265" s="72" t="s">
        <v>4257</v>
      </c>
      <c r="E4265" s="70"/>
      <c r="F4265" s="82"/>
      <c r="G4265" s="81">
        <v>5000</v>
      </c>
      <c r="H4265" s="73">
        <v>2557</v>
      </c>
      <c r="I4265" s="73" t="s">
        <v>154</v>
      </c>
      <c r="J4265" s="73" t="s">
        <v>155</v>
      </c>
      <c r="K4265" s="73" t="s">
        <v>1182</v>
      </c>
    </row>
    <row r="4266" spans="1:11" ht="17.25">
      <c r="A4266" s="79">
        <v>20</v>
      </c>
      <c r="B4266" s="80">
        <v>20790</v>
      </c>
      <c r="C4266" s="70" t="s">
        <v>158</v>
      </c>
      <c r="D4266" s="72" t="s">
        <v>4258</v>
      </c>
      <c r="E4266" s="70"/>
      <c r="F4266" s="70"/>
      <c r="G4266" s="70">
        <v>1260</v>
      </c>
      <c r="H4266" s="73">
        <v>2557</v>
      </c>
      <c r="I4266" s="73" t="s">
        <v>154</v>
      </c>
      <c r="J4266" s="73" t="s">
        <v>155</v>
      </c>
      <c r="K4266" s="73" t="s">
        <v>1182</v>
      </c>
    </row>
    <row r="4267" spans="1:11" ht="17.25">
      <c r="A4267" s="79">
        <v>26</v>
      </c>
      <c r="B4267" s="80">
        <v>20790</v>
      </c>
      <c r="C4267" s="72" t="s">
        <v>160</v>
      </c>
      <c r="D4267" s="72" t="s">
        <v>4259</v>
      </c>
      <c r="E4267" s="70"/>
      <c r="F4267" s="82"/>
      <c r="G4267" s="70">
        <v>3250</v>
      </c>
      <c r="H4267" s="73">
        <v>2557</v>
      </c>
      <c r="I4267" s="73" t="s">
        <v>154</v>
      </c>
      <c r="J4267" s="73" t="s">
        <v>155</v>
      </c>
      <c r="K4267" s="73" t="s">
        <v>1182</v>
      </c>
    </row>
    <row r="4268" spans="1:11" ht="17.25">
      <c r="A4268" s="79">
        <v>27</v>
      </c>
      <c r="B4268" s="80">
        <v>20790</v>
      </c>
      <c r="C4268" s="81" t="s">
        <v>168</v>
      </c>
      <c r="D4268" s="72" t="s">
        <v>4260</v>
      </c>
      <c r="E4268" s="70"/>
      <c r="F4268" s="82"/>
      <c r="G4268" s="70">
        <v>371</v>
      </c>
      <c r="H4268" s="73">
        <v>2557</v>
      </c>
      <c r="I4268" s="73" t="s">
        <v>154</v>
      </c>
      <c r="J4268" s="73" t="s">
        <v>155</v>
      </c>
      <c r="K4268" s="73" t="s">
        <v>1182</v>
      </c>
    </row>
    <row r="4269" spans="1:11" ht="17.25">
      <c r="A4269" s="79">
        <v>27</v>
      </c>
      <c r="B4269" s="80">
        <v>20790</v>
      </c>
      <c r="C4269" s="81" t="s">
        <v>168</v>
      </c>
      <c r="D4269" s="72" t="s">
        <v>4261</v>
      </c>
      <c r="E4269" s="70"/>
      <c r="F4269" s="82"/>
      <c r="G4269" s="70">
        <v>1000</v>
      </c>
      <c r="H4269" s="73">
        <v>2557</v>
      </c>
      <c r="I4269" s="73" t="s">
        <v>154</v>
      </c>
      <c r="J4269" s="73" t="s">
        <v>155</v>
      </c>
      <c r="K4269" s="73" t="s">
        <v>1182</v>
      </c>
    </row>
    <row r="4270" spans="1:11" ht="17.25">
      <c r="A4270" s="79">
        <v>27</v>
      </c>
      <c r="B4270" s="80">
        <v>20790</v>
      </c>
      <c r="C4270" s="81" t="s">
        <v>168</v>
      </c>
      <c r="D4270" s="72" t="s">
        <v>4262</v>
      </c>
      <c r="E4270" s="70"/>
      <c r="F4270" s="82"/>
      <c r="G4270" s="70">
        <v>1000</v>
      </c>
      <c r="H4270" s="73">
        <v>2557</v>
      </c>
      <c r="I4270" s="73" t="s">
        <v>154</v>
      </c>
      <c r="J4270" s="73" t="s">
        <v>155</v>
      </c>
      <c r="K4270" s="73" t="s">
        <v>1182</v>
      </c>
    </row>
    <row r="4271" spans="1:11" ht="17.25">
      <c r="A4271" s="79">
        <v>3</v>
      </c>
      <c r="B4271" s="80">
        <v>20821</v>
      </c>
      <c r="C4271" s="72" t="s">
        <v>152</v>
      </c>
      <c r="D4271" s="72" t="s">
        <v>4263</v>
      </c>
      <c r="E4271" s="70"/>
      <c r="F4271" s="82"/>
      <c r="G4271" s="70">
        <v>330</v>
      </c>
      <c r="H4271" s="73">
        <v>2557</v>
      </c>
      <c r="I4271" s="73" t="s">
        <v>154</v>
      </c>
      <c r="J4271" s="73" t="s">
        <v>155</v>
      </c>
      <c r="K4271" s="73" t="s">
        <v>1182</v>
      </c>
    </row>
    <row r="4272" spans="1:11" ht="17.25">
      <c r="A4272" s="79">
        <v>3</v>
      </c>
      <c r="B4272" s="80">
        <v>20821</v>
      </c>
      <c r="C4272" s="72" t="s">
        <v>152</v>
      </c>
      <c r="D4272" s="72" t="s">
        <v>4263</v>
      </c>
      <c r="E4272" s="70"/>
      <c r="F4272" s="82"/>
      <c r="G4272" s="70">
        <v>450</v>
      </c>
      <c r="H4272" s="73">
        <v>2557</v>
      </c>
      <c r="I4272" s="73" t="s">
        <v>154</v>
      </c>
      <c r="J4272" s="73" t="s">
        <v>155</v>
      </c>
      <c r="K4272" s="73" t="s">
        <v>1182</v>
      </c>
    </row>
    <row r="4273" spans="1:11" ht="17.25">
      <c r="A4273" s="79">
        <v>3</v>
      </c>
      <c r="B4273" s="80">
        <v>20821</v>
      </c>
      <c r="C4273" s="72" t="s">
        <v>152</v>
      </c>
      <c r="D4273" s="83" t="s">
        <v>4264</v>
      </c>
      <c r="E4273" s="70"/>
      <c r="F4273" s="82"/>
      <c r="G4273" s="70">
        <v>3680</v>
      </c>
      <c r="H4273" s="73">
        <v>2557</v>
      </c>
      <c r="I4273" s="73" t="s">
        <v>154</v>
      </c>
      <c r="J4273" s="73" t="s">
        <v>155</v>
      </c>
      <c r="K4273" s="73" t="s">
        <v>1182</v>
      </c>
    </row>
    <row r="4274" spans="1:11" ht="17.25">
      <c r="A4274" s="79">
        <v>3</v>
      </c>
      <c r="B4274" s="80">
        <v>20821</v>
      </c>
      <c r="C4274" s="72" t="s">
        <v>152</v>
      </c>
      <c r="D4274" s="83" t="s">
        <v>4265</v>
      </c>
      <c r="E4274" s="70"/>
      <c r="F4274" s="82"/>
      <c r="G4274" s="70">
        <v>3760</v>
      </c>
      <c r="H4274" s="73">
        <v>2557</v>
      </c>
      <c r="I4274" s="73" t="s">
        <v>154</v>
      </c>
      <c r="J4274" s="73" t="s">
        <v>155</v>
      </c>
      <c r="K4274" s="73" t="s">
        <v>1182</v>
      </c>
    </row>
    <row r="4275" spans="1:11" ht="17.25">
      <c r="A4275" s="79">
        <v>3</v>
      </c>
      <c r="B4275" s="80">
        <v>20821</v>
      </c>
      <c r="C4275" s="72" t="s">
        <v>156</v>
      </c>
      <c r="D4275" s="72" t="s">
        <v>4183</v>
      </c>
      <c r="E4275" s="70"/>
      <c r="F4275" s="82"/>
      <c r="G4275" s="70">
        <v>13211</v>
      </c>
      <c r="H4275" s="73">
        <v>2557</v>
      </c>
      <c r="I4275" s="73" t="s">
        <v>154</v>
      </c>
      <c r="J4275" s="73" t="s">
        <v>155</v>
      </c>
      <c r="K4275" s="73" t="s">
        <v>1182</v>
      </c>
    </row>
    <row r="4276" spans="1:11" ht="17.25">
      <c r="A4276" s="79">
        <v>3</v>
      </c>
      <c r="B4276" s="80">
        <v>20821</v>
      </c>
      <c r="C4276" s="81" t="s">
        <v>168</v>
      </c>
      <c r="D4276" s="72" t="s">
        <v>4266</v>
      </c>
      <c r="E4276" s="70"/>
      <c r="F4276" s="82"/>
      <c r="G4276" s="70">
        <v>3000</v>
      </c>
      <c r="H4276" s="73">
        <v>2557</v>
      </c>
      <c r="I4276" s="73" t="s">
        <v>154</v>
      </c>
      <c r="J4276" s="73" t="s">
        <v>155</v>
      </c>
      <c r="K4276" s="73" t="s">
        <v>1182</v>
      </c>
    </row>
    <row r="4277" spans="1:11" ht="17.25">
      <c r="A4277" s="79">
        <v>7</v>
      </c>
      <c r="B4277" s="80">
        <v>20821</v>
      </c>
      <c r="C4277" s="81" t="s">
        <v>168</v>
      </c>
      <c r="D4277" s="72" t="s">
        <v>4267</v>
      </c>
      <c r="E4277" s="70"/>
      <c r="F4277" s="70"/>
      <c r="G4277" s="70">
        <v>1000</v>
      </c>
      <c r="H4277" s="73">
        <v>2557</v>
      </c>
      <c r="I4277" s="73" t="s">
        <v>154</v>
      </c>
      <c r="J4277" s="73" t="s">
        <v>155</v>
      </c>
      <c r="K4277" s="73" t="s">
        <v>1182</v>
      </c>
    </row>
    <row r="4278" spans="1:11" ht="17.25">
      <c r="A4278" s="79">
        <v>8</v>
      </c>
      <c r="B4278" s="80">
        <v>20821</v>
      </c>
      <c r="C4278" s="81" t="s">
        <v>168</v>
      </c>
      <c r="D4278" s="72" t="s">
        <v>4268</v>
      </c>
      <c r="E4278" s="70"/>
      <c r="F4278" s="82"/>
      <c r="G4278" s="70">
        <v>5000</v>
      </c>
      <c r="H4278" s="73">
        <v>2557</v>
      </c>
      <c r="I4278" s="73" t="s">
        <v>154</v>
      </c>
      <c r="J4278" s="73" t="s">
        <v>155</v>
      </c>
      <c r="K4278" s="73" t="s">
        <v>1182</v>
      </c>
    </row>
    <row r="4279" spans="1:11" ht="17.25">
      <c r="A4279" s="79">
        <v>10</v>
      </c>
      <c r="B4279" s="80">
        <v>20821</v>
      </c>
      <c r="C4279" s="72" t="s">
        <v>160</v>
      </c>
      <c r="D4279" s="72" t="s">
        <v>4269</v>
      </c>
      <c r="E4279" s="70"/>
      <c r="F4279" s="82"/>
      <c r="G4279" s="70">
        <v>4337</v>
      </c>
      <c r="H4279" s="73">
        <v>2557</v>
      </c>
      <c r="I4279" s="73" t="s">
        <v>154</v>
      </c>
      <c r="J4279" s="73" t="s">
        <v>155</v>
      </c>
      <c r="K4279" s="73" t="s">
        <v>1182</v>
      </c>
    </row>
    <row r="4280" spans="1:11" ht="17.25">
      <c r="A4280" s="79">
        <v>10</v>
      </c>
      <c r="B4280" s="80">
        <v>20821</v>
      </c>
      <c r="C4280" s="72" t="s">
        <v>160</v>
      </c>
      <c r="D4280" s="72" t="s">
        <v>4270</v>
      </c>
      <c r="E4280" s="70"/>
      <c r="F4280" s="82"/>
      <c r="G4280" s="70">
        <v>350</v>
      </c>
      <c r="H4280" s="73">
        <v>2557</v>
      </c>
      <c r="I4280" s="73" t="s">
        <v>154</v>
      </c>
      <c r="J4280" s="73" t="s">
        <v>155</v>
      </c>
      <c r="K4280" s="73" t="s">
        <v>1182</v>
      </c>
    </row>
    <row r="4281" spans="1:11" ht="17.25">
      <c r="A4281" s="79">
        <v>10</v>
      </c>
      <c r="B4281" s="80">
        <v>20821</v>
      </c>
      <c r="C4281" s="81" t="s">
        <v>168</v>
      </c>
      <c r="D4281" s="72" t="s">
        <v>4271</v>
      </c>
      <c r="E4281" s="70"/>
      <c r="F4281" s="82"/>
      <c r="G4281" s="70">
        <v>1000</v>
      </c>
      <c r="H4281" s="73">
        <v>2557</v>
      </c>
      <c r="I4281" s="73" t="s">
        <v>154</v>
      </c>
      <c r="J4281" s="73" t="s">
        <v>155</v>
      </c>
      <c r="K4281" s="73" t="s">
        <v>1182</v>
      </c>
    </row>
    <row r="4282" spans="1:11" ht="17.25">
      <c r="A4282" s="79">
        <v>10</v>
      </c>
      <c r="B4282" s="80">
        <v>20821</v>
      </c>
      <c r="C4282" s="72" t="s">
        <v>171</v>
      </c>
      <c r="D4282" s="72" t="s">
        <v>4272</v>
      </c>
      <c r="E4282" s="70"/>
      <c r="F4282" s="70"/>
      <c r="G4282" s="70">
        <v>1440</v>
      </c>
      <c r="H4282" s="73">
        <v>2557</v>
      </c>
      <c r="I4282" s="73" t="s">
        <v>154</v>
      </c>
      <c r="J4282" s="73" t="s">
        <v>155</v>
      </c>
      <c r="K4282" s="73" t="s">
        <v>1182</v>
      </c>
    </row>
    <row r="4283" spans="1:11" ht="17.25">
      <c r="A4283" s="79">
        <v>11</v>
      </c>
      <c r="B4283" s="80">
        <v>20821</v>
      </c>
      <c r="C4283" s="81" t="s">
        <v>168</v>
      </c>
      <c r="D4283" s="72" t="s">
        <v>4273</v>
      </c>
      <c r="E4283" s="70"/>
      <c r="F4283" s="70"/>
      <c r="G4283" s="70">
        <v>1000</v>
      </c>
      <c r="H4283" s="73">
        <v>2557</v>
      </c>
      <c r="I4283" s="73" t="s">
        <v>154</v>
      </c>
      <c r="J4283" s="73" t="s">
        <v>155</v>
      </c>
      <c r="K4283" s="73" t="s">
        <v>1182</v>
      </c>
    </row>
    <row r="4284" spans="1:11" ht="17.25">
      <c r="A4284" s="79">
        <v>15</v>
      </c>
      <c r="B4284" s="80">
        <v>20821</v>
      </c>
      <c r="C4284" s="81" t="s">
        <v>168</v>
      </c>
      <c r="D4284" s="72" t="s">
        <v>4274</v>
      </c>
      <c r="E4284" s="70"/>
      <c r="F4284" s="82"/>
      <c r="G4284" s="70">
        <v>1000</v>
      </c>
      <c r="H4284" s="73">
        <v>2557</v>
      </c>
      <c r="I4284" s="73" t="s">
        <v>154</v>
      </c>
      <c r="J4284" s="73" t="s">
        <v>155</v>
      </c>
      <c r="K4284" s="73" t="s">
        <v>1182</v>
      </c>
    </row>
    <row r="4285" spans="1:11" ht="17.25">
      <c r="A4285" s="79">
        <v>15</v>
      </c>
      <c r="B4285" s="80">
        <v>20821</v>
      </c>
      <c r="C4285" s="72" t="s">
        <v>160</v>
      </c>
      <c r="D4285" s="72" t="s">
        <v>4275</v>
      </c>
      <c r="E4285" s="70"/>
      <c r="F4285" s="82"/>
      <c r="G4285" s="70">
        <v>720</v>
      </c>
      <c r="H4285" s="73">
        <v>2557</v>
      </c>
      <c r="I4285" s="73" t="s">
        <v>154</v>
      </c>
      <c r="J4285" s="73" t="s">
        <v>155</v>
      </c>
      <c r="K4285" s="73" t="s">
        <v>1182</v>
      </c>
    </row>
    <row r="4286" spans="1:11" ht="17.25">
      <c r="A4286" s="79">
        <v>17</v>
      </c>
      <c r="B4286" s="80">
        <v>20821</v>
      </c>
      <c r="C4286" s="72" t="s">
        <v>160</v>
      </c>
      <c r="D4286" s="72" t="s">
        <v>4276</v>
      </c>
      <c r="E4286" s="70"/>
      <c r="F4286" s="82"/>
      <c r="G4286" s="70">
        <v>315</v>
      </c>
      <c r="H4286" s="73">
        <v>2557</v>
      </c>
      <c r="I4286" s="73" t="s">
        <v>154</v>
      </c>
      <c r="J4286" s="73" t="s">
        <v>155</v>
      </c>
      <c r="K4286" s="73" t="s">
        <v>1182</v>
      </c>
    </row>
    <row r="4287" spans="1:11" ht="17.25">
      <c r="A4287" s="79">
        <v>24</v>
      </c>
      <c r="B4287" s="80">
        <v>20821</v>
      </c>
      <c r="C4287" s="72" t="s">
        <v>160</v>
      </c>
      <c r="D4287" s="72" t="s">
        <v>4277</v>
      </c>
      <c r="E4287" s="70"/>
      <c r="F4287" s="82"/>
      <c r="G4287" s="70">
        <v>250</v>
      </c>
      <c r="H4287" s="73">
        <v>2557</v>
      </c>
      <c r="I4287" s="73" t="s">
        <v>154</v>
      </c>
      <c r="J4287" s="73" t="s">
        <v>155</v>
      </c>
      <c r="K4287" s="73" t="s">
        <v>1182</v>
      </c>
    </row>
    <row r="4288" spans="1:11" ht="17.25">
      <c r="A4288" s="79">
        <v>24</v>
      </c>
      <c r="B4288" s="80">
        <v>20821</v>
      </c>
      <c r="C4288" s="72" t="s">
        <v>160</v>
      </c>
      <c r="D4288" s="72" t="s">
        <v>4278</v>
      </c>
      <c r="E4288" s="70"/>
      <c r="F4288" s="82"/>
      <c r="G4288" s="70">
        <v>460</v>
      </c>
      <c r="H4288" s="73">
        <v>2557</v>
      </c>
      <c r="I4288" s="73" t="s">
        <v>154</v>
      </c>
      <c r="J4288" s="73" t="s">
        <v>155</v>
      </c>
      <c r="K4288" s="73" t="s">
        <v>1182</v>
      </c>
    </row>
    <row r="4289" spans="1:11" ht="17.25">
      <c r="A4289" s="79">
        <v>24</v>
      </c>
      <c r="B4289" s="80">
        <v>20821</v>
      </c>
      <c r="C4289" s="66" t="s">
        <v>164</v>
      </c>
      <c r="D4289" s="72" t="s">
        <v>4279</v>
      </c>
      <c r="E4289" s="70"/>
      <c r="F4289" s="82"/>
      <c r="G4289" s="70">
        <v>4000</v>
      </c>
      <c r="H4289" s="73">
        <v>2557</v>
      </c>
      <c r="I4289" s="73" t="s">
        <v>154</v>
      </c>
      <c r="J4289" s="73" t="s">
        <v>155</v>
      </c>
      <c r="K4289" s="73" t="s">
        <v>1182</v>
      </c>
    </row>
    <row r="4290" spans="1:11" ht="17.25">
      <c r="A4290" s="79">
        <v>24</v>
      </c>
      <c r="B4290" s="80">
        <v>20821</v>
      </c>
      <c r="C4290" s="66" t="s">
        <v>164</v>
      </c>
      <c r="D4290" s="72" t="s">
        <v>4280</v>
      </c>
      <c r="E4290" s="70"/>
      <c r="F4290" s="82"/>
      <c r="G4290" s="70">
        <v>11000</v>
      </c>
      <c r="H4290" s="73">
        <v>2557</v>
      </c>
      <c r="I4290" s="73" t="s">
        <v>154</v>
      </c>
      <c r="J4290" s="73" t="s">
        <v>155</v>
      </c>
      <c r="K4290" s="73" t="s">
        <v>1182</v>
      </c>
    </row>
    <row r="4291" spans="1:11" ht="17.25">
      <c r="A4291" s="79">
        <v>29</v>
      </c>
      <c r="B4291" s="80">
        <v>20821</v>
      </c>
      <c r="C4291" s="72" t="s">
        <v>160</v>
      </c>
      <c r="D4291" s="72" t="s">
        <v>4281</v>
      </c>
      <c r="E4291" s="70"/>
      <c r="F4291" s="82"/>
      <c r="G4291" s="70">
        <v>709</v>
      </c>
      <c r="H4291" s="73">
        <v>2557</v>
      </c>
      <c r="I4291" s="73" t="s">
        <v>154</v>
      </c>
      <c r="J4291" s="73" t="s">
        <v>155</v>
      </c>
      <c r="K4291" s="73" t="s">
        <v>1182</v>
      </c>
    </row>
    <row r="4292" spans="1:11" ht="17.25">
      <c r="A4292" s="79">
        <v>30</v>
      </c>
      <c r="B4292" s="80">
        <v>20821</v>
      </c>
      <c r="C4292" s="81" t="s">
        <v>4282</v>
      </c>
      <c r="D4292" s="72" t="s">
        <v>4283</v>
      </c>
      <c r="E4292" s="70"/>
      <c r="F4292" s="82"/>
      <c r="G4292" s="70">
        <v>2088</v>
      </c>
      <c r="H4292" s="73">
        <v>2557</v>
      </c>
      <c r="I4292" s="73" t="s">
        <v>154</v>
      </c>
      <c r="J4292" s="73" t="s">
        <v>155</v>
      </c>
      <c r="K4292" s="73" t="s">
        <v>1182</v>
      </c>
    </row>
    <row r="4293" spans="1:11" ht="17.25">
      <c r="A4293" s="79">
        <v>30</v>
      </c>
      <c r="B4293" s="80">
        <v>20821</v>
      </c>
      <c r="C4293" s="72" t="s">
        <v>160</v>
      </c>
      <c r="D4293" s="72" t="s">
        <v>4284</v>
      </c>
      <c r="E4293" s="70"/>
      <c r="F4293" s="82"/>
      <c r="G4293" s="70">
        <v>630</v>
      </c>
      <c r="H4293" s="73">
        <v>2557</v>
      </c>
      <c r="I4293" s="73" t="s">
        <v>154</v>
      </c>
      <c r="J4293" s="73" t="s">
        <v>155</v>
      </c>
      <c r="K4293" s="73" t="s">
        <v>1182</v>
      </c>
    </row>
    <row r="4294" spans="1:11" ht="17.25">
      <c r="A4294" s="79">
        <v>30</v>
      </c>
      <c r="B4294" s="80">
        <v>20821</v>
      </c>
      <c r="C4294" s="72" t="s">
        <v>160</v>
      </c>
      <c r="D4294" s="72" t="s">
        <v>4285</v>
      </c>
      <c r="E4294" s="70"/>
      <c r="F4294" s="82"/>
      <c r="G4294" s="70">
        <v>3221</v>
      </c>
      <c r="H4294" s="73">
        <v>2557</v>
      </c>
      <c r="I4294" s="73" t="s">
        <v>154</v>
      </c>
      <c r="J4294" s="73" t="s">
        <v>155</v>
      </c>
      <c r="K4294" s="73" t="s">
        <v>1182</v>
      </c>
    </row>
    <row r="4295" spans="1:11" ht="17.25">
      <c r="A4295" s="79">
        <v>6</v>
      </c>
      <c r="B4295" s="80">
        <v>20852</v>
      </c>
      <c r="C4295" s="72" t="s">
        <v>160</v>
      </c>
      <c r="D4295" s="72" t="s">
        <v>4286</v>
      </c>
      <c r="E4295" s="70"/>
      <c r="F4295" s="82"/>
      <c r="G4295" s="70">
        <v>801</v>
      </c>
      <c r="H4295" s="73">
        <v>2557</v>
      </c>
      <c r="I4295" s="73" t="s">
        <v>154</v>
      </c>
      <c r="J4295" s="73" t="s">
        <v>155</v>
      </c>
      <c r="K4295" s="73" t="s">
        <v>1182</v>
      </c>
    </row>
    <row r="4296" spans="1:11" ht="17.25">
      <c r="A4296" s="79">
        <v>10</v>
      </c>
      <c r="B4296" s="80">
        <v>20852</v>
      </c>
      <c r="C4296" s="72" t="s">
        <v>160</v>
      </c>
      <c r="D4296" s="72" t="s">
        <v>4287</v>
      </c>
      <c r="E4296" s="70"/>
      <c r="F4296" s="70"/>
      <c r="G4296" s="70">
        <v>480</v>
      </c>
      <c r="H4296" s="73">
        <v>2557</v>
      </c>
      <c r="I4296" s="73" t="s">
        <v>154</v>
      </c>
      <c r="J4296" s="73" t="s">
        <v>155</v>
      </c>
      <c r="K4296" s="73" t="s">
        <v>1182</v>
      </c>
    </row>
    <row r="4297" spans="1:11" ht="17.25">
      <c r="A4297" s="79">
        <v>10</v>
      </c>
      <c r="B4297" s="80">
        <v>20852</v>
      </c>
      <c r="C4297" s="66" t="s">
        <v>164</v>
      </c>
      <c r="D4297" s="72" t="s">
        <v>4288</v>
      </c>
      <c r="E4297" s="70"/>
      <c r="F4297" s="82"/>
      <c r="G4297" s="70">
        <v>15750</v>
      </c>
      <c r="H4297" s="73">
        <v>2557</v>
      </c>
      <c r="I4297" s="73" t="s">
        <v>154</v>
      </c>
      <c r="J4297" s="73" t="s">
        <v>155</v>
      </c>
      <c r="K4297" s="73" t="s">
        <v>1182</v>
      </c>
    </row>
    <row r="4298" spans="1:11" ht="17.25">
      <c r="A4298" s="79">
        <v>10</v>
      </c>
      <c r="B4298" s="80">
        <v>20852</v>
      </c>
      <c r="C4298" s="72" t="s">
        <v>152</v>
      </c>
      <c r="D4298" s="72" t="s">
        <v>4289</v>
      </c>
      <c r="E4298" s="81"/>
      <c r="F4298" s="81"/>
      <c r="G4298" s="70">
        <v>3760</v>
      </c>
      <c r="H4298" s="73">
        <v>2557</v>
      </c>
      <c r="I4298" s="73" t="s">
        <v>154</v>
      </c>
      <c r="J4298" s="73" t="s">
        <v>155</v>
      </c>
      <c r="K4298" s="73" t="s">
        <v>1182</v>
      </c>
    </row>
    <row r="4299" spans="1:11" ht="17.25">
      <c r="A4299" s="79">
        <v>10</v>
      </c>
      <c r="B4299" s="80">
        <v>20852</v>
      </c>
      <c r="C4299" s="72" t="s">
        <v>152</v>
      </c>
      <c r="D4299" s="72" t="s">
        <v>4289</v>
      </c>
      <c r="E4299" s="81"/>
      <c r="F4299" s="81"/>
      <c r="G4299" s="70">
        <v>3680</v>
      </c>
      <c r="H4299" s="73">
        <v>2557</v>
      </c>
      <c r="I4299" s="73" t="s">
        <v>154</v>
      </c>
      <c r="J4299" s="73" t="s">
        <v>155</v>
      </c>
      <c r="K4299" s="73" t="s">
        <v>1182</v>
      </c>
    </row>
    <row r="4300" spans="1:11" ht="17.25">
      <c r="A4300" s="79">
        <v>10</v>
      </c>
      <c r="B4300" s="80">
        <v>20852</v>
      </c>
      <c r="C4300" s="72" t="s">
        <v>156</v>
      </c>
      <c r="D4300" s="72" t="s">
        <v>4290</v>
      </c>
      <c r="E4300" s="81"/>
      <c r="F4300" s="81"/>
      <c r="G4300" s="70">
        <v>9461</v>
      </c>
      <c r="H4300" s="73">
        <v>2557</v>
      </c>
      <c r="I4300" s="73" t="s">
        <v>154</v>
      </c>
      <c r="J4300" s="73" t="s">
        <v>155</v>
      </c>
      <c r="K4300" s="73" t="s">
        <v>1182</v>
      </c>
    </row>
    <row r="4301" spans="1:11" ht="17.25">
      <c r="A4301" s="79">
        <v>10</v>
      </c>
      <c r="B4301" s="80">
        <v>20852</v>
      </c>
      <c r="C4301" s="72" t="s">
        <v>156</v>
      </c>
      <c r="D4301" s="72" t="s">
        <v>4291</v>
      </c>
      <c r="E4301" s="81"/>
      <c r="F4301" s="81"/>
      <c r="G4301" s="70">
        <v>1500</v>
      </c>
      <c r="H4301" s="73">
        <v>2557</v>
      </c>
      <c r="I4301" s="73" t="s">
        <v>154</v>
      </c>
      <c r="J4301" s="73" t="s">
        <v>155</v>
      </c>
      <c r="K4301" s="73" t="s">
        <v>1182</v>
      </c>
    </row>
    <row r="4302" spans="1:11" ht="17.25">
      <c r="A4302" s="79">
        <v>10</v>
      </c>
      <c r="B4302" s="80">
        <v>20852</v>
      </c>
      <c r="C4302" s="72" t="s">
        <v>156</v>
      </c>
      <c r="D4302" s="72" t="s">
        <v>4292</v>
      </c>
      <c r="E4302" s="81"/>
      <c r="F4302" s="81"/>
      <c r="G4302" s="70">
        <v>2250</v>
      </c>
      <c r="H4302" s="73">
        <v>2557</v>
      </c>
      <c r="I4302" s="73" t="s">
        <v>154</v>
      </c>
      <c r="J4302" s="73" t="s">
        <v>155</v>
      </c>
      <c r="K4302" s="73" t="s">
        <v>1182</v>
      </c>
    </row>
    <row r="4303" spans="1:11" ht="17.25">
      <c r="A4303" s="79">
        <v>12</v>
      </c>
      <c r="B4303" s="80">
        <v>20852</v>
      </c>
      <c r="C4303" s="66" t="s">
        <v>164</v>
      </c>
      <c r="D4303" s="72" t="s">
        <v>4293</v>
      </c>
      <c r="E4303" s="70"/>
      <c r="F4303" s="70"/>
      <c r="G4303" s="70">
        <v>4000</v>
      </c>
      <c r="H4303" s="73">
        <v>2557</v>
      </c>
      <c r="I4303" s="73" t="s">
        <v>154</v>
      </c>
      <c r="J4303" s="73" t="s">
        <v>155</v>
      </c>
      <c r="K4303" s="73" t="s">
        <v>1182</v>
      </c>
    </row>
    <row r="4304" spans="1:11" ht="17.25">
      <c r="A4304" s="79">
        <v>12</v>
      </c>
      <c r="B4304" s="80">
        <v>20852</v>
      </c>
      <c r="C4304" s="72" t="s">
        <v>160</v>
      </c>
      <c r="D4304" s="72" t="s">
        <v>4293</v>
      </c>
      <c r="E4304" s="70"/>
      <c r="F4304" s="70"/>
      <c r="G4304" s="70">
        <v>177</v>
      </c>
      <c r="H4304" s="73">
        <v>2557</v>
      </c>
      <c r="I4304" s="73" t="s">
        <v>154</v>
      </c>
      <c r="J4304" s="73" t="s">
        <v>155</v>
      </c>
      <c r="K4304" s="73" t="s">
        <v>1182</v>
      </c>
    </row>
    <row r="4305" spans="1:11" ht="17.25">
      <c r="A4305" s="79">
        <v>12</v>
      </c>
      <c r="B4305" s="80">
        <v>20852</v>
      </c>
      <c r="C4305" s="72" t="s">
        <v>160</v>
      </c>
      <c r="D4305" s="72" t="s">
        <v>4294</v>
      </c>
      <c r="E4305" s="70"/>
      <c r="F4305" s="70"/>
      <c r="G4305" s="70">
        <v>372</v>
      </c>
      <c r="H4305" s="73">
        <v>2557</v>
      </c>
      <c r="I4305" s="73" t="s">
        <v>154</v>
      </c>
      <c r="J4305" s="73" t="s">
        <v>155</v>
      </c>
      <c r="K4305" s="73" t="s">
        <v>1182</v>
      </c>
    </row>
    <row r="4306" spans="1:11" ht="17.25">
      <c r="A4306" s="79">
        <v>12</v>
      </c>
      <c r="B4306" s="80">
        <v>20852</v>
      </c>
      <c r="C4306" s="72" t="s">
        <v>156</v>
      </c>
      <c r="D4306" s="72" t="s">
        <v>4295</v>
      </c>
      <c r="E4306" s="70"/>
      <c r="F4306" s="70"/>
      <c r="G4306" s="70">
        <v>58</v>
      </c>
      <c r="H4306" s="73">
        <v>2557</v>
      </c>
      <c r="I4306" s="73" t="s">
        <v>154</v>
      </c>
      <c r="J4306" s="73" t="s">
        <v>155</v>
      </c>
      <c r="K4306" s="73" t="s">
        <v>1182</v>
      </c>
    </row>
    <row r="4307" spans="1:11" ht="17.25">
      <c r="A4307" s="79">
        <v>13</v>
      </c>
      <c r="B4307" s="80">
        <v>20852</v>
      </c>
      <c r="C4307" s="72" t="s">
        <v>171</v>
      </c>
      <c r="D4307" s="72" t="s">
        <v>4296</v>
      </c>
      <c r="E4307" s="70"/>
      <c r="F4307" s="70"/>
      <c r="G4307" s="70">
        <v>480</v>
      </c>
      <c r="H4307" s="73">
        <v>2557</v>
      </c>
      <c r="I4307" s="73" t="s">
        <v>154</v>
      </c>
      <c r="J4307" s="73" t="s">
        <v>155</v>
      </c>
      <c r="K4307" s="73" t="s">
        <v>1182</v>
      </c>
    </row>
    <row r="4308" spans="1:11" ht="17.25">
      <c r="A4308" s="79">
        <v>18</v>
      </c>
      <c r="B4308" s="80">
        <v>20852</v>
      </c>
      <c r="C4308" s="72" t="s">
        <v>160</v>
      </c>
      <c r="D4308" s="72" t="s">
        <v>4297</v>
      </c>
      <c r="E4308" s="70"/>
      <c r="F4308" s="70"/>
      <c r="G4308" s="70">
        <v>1165</v>
      </c>
      <c r="H4308" s="73">
        <v>2557</v>
      </c>
      <c r="I4308" s="73" t="s">
        <v>154</v>
      </c>
      <c r="J4308" s="73" t="s">
        <v>155</v>
      </c>
      <c r="K4308" s="73" t="s">
        <v>1182</v>
      </c>
    </row>
    <row r="4309" spans="1:11" ht="17.25">
      <c r="A4309" s="79">
        <v>18</v>
      </c>
      <c r="B4309" s="80">
        <v>20852</v>
      </c>
      <c r="C4309" s="66" t="s">
        <v>164</v>
      </c>
      <c r="D4309" s="72" t="s">
        <v>4298</v>
      </c>
      <c r="E4309" s="70"/>
      <c r="F4309" s="70"/>
      <c r="G4309" s="70">
        <v>8500</v>
      </c>
      <c r="H4309" s="73">
        <v>2557</v>
      </c>
      <c r="I4309" s="73" t="s">
        <v>154</v>
      </c>
      <c r="J4309" s="73" t="s">
        <v>155</v>
      </c>
      <c r="K4309" s="73" t="s">
        <v>1182</v>
      </c>
    </row>
    <row r="4310" spans="1:11" ht="17.25">
      <c r="A4310" s="79">
        <v>18</v>
      </c>
      <c r="B4310" s="80">
        <v>20852</v>
      </c>
      <c r="C4310" s="72" t="s">
        <v>171</v>
      </c>
      <c r="D4310" s="72" t="s">
        <v>4299</v>
      </c>
      <c r="E4310" s="70"/>
      <c r="F4310" s="70"/>
      <c r="G4310" s="70">
        <v>960</v>
      </c>
      <c r="H4310" s="73">
        <v>2557</v>
      </c>
      <c r="I4310" s="73" t="s">
        <v>154</v>
      </c>
      <c r="J4310" s="73" t="s">
        <v>155</v>
      </c>
      <c r="K4310" s="73" t="s">
        <v>1182</v>
      </c>
    </row>
    <row r="4311" spans="1:11" ht="17.25">
      <c r="A4311" s="79">
        <v>24</v>
      </c>
      <c r="B4311" s="80">
        <v>20852</v>
      </c>
      <c r="C4311" s="72" t="s">
        <v>432</v>
      </c>
      <c r="D4311" s="72" t="s">
        <v>4300</v>
      </c>
      <c r="E4311" s="70"/>
      <c r="F4311" s="82"/>
      <c r="G4311" s="70">
        <v>30</v>
      </c>
      <c r="H4311" s="73">
        <v>2557</v>
      </c>
      <c r="I4311" s="73" t="s">
        <v>154</v>
      </c>
      <c r="J4311" s="73" t="s">
        <v>155</v>
      </c>
      <c r="K4311" s="73" t="s">
        <v>1182</v>
      </c>
    </row>
    <row r="4312" spans="1:11" ht="17.25">
      <c r="A4312" s="79">
        <v>24</v>
      </c>
      <c r="B4312" s="80">
        <v>20852</v>
      </c>
      <c r="C4312" s="72" t="s">
        <v>432</v>
      </c>
      <c r="D4312" s="72" t="s">
        <v>4300</v>
      </c>
      <c r="E4312" s="70"/>
      <c r="F4312" s="82"/>
      <c r="G4312" s="70">
        <v>60</v>
      </c>
      <c r="H4312" s="73">
        <v>2557</v>
      </c>
      <c r="I4312" s="73" t="s">
        <v>154</v>
      </c>
      <c r="J4312" s="73" t="s">
        <v>155</v>
      </c>
      <c r="K4312" s="73" t="s">
        <v>1182</v>
      </c>
    </row>
    <row r="4313" spans="1:11" ht="17.25">
      <c r="A4313" s="79">
        <v>25</v>
      </c>
      <c r="B4313" s="80">
        <v>20852</v>
      </c>
      <c r="C4313" s="72" t="s">
        <v>160</v>
      </c>
      <c r="D4313" s="72" t="s">
        <v>4301</v>
      </c>
      <c r="E4313" s="70"/>
      <c r="F4313" s="82"/>
      <c r="G4313" s="70">
        <v>720</v>
      </c>
      <c r="H4313" s="73">
        <v>2557</v>
      </c>
      <c r="I4313" s="73" t="s">
        <v>154</v>
      </c>
      <c r="J4313" s="73" t="s">
        <v>155</v>
      </c>
      <c r="K4313" s="73" t="s">
        <v>1182</v>
      </c>
    </row>
    <row r="4314" spans="1:11" ht="17.25">
      <c r="A4314" s="79">
        <v>25</v>
      </c>
      <c r="B4314" s="80">
        <v>20852</v>
      </c>
      <c r="C4314" s="66" t="s">
        <v>164</v>
      </c>
      <c r="D4314" s="72" t="s">
        <v>4302</v>
      </c>
      <c r="E4314" s="70"/>
      <c r="F4314" s="82"/>
      <c r="G4314" s="70">
        <v>12500</v>
      </c>
      <c r="H4314" s="73">
        <v>2557</v>
      </c>
      <c r="I4314" s="73" t="s">
        <v>154</v>
      </c>
      <c r="J4314" s="73" t="s">
        <v>155</v>
      </c>
      <c r="K4314" s="73" t="s">
        <v>1182</v>
      </c>
    </row>
    <row r="4315" spans="1:11" ht="17.25">
      <c r="A4315" s="79">
        <v>25</v>
      </c>
      <c r="B4315" s="80">
        <v>20852</v>
      </c>
      <c r="C4315" s="72" t="s">
        <v>160</v>
      </c>
      <c r="D4315" s="72" t="s">
        <v>4302</v>
      </c>
      <c r="E4315" s="70"/>
      <c r="F4315" s="82"/>
      <c r="G4315" s="70">
        <v>1941</v>
      </c>
      <c r="H4315" s="73">
        <v>2557</v>
      </c>
      <c r="I4315" s="73" t="s">
        <v>154</v>
      </c>
      <c r="J4315" s="73" t="s">
        <v>155</v>
      </c>
      <c r="K4315" s="73" t="s">
        <v>1182</v>
      </c>
    </row>
    <row r="4316" spans="1:11" ht="17.25">
      <c r="A4316" s="79">
        <v>25</v>
      </c>
      <c r="B4316" s="80">
        <v>20852</v>
      </c>
      <c r="C4316" s="72" t="s">
        <v>160</v>
      </c>
      <c r="D4316" s="72" t="s">
        <v>4303</v>
      </c>
      <c r="E4316" s="70"/>
      <c r="F4316" s="82"/>
      <c r="G4316" s="70">
        <v>1250</v>
      </c>
      <c r="H4316" s="73">
        <v>2557</v>
      </c>
      <c r="I4316" s="73" t="s">
        <v>154</v>
      </c>
      <c r="J4316" s="73" t="s">
        <v>155</v>
      </c>
      <c r="K4316" s="73" t="s">
        <v>1182</v>
      </c>
    </row>
    <row r="4317" spans="1:11" ht="17.25">
      <c r="A4317" s="79">
        <v>6</v>
      </c>
      <c r="B4317" s="80">
        <v>20880</v>
      </c>
      <c r="C4317" s="72" t="s">
        <v>152</v>
      </c>
      <c r="D4317" s="72" t="s">
        <v>4304</v>
      </c>
      <c r="E4317" s="70"/>
      <c r="F4317" s="82"/>
      <c r="G4317" s="70">
        <v>7440</v>
      </c>
      <c r="H4317" s="73">
        <v>2557</v>
      </c>
      <c r="I4317" s="73" t="s">
        <v>154</v>
      </c>
      <c r="J4317" s="73" t="s">
        <v>155</v>
      </c>
      <c r="K4317" s="73" t="s">
        <v>1182</v>
      </c>
    </row>
    <row r="4318" spans="1:11" ht="17.25">
      <c r="A4318" s="79">
        <v>6</v>
      </c>
      <c r="B4318" s="80">
        <v>20880</v>
      </c>
      <c r="C4318" s="72" t="s">
        <v>152</v>
      </c>
      <c r="D4318" s="72" t="s">
        <v>4305</v>
      </c>
      <c r="E4318" s="70"/>
      <c r="F4318" s="82"/>
      <c r="G4318" s="70">
        <v>108567.74</v>
      </c>
      <c r="H4318" s="73">
        <v>2557</v>
      </c>
      <c r="I4318" s="73" t="s">
        <v>154</v>
      </c>
      <c r="J4318" s="73" t="s">
        <v>155</v>
      </c>
      <c r="K4318" s="73" t="s">
        <v>1182</v>
      </c>
    </row>
    <row r="4319" spans="1:11" ht="17.25">
      <c r="A4319" s="79">
        <v>6</v>
      </c>
      <c r="B4319" s="80">
        <v>20880</v>
      </c>
      <c r="C4319" s="72" t="s">
        <v>152</v>
      </c>
      <c r="D4319" s="72" t="s">
        <v>4306</v>
      </c>
      <c r="E4319" s="70"/>
      <c r="F4319" s="82"/>
      <c r="G4319" s="70">
        <v>5600</v>
      </c>
      <c r="H4319" s="73">
        <v>2557</v>
      </c>
      <c r="I4319" s="73" t="s">
        <v>154</v>
      </c>
      <c r="J4319" s="73" t="s">
        <v>155</v>
      </c>
      <c r="K4319" s="73" t="s">
        <v>1182</v>
      </c>
    </row>
    <row r="4320" spans="1:11" ht="17.25">
      <c r="A4320" s="79">
        <v>6</v>
      </c>
      <c r="B4320" s="80">
        <v>20880</v>
      </c>
      <c r="C4320" s="72" t="s">
        <v>156</v>
      </c>
      <c r="D4320" s="72" t="s">
        <v>4188</v>
      </c>
      <c r="E4320" s="70"/>
      <c r="F4320" s="82"/>
      <c r="G4320" s="70">
        <v>13211</v>
      </c>
      <c r="H4320" s="73">
        <v>2557</v>
      </c>
      <c r="I4320" s="73" t="s">
        <v>154</v>
      </c>
      <c r="J4320" s="73" t="s">
        <v>155</v>
      </c>
      <c r="K4320" s="73" t="s">
        <v>1182</v>
      </c>
    </row>
    <row r="4321" spans="1:11" ht="17.25">
      <c r="A4321" s="79">
        <v>6</v>
      </c>
      <c r="B4321" s="80">
        <v>20880</v>
      </c>
      <c r="C4321" s="72" t="s">
        <v>178</v>
      </c>
      <c r="D4321" s="72" t="s">
        <v>4307</v>
      </c>
      <c r="E4321" s="70"/>
      <c r="F4321" s="70"/>
      <c r="G4321" s="70">
        <v>12000</v>
      </c>
      <c r="H4321" s="73">
        <v>2557</v>
      </c>
      <c r="I4321" s="73" t="s">
        <v>154</v>
      </c>
      <c r="J4321" s="73" t="s">
        <v>155</v>
      </c>
      <c r="K4321" s="73" t="s">
        <v>1182</v>
      </c>
    </row>
    <row r="4322" spans="1:11" ht="17.25">
      <c r="A4322" s="79">
        <v>6</v>
      </c>
      <c r="B4322" s="80">
        <v>20880</v>
      </c>
      <c r="C4322" s="72" t="s">
        <v>178</v>
      </c>
      <c r="D4322" s="72" t="s">
        <v>4308</v>
      </c>
      <c r="E4322" s="70"/>
      <c r="F4322" s="70"/>
      <c r="G4322" s="70">
        <v>3000</v>
      </c>
      <c r="H4322" s="73">
        <v>2557</v>
      </c>
      <c r="I4322" s="73" t="s">
        <v>154</v>
      </c>
      <c r="J4322" s="73" t="s">
        <v>155</v>
      </c>
      <c r="K4322" s="73" t="s">
        <v>1182</v>
      </c>
    </row>
    <row r="4323" spans="1:11" ht="17.25">
      <c r="A4323" s="79">
        <v>6</v>
      </c>
      <c r="B4323" s="80">
        <v>20880</v>
      </c>
      <c r="C4323" s="72" t="s">
        <v>178</v>
      </c>
      <c r="D4323" s="72" t="s">
        <v>4309</v>
      </c>
      <c r="E4323" s="70"/>
      <c r="F4323" s="70"/>
      <c r="G4323" s="70">
        <v>60000</v>
      </c>
      <c r="H4323" s="73">
        <v>2557</v>
      </c>
      <c r="I4323" s="73" t="s">
        <v>154</v>
      </c>
      <c r="J4323" s="73" t="s">
        <v>155</v>
      </c>
      <c r="K4323" s="73" t="s">
        <v>1182</v>
      </c>
    </row>
    <row r="4324" spans="1:11" ht="17.25">
      <c r="A4324" s="79">
        <v>6</v>
      </c>
      <c r="B4324" s="80">
        <v>20880</v>
      </c>
      <c r="C4324" s="72" t="s">
        <v>178</v>
      </c>
      <c r="D4324" s="72" t="s">
        <v>4310</v>
      </c>
      <c r="E4324" s="70"/>
      <c r="F4324" s="70"/>
      <c r="G4324" s="70">
        <v>15000</v>
      </c>
      <c r="H4324" s="73">
        <v>2557</v>
      </c>
      <c r="I4324" s="73" t="s">
        <v>154</v>
      </c>
      <c r="J4324" s="73" t="s">
        <v>155</v>
      </c>
      <c r="K4324" s="73" t="s">
        <v>1182</v>
      </c>
    </row>
    <row r="4325" spans="1:11" ht="17.25">
      <c r="A4325" s="79">
        <v>6</v>
      </c>
      <c r="B4325" s="80">
        <v>20880</v>
      </c>
      <c r="C4325" s="72" t="s">
        <v>152</v>
      </c>
      <c r="D4325" s="72" t="s">
        <v>4311</v>
      </c>
      <c r="E4325" s="70"/>
      <c r="F4325" s="70"/>
      <c r="G4325" s="70">
        <v>3700</v>
      </c>
      <c r="H4325" s="73">
        <v>2557</v>
      </c>
      <c r="I4325" s="73" t="s">
        <v>154</v>
      </c>
      <c r="J4325" s="73" t="s">
        <v>155</v>
      </c>
      <c r="K4325" s="73" t="s">
        <v>1182</v>
      </c>
    </row>
    <row r="4326" spans="1:11" ht="17.25">
      <c r="A4326" s="79">
        <v>6</v>
      </c>
      <c r="B4326" s="80">
        <v>20880</v>
      </c>
      <c r="C4326" s="72" t="s">
        <v>160</v>
      </c>
      <c r="D4326" s="72" t="s">
        <v>4312</v>
      </c>
      <c r="E4326" s="70"/>
      <c r="F4326" s="70"/>
      <c r="G4326" s="70">
        <v>715</v>
      </c>
      <c r="H4326" s="73">
        <v>2557</v>
      </c>
      <c r="I4326" s="73" t="s">
        <v>154</v>
      </c>
      <c r="J4326" s="73" t="s">
        <v>155</v>
      </c>
      <c r="K4326" s="73" t="s">
        <v>1182</v>
      </c>
    </row>
    <row r="4327" spans="1:11" ht="17.25">
      <c r="A4327" s="79">
        <v>6</v>
      </c>
      <c r="B4327" s="80">
        <v>20880</v>
      </c>
      <c r="C4327" s="72" t="s">
        <v>160</v>
      </c>
      <c r="D4327" s="72" t="s">
        <v>4313</v>
      </c>
      <c r="E4327" s="70"/>
      <c r="F4327" s="82"/>
      <c r="G4327" s="70">
        <v>3000</v>
      </c>
      <c r="H4327" s="73">
        <v>2557</v>
      </c>
      <c r="I4327" s="73" t="s">
        <v>154</v>
      </c>
      <c r="J4327" s="73" t="s">
        <v>155</v>
      </c>
      <c r="K4327" s="73" t="s">
        <v>1182</v>
      </c>
    </row>
    <row r="4328" spans="1:11" ht="17.25">
      <c r="A4328" s="79">
        <v>10</v>
      </c>
      <c r="B4328" s="80">
        <v>20880</v>
      </c>
      <c r="C4328" s="81" t="s">
        <v>168</v>
      </c>
      <c r="D4328" s="72" t="s">
        <v>4314</v>
      </c>
      <c r="E4328" s="70"/>
      <c r="F4328" s="70"/>
      <c r="G4328" s="70">
        <v>1000</v>
      </c>
      <c r="H4328" s="73">
        <v>2557</v>
      </c>
      <c r="I4328" s="73" t="s">
        <v>154</v>
      </c>
      <c r="J4328" s="73" t="s">
        <v>155</v>
      </c>
      <c r="K4328" s="73" t="s">
        <v>1182</v>
      </c>
    </row>
    <row r="4329" spans="1:11" ht="17.25">
      <c r="A4329" s="79">
        <v>13</v>
      </c>
      <c r="B4329" s="80">
        <v>20880</v>
      </c>
      <c r="C4329" s="72" t="s">
        <v>171</v>
      </c>
      <c r="D4329" s="72" t="s">
        <v>4315</v>
      </c>
      <c r="E4329" s="70"/>
      <c r="F4329" s="70"/>
      <c r="G4329" s="70">
        <v>960</v>
      </c>
      <c r="H4329" s="73">
        <v>2557</v>
      </c>
      <c r="I4329" s="73" t="s">
        <v>154</v>
      </c>
      <c r="J4329" s="73" t="s">
        <v>155</v>
      </c>
      <c r="K4329" s="73" t="s">
        <v>1182</v>
      </c>
    </row>
    <row r="4330" spans="1:11" ht="17.25">
      <c r="A4330" s="79">
        <v>24</v>
      </c>
      <c r="B4330" s="80">
        <v>20880</v>
      </c>
      <c r="C4330" s="72" t="s">
        <v>160</v>
      </c>
      <c r="D4330" s="72" t="s">
        <v>4316</v>
      </c>
      <c r="E4330" s="70"/>
      <c r="F4330" s="70"/>
      <c r="G4330" s="70">
        <v>536</v>
      </c>
      <c r="H4330" s="73">
        <v>2557</v>
      </c>
      <c r="I4330" s="73" t="s">
        <v>154</v>
      </c>
      <c r="J4330" s="73" t="s">
        <v>155</v>
      </c>
      <c r="K4330" s="73" t="s">
        <v>1182</v>
      </c>
    </row>
    <row r="4331" spans="1:11" ht="17.25">
      <c r="A4331" s="79">
        <v>25</v>
      </c>
      <c r="B4331" s="80">
        <v>20880</v>
      </c>
      <c r="C4331" s="72" t="s">
        <v>160</v>
      </c>
      <c r="D4331" s="72" t="s">
        <v>4317</v>
      </c>
      <c r="E4331" s="70"/>
      <c r="F4331" s="70"/>
      <c r="G4331" s="70">
        <v>695</v>
      </c>
      <c r="H4331" s="73">
        <v>2557</v>
      </c>
      <c r="I4331" s="73" t="s">
        <v>154</v>
      </c>
      <c r="J4331" s="73" t="s">
        <v>155</v>
      </c>
      <c r="K4331" s="73" t="s">
        <v>1182</v>
      </c>
    </row>
    <row r="4332" spans="1:11" ht="17.25">
      <c r="A4332" s="79">
        <v>25</v>
      </c>
      <c r="B4332" s="80">
        <v>20880</v>
      </c>
      <c r="C4332" s="81" t="s">
        <v>168</v>
      </c>
      <c r="D4332" s="72" t="s">
        <v>4318</v>
      </c>
      <c r="E4332" s="70"/>
      <c r="F4332" s="70"/>
      <c r="G4332" s="70">
        <v>1000</v>
      </c>
      <c r="H4332" s="73">
        <v>2557</v>
      </c>
      <c r="I4332" s="73" t="s">
        <v>154</v>
      </c>
      <c r="J4332" s="73" t="s">
        <v>155</v>
      </c>
      <c r="K4332" s="73" t="s">
        <v>1182</v>
      </c>
    </row>
    <row r="4333" spans="1:11" ht="17.25">
      <c r="A4333" s="79">
        <v>26</v>
      </c>
      <c r="B4333" s="80">
        <v>20880</v>
      </c>
      <c r="C4333" s="81" t="s">
        <v>168</v>
      </c>
      <c r="D4333" s="72" t="s">
        <v>4319</v>
      </c>
      <c r="E4333" s="70"/>
      <c r="F4333" s="82"/>
      <c r="G4333" s="70">
        <v>500</v>
      </c>
      <c r="H4333" s="73">
        <v>2557</v>
      </c>
      <c r="I4333" s="73" t="s">
        <v>154</v>
      </c>
      <c r="J4333" s="73" t="s">
        <v>155</v>
      </c>
      <c r="K4333" s="73" t="s">
        <v>1182</v>
      </c>
    </row>
    <row r="4334" spans="1:11" ht="17.25">
      <c r="A4334" s="79">
        <v>27</v>
      </c>
      <c r="B4334" s="80">
        <v>20880</v>
      </c>
      <c r="C4334" s="72" t="s">
        <v>160</v>
      </c>
      <c r="D4334" s="72" t="s">
        <v>4320</v>
      </c>
      <c r="E4334" s="70"/>
      <c r="F4334" s="70"/>
      <c r="G4334" s="70">
        <v>850</v>
      </c>
      <c r="H4334" s="73">
        <v>2557</v>
      </c>
      <c r="I4334" s="73" t="s">
        <v>154</v>
      </c>
      <c r="J4334" s="73" t="s">
        <v>155</v>
      </c>
      <c r="K4334" s="73" t="s">
        <v>1182</v>
      </c>
    </row>
    <row r="4335" spans="1:11" ht="17.25">
      <c r="A4335" s="79">
        <v>28</v>
      </c>
      <c r="B4335" s="80">
        <v>20880</v>
      </c>
      <c r="C4335" s="72" t="s">
        <v>160</v>
      </c>
      <c r="D4335" s="72" t="s">
        <v>4321</v>
      </c>
      <c r="E4335" s="70"/>
      <c r="F4335" s="70"/>
      <c r="G4335" s="70">
        <v>6302</v>
      </c>
      <c r="H4335" s="73">
        <v>2557</v>
      </c>
      <c r="I4335" s="73" t="s">
        <v>154</v>
      </c>
      <c r="J4335" s="73" t="s">
        <v>155</v>
      </c>
      <c r="K4335" s="73" t="s">
        <v>1182</v>
      </c>
    </row>
    <row r="4336" spans="1:11" ht="17.25">
      <c r="A4336" s="79">
        <v>31</v>
      </c>
      <c r="B4336" s="80">
        <v>20880</v>
      </c>
      <c r="C4336" s="72" t="s">
        <v>171</v>
      </c>
      <c r="D4336" s="72" t="s">
        <v>4322</v>
      </c>
      <c r="E4336" s="70"/>
      <c r="F4336" s="70"/>
      <c r="G4336" s="70">
        <v>480</v>
      </c>
      <c r="H4336" s="73">
        <v>2557</v>
      </c>
      <c r="I4336" s="73" t="s">
        <v>154</v>
      </c>
      <c r="J4336" s="73" t="s">
        <v>155</v>
      </c>
      <c r="K4336" s="73" t="s">
        <v>1182</v>
      </c>
    </row>
    <row r="4337" spans="1:11" ht="17.25">
      <c r="A4337" s="79">
        <v>1</v>
      </c>
      <c r="B4337" s="80">
        <v>20911</v>
      </c>
      <c r="C4337" s="66" t="s">
        <v>164</v>
      </c>
      <c r="D4337" s="72" t="s">
        <v>4323</v>
      </c>
      <c r="E4337" s="70"/>
      <c r="F4337" s="70"/>
      <c r="G4337" s="70">
        <v>11000</v>
      </c>
      <c r="H4337" s="73">
        <v>2557</v>
      </c>
      <c r="I4337" s="73" t="s">
        <v>154</v>
      </c>
      <c r="J4337" s="73" t="s">
        <v>155</v>
      </c>
      <c r="K4337" s="73" t="s">
        <v>1182</v>
      </c>
    </row>
    <row r="4338" spans="1:11" ht="17.25">
      <c r="A4338" s="79">
        <v>1</v>
      </c>
      <c r="B4338" s="80">
        <v>20911</v>
      </c>
      <c r="C4338" s="72" t="s">
        <v>160</v>
      </c>
      <c r="D4338" s="72" t="s">
        <v>4324</v>
      </c>
      <c r="E4338" s="70"/>
      <c r="F4338" s="70"/>
      <c r="G4338" s="70">
        <v>500</v>
      </c>
      <c r="H4338" s="73">
        <v>2557</v>
      </c>
      <c r="I4338" s="73" t="s">
        <v>154</v>
      </c>
      <c r="J4338" s="73" t="s">
        <v>155</v>
      </c>
      <c r="K4338" s="73" t="s">
        <v>1182</v>
      </c>
    </row>
    <row r="4339" spans="1:11" ht="17.25">
      <c r="A4339" s="79">
        <v>9</v>
      </c>
      <c r="B4339" s="80">
        <v>20911</v>
      </c>
      <c r="C4339" s="72" t="s">
        <v>160</v>
      </c>
      <c r="D4339" s="72" t="s">
        <v>4325</v>
      </c>
      <c r="E4339" s="70"/>
      <c r="F4339" s="82"/>
      <c r="G4339" s="70">
        <v>2550</v>
      </c>
      <c r="H4339" s="73">
        <v>2557</v>
      </c>
      <c r="I4339" s="73" t="s">
        <v>154</v>
      </c>
      <c r="J4339" s="73" t="s">
        <v>155</v>
      </c>
      <c r="K4339" s="73" t="s">
        <v>1182</v>
      </c>
    </row>
    <row r="4340" spans="1:11" ht="17.25">
      <c r="A4340" s="79">
        <v>10</v>
      </c>
      <c r="B4340" s="80">
        <v>20911</v>
      </c>
      <c r="C4340" s="72" t="s">
        <v>152</v>
      </c>
      <c r="D4340" s="72" t="s">
        <v>4326</v>
      </c>
      <c r="E4340" s="70"/>
      <c r="F4340" s="70"/>
      <c r="G4340" s="70">
        <f>3680+3760</f>
        <v>7440</v>
      </c>
      <c r="H4340" s="73">
        <v>2557</v>
      </c>
      <c r="I4340" s="73" t="s">
        <v>154</v>
      </c>
      <c r="J4340" s="73" t="s">
        <v>155</v>
      </c>
      <c r="K4340" s="73" t="s">
        <v>1182</v>
      </c>
    </row>
    <row r="4341" spans="1:11" ht="17.25">
      <c r="A4341" s="79">
        <v>10</v>
      </c>
      <c r="B4341" s="80">
        <v>20911</v>
      </c>
      <c r="C4341" s="72" t="s">
        <v>152</v>
      </c>
      <c r="D4341" s="72" t="s">
        <v>4327</v>
      </c>
      <c r="E4341" s="70"/>
      <c r="F4341" s="70"/>
      <c r="G4341" s="70">
        <v>5600</v>
      </c>
      <c r="H4341" s="73">
        <v>2557</v>
      </c>
      <c r="I4341" s="73" t="s">
        <v>154</v>
      </c>
      <c r="J4341" s="73" t="s">
        <v>155</v>
      </c>
      <c r="K4341" s="73" t="s">
        <v>1182</v>
      </c>
    </row>
    <row r="4342" spans="1:11" ht="17.25">
      <c r="A4342" s="79">
        <v>10</v>
      </c>
      <c r="B4342" s="80">
        <v>20911</v>
      </c>
      <c r="C4342" s="72" t="s">
        <v>152</v>
      </c>
      <c r="D4342" s="72" t="s">
        <v>4328</v>
      </c>
      <c r="E4342" s="70"/>
      <c r="F4342" s="70"/>
      <c r="G4342" s="70">
        <v>3700</v>
      </c>
      <c r="H4342" s="73">
        <v>2557</v>
      </c>
      <c r="I4342" s="73" t="s">
        <v>154</v>
      </c>
      <c r="J4342" s="73" t="s">
        <v>155</v>
      </c>
      <c r="K4342" s="73" t="s">
        <v>1182</v>
      </c>
    </row>
    <row r="4343" spans="1:11" ht="17.25">
      <c r="A4343" s="79">
        <v>10</v>
      </c>
      <c r="B4343" s="80">
        <v>20911</v>
      </c>
      <c r="C4343" s="72" t="s">
        <v>178</v>
      </c>
      <c r="D4343" s="72" t="s">
        <v>4329</v>
      </c>
      <c r="E4343" s="70"/>
      <c r="F4343" s="70"/>
      <c r="G4343" s="70">
        <v>15000</v>
      </c>
      <c r="H4343" s="73">
        <v>2557</v>
      </c>
      <c r="I4343" s="73" t="s">
        <v>154</v>
      </c>
      <c r="J4343" s="73" t="s">
        <v>155</v>
      </c>
      <c r="K4343" s="73" t="s">
        <v>1182</v>
      </c>
    </row>
    <row r="4344" spans="1:11" ht="17.25">
      <c r="A4344" s="79">
        <v>10</v>
      </c>
      <c r="B4344" s="80">
        <v>20911</v>
      </c>
      <c r="C4344" s="72" t="s">
        <v>178</v>
      </c>
      <c r="D4344" s="72" t="s">
        <v>4330</v>
      </c>
      <c r="E4344" s="70"/>
      <c r="F4344" s="70"/>
      <c r="G4344" s="70">
        <v>3000</v>
      </c>
      <c r="H4344" s="73">
        <v>2557</v>
      </c>
      <c r="I4344" s="73" t="s">
        <v>154</v>
      </c>
      <c r="J4344" s="73" t="s">
        <v>155</v>
      </c>
      <c r="K4344" s="73" t="s">
        <v>1182</v>
      </c>
    </row>
    <row r="4345" spans="1:11" ht="17.25">
      <c r="A4345" s="79">
        <v>10</v>
      </c>
      <c r="B4345" s="80">
        <v>20911</v>
      </c>
      <c r="C4345" s="72" t="s">
        <v>156</v>
      </c>
      <c r="D4345" s="72" t="s">
        <v>4331</v>
      </c>
      <c r="E4345" s="70"/>
      <c r="F4345" s="70"/>
      <c r="G4345" s="70">
        <v>1134</v>
      </c>
      <c r="H4345" s="73">
        <v>2557</v>
      </c>
      <c r="I4345" s="73" t="s">
        <v>154</v>
      </c>
      <c r="J4345" s="73" t="s">
        <v>155</v>
      </c>
      <c r="K4345" s="73" t="s">
        <v>1182</v>
      </c>
    </row>
    <row r="4346" spans="1:11" ht="17.25">
      <c r="A4346" s="79">
        <v>10</v>
      </c>
      <c r="B4346" s="80">
        <v>20911</v>
      </c>
      <c r="C4346" s="72" t="s">
        <v>156</v>
      </c>
      <c r="D4346" s="72" t="s">
        <v>4191</v>
      </c>
      <c r="E4346" s="70"/>
      <c r="F4346" s="70"/>
      <c r="G4346" s="70">
        <v>13451</v>
      </c>
      <c r="H4346" s="73">
        <v>2557</v>
      </c>
      <c r="I4346" s="73" t="s">
        <v>154</v>
      </c>
      <c r="J4346" s="73" t="s">
        <v>155</v>
      </c>
      <c r="K4346" s="73" t="s">
        <v>1182</v>
      </c>
    </row>
    <row r="4347" spans="1:11" ht="17.25">
      <c r="A4347" s="79">
        <v>11</v>
      </c>
      <c r="B4347" s="80">
        <v>20911</v>
      </c>
      <c r="C4347" s="81" t="s">
        <v>168</v>
      </c>
      <c r="D4347" s="72" t="s">
        <v>4332</v>
      </c>
      <c r="E4347" s="70"/>
      <c r="F4347" s="70"/>
      <c r="G4347" s="70">
        <v>1000</v>
      </c>
      <c r="H4347" s="73">
        <v>2557</v>
      </c>
      <c r="I4347" s="73" t="s">
        <v>154</v>
      </c>
      <c r="J4347" s="73" t="s">
        <v>155</v>
      </c>
      <c r="K4347" s="73" t="s">
        <v>1182</v>
      </c>
    </row>
    <row r="4348" spans="1:11" ht="17.25">
      <c r="A4348" s="79">
        <v>11</v>
      </c>
      <c r="B4348" s="80">
        <v>20911</v>
      </c>
      <c r="C4348" s="81" t="s">
        <v>168</v>
      </c>
      <c r="D4348" s="72" t="s">
        <v>4333</v>
      </c>
      <c r="E4348" s="70"/>
      <c r="F4348" s="70"/>
      <c r="G4348" s="70">
        <v>1000</v>
      </c>
      <c r="H4348" s="73">
        <v>2557</v>
      </c>
      <c r="I4348" s="73" t="s">
        <v>154</v>
      </c>
      <c r="J4348" s="73" t="s">
        <v>155</v>
      </c>
      <c r="K4348" s="73" t="s">
        <v>1182</v>
      </c>
    </row>
    <row r="4349" spans="1:11" ht="17.25">
      <c r="A4349" s="79">
        <v>11</v>
      </c>
      <c r="B4349" s="80">
        <v>20911</v>
      </c>
      <c r="C4349" s="81" t="s">
        <v>186</v>
      </c>
      <c r="D4349" s="72" t="s">
        <v>4334</v>
      </c>
      <c r="E4349" s="70"/>
      <c r="F4349" s="70"/>
      <c r="G4349" s="70">
        <v>1520</v>
      </c>
      <c r="H4349" s="73">
        <v>2557</v>
      </c>
      <c r="I4349" s="73" t="s">
        <v>154</v>
      </c>
      <c r="J4349" s="73" t="s">
        <v>155</v>
      </c>
      <c r="K4349" s="73" t="s">
        <v>1182</v>
      </c>
    </row>
    <row r="4350" spans="1:11" ht="17.25">
      <c r="A4350" s="79">
        <v>22</v>
      </c>
      <c r="B4350" s="80">
        <v>20911</v>
      </c>
      <c r="C4350" s="72" t="s">
        <v>432</v>
      </c>
      <c r="D4350" s="72" t="s">
        <v>4335</v>
      </c>
      <c r="E4350" s="70"/>
      <c r="F4350" s="70"/>
      <c r="G4350" s="70">
        <v>10</v>
      </c>
      <c r="H4350" s="73">
        <v>2557</v>
      </c>
      <c r="I4350" s="73" t="s">
        <v>154</v>
      </c>
      <c r="J4350" s="73" t="s">
        <v>155</v>
      </c>
      <c r="K4350" s="73" t="s">
        <v>1182</v>
      </c>
    </row>
    <row r="4351" spans="1:11" ht="17.25">
      <c r="A4351" s="79">
        <v>22</v>
      </c>
      <c r="B4351" s="80">
        <v>20911</v>
      </c>
      <c r="C4351" s="72" t="s">
        <v>168</v>
      </c>
      <c r="D4351" s="72" t="s">
        <v>4336</v>
      </c>
      <c r="E4351" s="70"/>
      <c r="F4351" s="70"/>
      <c r="G4351" s="70">
        <v>10000</v>
      </c>
      <c r="H4351" s="73">
        <v>2557</v>
      </c>
      <c r="I4351" s="73" t="s">
        <v>154</v>
      </c>
      <c r="J4351" s="73" t="s">
        <v>155</v>
      </c>
      <c r="K4351" s="73" t="s">
        <v>1182</v>
      </c>
    </row>
    <row r="4352" spans="1:11" ht="17.25">
      <c r="A4352" s="79">
        <v>24</v>
      </c>
      <c r="B4352" s="80">
        <v>20911</v>
      </c>
      <c r="C4352" s="72" t="s">
        <v>160</v>
      </c>
      <c r="D4352" s="72" t="s">
        <v>4337</v>
      </c>
      <c r="E4352" s="70"/>
      <c r="F4352" s="70"/>
      <c r="G4352" s="70">
        <v>1590</v>
      </c>
      <c r="H4352" s="73">
        <v>2557</v>
      </c>
      <c r="I4352" s="73" t="s">
        <v>154</v>
      </c>
      <c r="J4352" s="73" t="s">
        <v>155</v>
      </c>
      <c r="K4352" s="73" t="s">
        <v>1182</v>
      </c>
    </row>
    <row r="4353" spans="1:11" ht="17.25">
      <c r="A4353" s="79">
        <v>24</v>
      </c>
      <c r="B4353" s="80">
        <v>20911</v>
      </c>
      <c r="C4353" s="72" t="s">
        <v>160</v>
      </c>
      <c r="D4353" s="72" t="s">
        <v>4338</v>
      </c>
      <c r="E4353" s="70"/>
      <c r="F4353" s="70"/>
      <c r="G4353" s="70">
        <v>485</v>
      </c>
      <c r="H4353" s="73">
        <v>2557</v>
      </c>
      <c r="I4353" s="73" t="s">
        <v>154</v>
      </c>
      <c r="J4353" s="73" t="s">
        <v>155</v>
      </c>
      <c r="K4353" s="73" t="s">
        <v>1182</v>
      </c>
    </row>
    <row r="4354" spans="1:11" ht="17.25">
      <c r="A4354" s="79">
        <v>24</v>
      </c>
      <c r="B4354" s="80">
        <v>20911</v>
      </c>
      <c r="C4354" s="66" t="s">
        <v>164</v>
      </c>
      <c r="D4354" s="72" t="s">
        <v>4339</v>
      </c>
      <c r="E4354" s="70"/>
      <c r="F4354" s="70"/>
      <c r="G4354" s="70">
        <v>11000</v>
      </c>
      <c r="H4354" s="73">
        <v>2557</v>
      </c>
      <c r="I4354" s="73" t="s">
        <v>154</v>
      </c>
      <c r="J4354" s="73" t="s">
        <v>155</v>
      </c>
      <c r="K4354" s="73" t="s">
        <v>1182</v>
      </c>
    </row>
    <row r="4355" spans="1:11" ht="17.25">
      <c r="A4355" s="79">
        <v>25</v>
      </c>
      <c r="B4355" s="80">
        <v>20911</v>
      </c>
      <c r="C4355" s="67" t="s">
        <v>2597</v>
      </c>
      <c r="D4355" s="72" t="s">
        <v>4340</v>
      </c>
      <c r="E4355" s="70"/>
      <c r="F4355" s="73"/>
      <c r="G4355" s="70">
        <v>6000</v>
      </c>
      <c r="H4355" s="73">
        <v>2557</v>
      </c>
      <c r="I4355" s="73" t="s">
        <v>154</v>
      </c>
      <c r="J4355" s="73" t="s">
        <v>155</v>
      </c>
      <c r="K4355" s="73" t="s">
        <v>1182</v>
      </c>
    </row>
    <row r="4356" spans="1:11" ht="17.25">
      <c r="A4356" s="79">
        <v>28</v>
      </c>
      <c r="B4356" s="80">
        <v>20911</v>
      </c>
      <c r="C4356" s="72" t="s">
        <v>241</v>
      </c>
      <c r="D4356" s="72" t="s">
        <v>4341</v>
      </c>
      <c r="E4356" s="70"/>
      <c r="F4356" s="70"/>
      <c r="G4356" s="70">
        <v>8000</v>
      </c>
      <c r="H4356" s="73">
        <v>2557</v>
      </c>
      <c r="I4356" s="73" t="s">
        <v>154</v>
      </c>
      <c r="J4356" s="73" t="s">
        <v>155</v>
      </c>
      <c r="K4356" s="73" t="s">
        <v>1182</v>
      </c>
    </row>
    <row r="4357" spans="1:11" ht="17.25">
      <c r="A4357" s="79">
        <v>30</v>
      </c>
      <c r="B4357" s="80">
        <v>20911</v>
      </c>
      <c r="C4357" s="72" t="s">
        <v>160</v>
      </c>
      <c r="D4357" s="72" t="s">
        <v>4342</v>
      </c>
      <c r="E4357" s="70"/>
      <c r="F4357" s="70"/>
      <c r="G4357" s="70">
        <v>490</v>
      </c>
      <c r="H4357" s="73">
        <v>2557</v>
      </c>
      <c r="I4357" s="73" t="s">
        <v>154</v>
      </c>
      <c r="J4357" s="73" t="s">
        <v>155</v>
      </c>
      <c r="K4357" s="73" t="s">
        <v>1182</v>
      </c>
    </row>
    <row r="4358" spans="1:11" ht="17.25">
      <c r="A4358" s="79">
        <v>7</v>
      </c>
      <c r="B4358" s="80">
        <v>20941</v>
      </c>
      <c r="C4358" s="72" t="s">
        <v>160</v>
      </c>
      <c r="D4358" s="72" t="s">
        <v>4343</v>
      </c>
      <c r="E4358" s="70"/>
      <c r="F4358" s="70"/>
      <c r="G4358" s="70">
        <v>250</v>
      </c>
      <c r="H4358" s="73">
        <v>2557</v>
      </c>
      <c r="I4358" s="73" t="s">
        <v>154</v>
      </c>
      <c r="J4358" s="73" t="s">
        <v>155</v>
      </c>
      <c r="K4358" s="73" t="s">
        <v>1182</v>
      </c>
    </row>
    <row r="4359" spans="1:11" ht="17.25">
      <c r="A4359" s="79">
        <v>8</v>
      </c>
      <c r="B4359" s="80">
        <v>20941</v>
      </c>
      <c r="C4359" s="72" t="s">
        <v>152</v>
      </c>
      <c r="D4359" s="72" t="s">
        <v>4344</v>
      </c>
      <c r="E4359" s="70"/>
      <c r="F4359" s="70"/>
      <c r="G4359" s="70">
        <f>3680+3760</f>
        <v>7440</v>
      </c>
      <c r="H4359" s="73">
        <v>2557</v>
      </c>
      <c r="I4359" s="73" t="s">
        <v>154</v>
      </c>
      <c r="J4359" s="73" t="s">
        <v>155</v>
      </c>
      <c r="K4359" s="73" t="s">
        <v>1182</v>
      </c>
    </row>
    <row r="4360" spans="1:11" ht="17.25">
      <c r="A4360" s="79">
        <v>8</v>
      </c>
      <c r="B4360" s="80">
        <v>20941</v>
      </c>
      <c r="C4360" s="72" t="s">
        <v>152</v>
      </c>
      <c r="D4360" s="72" t="s">
        <v>4345</v>
      </c>
      <c r="E4360" s="70"/>
      <c r="F4360" s="70"/>
      <c r="G4360" s="70">
        <v>3700</v>
      </c>
      <c r="H4360" s="73">
        <v>2557</v>
      </c>
      <c r="I4360" s="73" t="s">
        <v>154</v>
      </c>
      <c r="J4360" s="73" t="s">
        <v>155</v>
      </c>
      <c r="K4360" s="73" t="s">
        <v>1182</v>
      </c>
    </row>
    <row r="4361" spans="1:11" ht="17.25">
      <c r="A4361" s="79">
        <v>8</v>
      </c>
      <c r="B4361" s="80">
        <v>20941</v>
      </c>
      <c r="C4361" s="72" t="s">
        <v>152</v>
      </c>
      <c r="D4361" s="72" t="s">
        <v>4346</v>
      </c>
      <c r="E4361" s="70"/>
      <c r="F4361" s="70"/>
      <c r="G4361" s="70">
        <v>5600</v>
      </c>
      <c r="H4361" s="73">
        <v>2557</v>
      </c>
      <c r="I4361" s="73" t="s">
        <v>154</v>
      </c>
      <c r="J4361" s="73" t="s">
        <v>155</v>
      </c>
      <c r="K4361" s="73" t="s">
        <v>1182</v>
      </c>
    </row>
    <row r="4362" spans="1:11" ht="17.25">
      <c r="A4362" s="79">
        <v>8</v>
      </c>
      <c r="B4362" s="80">
        <v>20941</v>
      </c>
      <c r="C4362" s="72" t="s">
        <v>178</v>
      </c>
      <c r="D4362" s="72" t="s">
        <v>4347</v>
      </c>
      <c r="E4362" s="70"/>
      <c r="F4362" s="70"/>
      <c r="G4362" s="70">
        <v>15000</v>
      </c>
      <c r="H4362" s="73">
        <v>2557</v>
      </c>
      <c r="I4362" s="73" t="s">
        <v>154</v>
      </c>
      <c r="J4362" s="73" t="s">
        <v>155</v>
      </c>
      <c r="K4362" s="73" t="s">
        <v>1182</v>
      </c>
    </row>
    <row r="4363" spans="1:11" ht="17.25">
      <c r="A4363" s="79">
        <v>8</v>
      </c>
      <c r="B4363" s="80">
        <v>20941</v>
      </c>
      <c r="C4363" s="72" t="s">
        <v>178</v>
      </c>
      <c r="D4363" s="72" t="s">
        <v>4348</v>
      </c>
      <c r="E4363" s="70"/>
      <c r="F4363" s="70"/>
      <c r="G4363" s="70">
        <v>3000</v>
      </c>
      <c r="H4363" s="73">
        <v>2557</v>
      </c>
      <c r="I4363" s="73" t="s">
        <v>154</v>
      </c>
      <c r="J4363" s="73" t="s">
        <v>155</v>
      </c>
      <c r="K4363" s="73" t="s">
        <v>1182</v>
      </c>
    </row>
    <row r="4364" spans="1:11" ht="17.25">
      <c r="A4364" s="79">
        <v>8</v>
      </c>
      <c r="B4364" s="80">
        <v>20941</v>
      </c>
      <c r="C4364" s="72" t="s">
        <v>156</v>
      </c>
      <c r="D4364" s="72" t="s">
        <v>4192</v>
      </c>
      <c r="E4364" s="70"/>
      <c r="F4364" s="70"/>
      <c r="G4364" s="70">
        <v>13451</v>
      </c>
      <c r="H4364" s="73">
        <v>2557</v>
      </c>
      <c r="I4364" s="73" t="s">
        <v>154</v>
      </c>
      <c r="J4364" s="73" t="s">
        <v>155</v>
      </c>
      <c r="K4364" s="73" t="s">
        <v>1182</v>
      </c>
    </row>
    <row r="4365" spans="1:11" ht="17.25">
      <c r="A4365" s="79">
        <v>12</v>
      </c>
      <c r="B4365" s="80">
        <v>20941</v>
      </c>
      <c r="C4365" s="72" t="s">
        <v>160</v>
      </c>
      <c r="D4365" s="72" t="s">
        <v>4349</v>
      </c>
      <c r="E4365" s="70"/>
      <c r="F4365" s="70"/>
      <c r="G4365" s="70">
        <v>350</v>
      </c>
      <c r="H4365" s="73">
        <v>2557</v>
      </c>
      <c r="I4365" s="73" t="s">
        <v>154</v>
      </c>
      <c r="J4365" s="73" t="s">
        <v>155</v>
      </c>
      <c r="K4365" s="73" t="s">
        <v>1182</v>
      </c>
    </row>
    <row r="4366" spans="1:11" ht="17.25">
      <c r="A4366" s="79">
        <v>19</v>
      </c>
      <c r="B4366" s="80">
        <v>20941</v>
      </c>
      <c r="C4366" s="72" t="s">
        <v>160</v>
      </c>
      <c r="D4366" s="72" t="s">
        <v>4350</v>
      </c>
      <c r="E4366" s="70"/>
      <c r="F4366" s="70"/>
      <c r="G4366" s="70">
        <v>595</v>
      </c>
      <c r="H4366" s="73">
        <v>2557</v>
      </c>
      <c r="I4366" s="73" t="s">
        <v>154</v>
      </c>
      <c r="J4366" s="73" t="s">
        <v>155</v>
      </c>
      <c r="K4366" s="73" t="s">
        <v>1182</v>
      </c>
    </row>
    <row r="4367" spans="1:11" ht="17.25">
      <c r="A4367" s="79">
        <v>19</v>
      </c>
      <c r="B4367" s="80">
        <v>20941</v>
      </c>
      <c r="C4367" s="81" t="s">
        <v>186</v>
      </c>
      <c r="D4367" s="72" t="s">
        <v>4351</v>
      </c>
      <c r="E4367" s="70"/>
      <c r="F4367" s="70"/>
      <c r="G4367" s="70">
        <v>188</v>
      </c>
      <c r="H4367" s="73">
        <v>2557</v>
      </c>
      <c r="I4367" s="73" t="s">
        <v>154</v>
      </c>
      <c r="J4367" s="73" t="s">
        <v>155</v>
      </c>
      <c r="K4367" s="73" t="s">
        <v>1182</v>
      </c>
    </row>
    <row r="4368" spans="1:11" ht="17.25">
      <c r="A4368" s="79">
        <v>19</v>
      </c>
      <c r="B4368" s="80">
        <v>20941</v>
      </c>
      <c r="C4368" s="66" t="s">
        <v>164</v>
      </c>
      <c r="D4368" s="72" t="s">
        <v>4243</v>
      </c>
      <c r="E4368" s="70"/>
      <c r="F4368" s="70"/>
      <c r="G4368" s="70">
        <v>20250</v>
      </c>
      <c r="H4368" s="73">
        <v>2557</v>
      </c>
      <c r="I4368" s="73" t="s">
        <v>154</v>
      </c>
      <c r="J4368" s="73" t="s">
        <v>155</v>
      </c>
      <c r="K4368" s="73" t="s">
        <v>1182</v>
      </c>
    </row>
    <row r="4369" spans="1:11" ht="17.25">
      <c r="A4369" s="79">
        <v>19</v>
      </c>
      <c r="B4369" s="80">
        <v>20941</v>
      </c>
      <c r="C4369" s="72" t="s">
        <v>432</v>
      </c>
      <c r="D4369" s="72" t="s">
        <v>4352</v>
      </c>
      <c r="E4369" s="70"/>
      <c r="F4369" s="70"/>
      <c r="G4369" s="70">
        <v>10</v>
      </c>
      <c r="H4369" s="73">
        <v>2557</v>
      </c>
      <c r="I4369" s="73" t="s">
        <v>154</v>
      </c>
      <c r="J4369" s="73" t="s">
        <v>155</v>
      </c>
      <c r="K4369" s="73" t="s">
        <v>1182</v>
      </c>
    </row>
    <row r="4370" spans="1:11" ht="17.25">
      <c r="A4370" s="79">
        <v>19</v>
      </c>
      <c r="B4370" s="80">
        <v>20941</v>
      </c>
      <c r="C4370" s="72" t="s">
        <v>160</v>
      </c>
      <c r="D4370" s="72" t="s">
        <v>4353</v>
      </c>
      <c r="E4370" s="70"/>
      <c r="F4370" s="70"/>
      <c r="G4370" s="70">
        <v>300</v>
      </c>
      <c r="H4370" s="73">
        <v>2557</v>
      </c>
      <c r="I4370" s="73" t="s">
        <v>154</v>
      </c>
      <c r="J4370" s="73" t="s">
        <v>155</v>
      </c>
      <c r="K4370" s="73" t="s">
        <v>1182</v>
      </c>
    </row>
    <row r="4371" spans="1:11" ht="17.25">
      <c r="A4371" s="79">
        <v>20</v>
      </c>
      <c r="B4371" s="80">
        <v>20941</v>
      </c>
      <c r="C4371" s="72" t="s">
        <v>432</v>
      </c>
      <c r="D4371" s="72" t="s">
        <v>4354</v>
      </c>
      <c r="E4371" s="70"/>
      <c r="F4371" s="70"/>
      <c r="G4371" s="70">
        <v>50</v>
      </c>
      <c r="H4371" s="73">
        <v>2557</v>
      </c>
      <c r="I4371" s="73" t="s">
        <v>154</v>
      </c>
      <c r="J4371" s="73" t="s">
        <v>155</v>
      </c>
      <c r="K4371" s="73" t="s">
        <v>1182</v>
      </c>
    </row>
    <row r="4372" spans="1:11" ht="17.25">
      <c r="A4372" s="79">
        <v>21</v>
      </c>
      <c r="B4372" s="80">
        <v>20941</v>
      </c>
      <c r="C4372" s="72" t="s">
        <v>160</v>
      </c>
      <c r="D4372" s="72" t="s">
        <v>4355</v>
      </c>
      <c r="E4372" s="70"/>
      <c r="F4372" s="70"/>
      <c r="G4372" s="70">
        <v>953</v>
      </c>
      <c r="H4372" s="73">
        <v>2557</v>
      </c>
      <c r="I4372" s="73" t="s">
        <v>154</v>
      </c>
      <c r="J4372" s="73" t="s">
        <v>155</v>
      </c>
      <c r="K4372" s="73" t="s">
        <v>1182</v>
      </c>
    </row>
    <row r="4373" spans="1:11" ht="17.25">
      <c r="A4373" s="79">
        <v>21</v>
      </c>
      <c r="B4373" s="80">
        <v>20941</v>
      </c>
      <c r="C4373" s="66" t="s">
        <v>164</v>
      </c>
      <c r="D4373" s="72" t="s">
        <v>4355</v>
      </c>
      <c r="E4373" s="70"/>
      <c r="F4373" s="70"/>
      <c r="G4373" s="70">
        <v>9500</v>
      </c>
      <c r="H4373" s="73">
        <v>2557</v>
      </c>
      <c r="I4373" s="73" t="s">
        <v>154</v>
      </c>
      <c r="J4373" s="73" t="s">
        <v>155</v>
      </c>
      <c r="K4373" s="73" t="s">
        <v>1182</v>
      </c>
    </row>
    <row r="4374" spans="1:11" ht="17.25">
      <c r="A4374" s="79">
        <v>30</v>
      </c>
      <c r="B4374" s="80">
        <v>20941</v>
      </c>
      <c r="C4374" s="72" t="s">
        <v>160</v>
      </c>
      <c r="D4374" s="72" t="s">
        <v>4356</v>
      </c>
      <c r="E4374" s="70"/>
      <c r="F4374" s="70"/>
      <c r="G4374" s="70">
        <v>805</v>
      </c>
      <c r="H4374" s="73">
        <v>2557</v>
      </c>
      <c r="I4374" s="73" t="s">
        <v>154</v>
      </c>
      <c r="J4374" s="73" t="s">
        <v>155</v>
      </c>
      <c r="K4374" s="73" t="s">
        <v>1182</v>
      </c>
    </row>
    <row r="4375" spans="1:11" ht="17.25">
      <c r="A4375" s="79">
        <v>30</v>
      </c>
      <c r="B4375" s="80">
        <v>20941</v>
      </c>
      <c r="C4375" s="72" t="s">
        <v>160</v>
      </c>
      <c r="D4375" s="72" t="s">
        <v>4357</v>
      </c>
      <c r="E4375" s="70"/>
      <c r="F4375" s="70"/>
      <c r="G4375" s="70">
        <v>360</v>
      </c>
      <c r="H4375" s="73">
        <v>2557</v>
      </c>
      <c r="I4375" s="73" t="s">
        <v>154</v>
      </c>
      <c r="J4375" s="73" t="s">
        <v>155</v>
      </c>
      <c r="K4375" s="73" t="s">
        <v>1182</v>
      </c>
    </row>
    <row r="4376" spans="1:11" ht="17.25">
      <c r="A4376" s="79">
        <v>30</v>
      </c>
      <c r="B4376" s="80">
        <v>20941</v>
      </c>
      <c r="C4376" s="72" t="s">
        <v>160</v>
      </c>
      <c r="D4376" s="72" t="s">
        <v>4358</v>
      </c>
      <c r="E4376" s="70"/>
      <c r="F4376" s="70"/>
      <c r="G4376" s="70">
        <v>1240</v>
      </c>
      <c r="H4376" s="73">
        <v>2557</v>
      </c>
      <c r="I4376" s="73" t="s">
        <v>154</v>
      </c>
      <c r="J4376" s="73" t="s">
        <v>155</v>
      </c>
      <c r="K4376" s="73" t="s">
        <v>1182</v>
      </c>
    </row>
    <row r="4377" spans="1:11" ht="17.25">
      <c r="A4377" s="79">
        <v>3</v>
      </c>
      <c r="B4377" s="80">
        <v>20972</v>
      </c>
      <c r="C4377" s="72" t="s">
        <v>152</v>
      </c>
      <c r="D4377" s="72" t="s">
        <v>4359</v>
      </c>
      <c r="E4377" s="70"/>
      <c r="F4377" s="70"/>
      <c r="G4377" s="70">
        <v>3700</v>
      </c>
      <c r="H4377" s="73">
        <v>2557</v>
      </c>
      <c r="I4377" s="73" t="s">
        <v>154</v>
      </c>
      <c r="J4377" s="73" t="s">
        <v>155</v>
      </c>
      <c r="K4377" s="73" t="s">
        <v>1182</v>
      </c>
    </row>
    <row r="4378" spans="1:11" ht="17.25">
      <c r="A4378" s="79">
        <v>3</v>
      </c>
      <c r="B4378" s="80">
        <v>20972</v>
      </c>
      <c r="C4378" s="72" t="s">
        <v>152</v>
      </c>
      <c r="D4378" s="72" t="s">
        <v>4360</v>
      </c>
      <c r="E4378" s="70"/>
      <c r="F4378" s="70"/>
      <c r="G4378" s="70">
        <v>5600</v>
      </c>
      <c r="H4378" s="73">
        <v>2557</v>
      </c>
      <c r="I4378" s="73" t="s">
        <v>154</v>
      </c>
      <c r="J4378" s="73" t="s">
        <v>155</v>
      </c>
      <c r="K4378" s="73" t="s">
        <v>1182</v>
      </c>
    </row>
    <row r="4379" spans="1:11" ht="17.25">
      <c r="A4379" s="79">
        <v>3</v>
      </c>
      <c r="B4379" s="80">
        <v>20972</v>
      </c>
      <c r="C4379" s="72" t="s">
        <v>152</v>
      </c>
      <c r="D4379" s="72" t="s">
        <v>4361</v>
      </c>
      <c r="E4379" s="70"/>
      <c r="F4379" s="70"/>
      <c r="G4379" s="70">
        <f>3680+3760</f>
        <v>7440</v>
      </c>
      <c r="H4379" s="73">
        <v>2557</v>
      </c>
      <c r="I4379" s="73" t="s">
        <v>154</v>
      </c>
      <c r="J4379" s="73" t="s">
        <v>155</v>
      </c>
      <c r="K4379" s="73" t="s">
        <v>1182</v>
      </c>
    </row>
    <row r="4380" spans="1:11" ht="17.25">
      <c r="A4380" s="79">
        <v>3</v>
      </c>
      <c r="B4380" s="80">
        <v>20972</v>
      </c>
      <c r="C4380" s="72" t="s">
        <v>178</v>
      </c>
      <c r="D4380" s="72" t="s">
        <v>4362</v>
      </c>
      <c r="E4380" s="70"/>
      <c r="F4380" s="70"/>
      <c r="G4380" s="70">
        <v>12000</v>
      </c>
      <c r="H4380" s="73">
        <v>2557</v>
      </c>
      <c r="I4380" s="73" t="s">
        <v>154</v>
      </c>
      <c r="J4380" s="73" t="s">
        <v>155</v>
      </c>
      <c r="K4380" s="73" t="s">
        <v>1182</v>
      </c>
    </row>
    <row r="4381" spans="1:11" ht="17.25">
      <c r="A4381" s="79">
        <v>3</v>
      </c>
      <c r="B4381" s="80">
        <v>20972</v>
      </c>
      <c r="C4381" s="72" t="s">
        <v>178</v>
      </c>
      <c r="D4381" s="72" t="s">
        <v>4363</v>
      </c>
      <c r="E4381" s="70"/>
      <c r="F4381" s="70"/>
      <c r="G4381" s="70">
        <v>3000</v>
      </c>
      <c r="H4381" s="73">
        <v>2557</v>
      </c>
      <c r="I4381" s="73" t="s">
        <v>154</v>
      </c>
      <c r="J4381" s="73" t="s">
        <v>155</v>
      </c>
      <c r="K4381" s="73" t="s">
        <v>1182</v>
      </c>
    </row>
    <row r="4382" spans="1:11" ht="17.25">
      <c r="A4382" s="79">
        <v>3</v>
      </c>
      <c r="B4382" s="80">
        <v>20972</v>
      </c>
      <c r="C4382" s="72" t="s">
        <v>156</v>
      </c>
      <c r="D4382" s="72" t="s">
        <v>4195</v>
      </c>
      <c r="E4382" s="70"/>
      <c r="F4382" s="70"/>
      <c r="G4382" s="70">
        <f>9701+1500+2250</f>
        <v>13451</v>
      </c>
      <c r="H4382" s="73">
        <v>2557</v>
      </c>
      <c r="I4382" s="73" t="s">
        <v>154</v>
      </c>
      <c r="J4382" s="73" t="s">
        <v>155</v>
      </c>
      <c r="K4382" s="73" t="s">
        <v>1182</v>
      </c>
    </row>
    <row r="4383" spans="1:11" ht="17.25">
      <c r="A4383" s="79">
        <v>4</v>
      </c>
      <c r="B4383" s="80">
        <v>20972</v>
      </c>
      <c r="C4383" s="72" t="s">
        <v>160</v>
      </c>
      <c r="D4383" s="72" t="s">
        <v>4364</v>
      </c>
      <c r="E4383" s="70"/>
      <c r="F4383" s="70"/>
      <c r="G4383" s="70">
        <v>735</v>
      </c>
      <c r="H4383" s="73">
        <v>2557</v>
      </c>
      <c r="I4383" s="73" t="s">
        <v>154</v>
      </c>
      <c r="J4383" s="73" t="s">
        <v>155</v>
      </c>
      <c r="K4383" s="73" t="s">
        <v>1182</v>
      </c>
    </row>
    <row r="4384" spans="1:11" ht="17.25">
      <c r="A4384" s="79">
        <v>6</v>
      </c>
      <c r="B4384" s="80">
        <v>20972</v>
      </c>
      <c r="C4384" s="72" t="s">
        <v>171</v>
      </c>
      <c r="D4384" s="72" t="s">
        <v>4365</v>
      </c>
      <c r="E4384" s="70"/>
      <c r="F4384" s="70"/>
      <c r="G4384" s="70">
        <v>480</v>
      </c>
      <c r="H4384" s="73">
        <v>2557</v>
      </c>
      <c r="I4384" s="73" t="s">
        <v>154</v>
      </c>
      <c r="J4384" s="73" t="s">
        <v>155</v>
      </c>
      <c r="K4384" s="73" t="s">
        <v>1182</v>
      </c>
    </row>
    <row r="4385" spans="1:11" ht="17.25">
      <c r="A4385" s="79">
        <v>6</v>
      </c>
      <c r="B4385" s="80">
        <v>20972</v>
      </c>
      <c r="C4385" s="72" t="s">
        <v>171</v>
      </c>
      <c r="D4385" s="72" t="s">
        <v>4366</v>
      </c>
      <c r="E4385" s="70"/>
      <c r="F4385" s="70"/>
      <c r="G4385" s="70">
        <v>600</v>
      </c>
      <c r="H4385" s="73">
        <v>2557</v>
      </c>
      <c r="I4385" s="73" t="s">
        <v>154</v>
      </c>
      <c r="J4385" s="73" t="s">
        <v>155</v>
      </c>
      <c r="K4385" s="73" t="s">
        <v>1182</v>
      </c>
    </row>
    <row r="4386" spans="1:11" ht="17.25">
      <c r="A4386" s="79">
        <v>11</v>
      </c>
      <c r="B4386" s="80">
        <v>20972</v>
      </c>
      <c r="C4386" s="72" t="s">
        <v>160</v>
      </c>
      <c r="D4386" s="72" t="s">
        <v>4367</v>
      </c>
      <c r="E4386" s="70"/>
      <c r="F4386" s="70"/>
      <c r="G4386" s="70">
        <v>375</v>
      </c>
      <c r="H4386" s="73">
        <v>2557</v>
      </c>
      <c r="I4386" s="73" t="s">
        <v>154</v>
      </c>
      <c r="J4386" s="73" t="s">
        <v>155</v>
      </c>
      <c r="K4386" s="73" t="s">
        <v>1182</v>
      </c>
    </row>
    <row r="4387" spans="1:11" ht="17.25">
      <c r="A4387" s="79">
        <v>11</v>
      </c>
      <c r="B4387" s="80">
        <v>20972</v>
      </c>
      <c r="C4387" s="72" t="s">
        <v>160</v>
      </c>
      <c r="D4387" s="72" t="s">
        <v>4368</v>
      </c>
      <c r="E4387" s="70"/>
      <c r="F4387" s="70"/>
      <c r="G4387" s="70">
        <v>535</v>
      </c>
      <c r="H4387" s="73">
        <v>2557</v>
      </c>
      <c r="I4387" s="73" t="s">
        <v>154</v>
      </c>
      <c r="J4387" s="73" t="s">
        <v>155</v>
      </c>
      <c r="K4387" s="73" t="s">
        <v>1182</v>
      </c>
    </row>
    <row r="4388" spans="1:11" ht="17.25">
      <c r="A4388" s="79">
        <v>13</v>
      </c>
      <c r="B4388" s="80">
        <v>20972</v>
      </c>
      <c r="C4388" s="72" t="s">
        <v>432</v>
      </c>
      <c r="D4388" s="72" t="s">
        <v>4369</v>
      </c>
      <c r="E4388" s="70"/>
      <c r="F4388" s="70"/>
      <c r="G4388" s="70">
        <v>10</v>
      </c>
      <c r="H4388" s="73">
        <v>2557</v>
      </c>
      <c r="I4388" s="73" t="s">
        <v>154</v>
      </c>
      <c r="J4388" s="73" t="s">
        <v>155</v>
      </c>
      <c r="K4388" s="73" t="s">
        <v>1182</v>
      </c>
    </row>
    <row r="4389" spans="1:11" ht="17.25">
      <c r="A4389" s="79">
        <v>13</v>
      </c>
      <c r="B4389" s="80">
        <v>20972</v>
      </c>
      <c r="C4389" s="81" t="s">
        <v>1313</v>
      </c>
      <c r="D4389" s="72" t="s">
        <v>4370</v>
      </c>
      <c r="E4389" s="70"/>
      <c r="F4389" s="73"/>
      <c r="G4389" s="70">
        <v>44956.27</v>
      </c>
      <c r="H4389" s="73">
        <v>2557</v>
      </c>
      <c r="I4389" s="73" t="s">
        <v>154</v>
      </c>
      <c r="J4389" s="73" t="s">
        <v>155</v>
      </c>
      <c r="K4389" s="73" t="s">
        <v>1182</v>
      </c>
    </row>
    <row r="4390" spans="1:11" ht="17.25">
      <c r="A4390" s="79">
        <v>17</v>
      </c>
      <c r="B4390" s="80">
        <v>20972</v>
      </c>
      <c r="C4390" s="66" t="s">
        <v>164</v>
      </c>
      <c r="D4390" s="72" t="s">
        <v>4371</v>
      </c>
      <c r="E4390" s="70"/>
      <c r="F4390" s="70"/>
      <c r="G4390" s="70">
        <f>2000+1500+1500+1500+1500+1500+1500</f>
        <v>11000</v>
      </c>
      <c r="H4390" s="73">
        <v>2557</v>
      </c>
      <c r="I4390" s="73" t="s">
        <v>154</v>
      </c>
      <c r="J4390" s="73" t="s">
        <v>155</v>
      </c>
      <c r="K4390" s="73" t="s">
        <v>1182</v>
      </c>
    </row>
    <row r="4391" spans="1:11" ht="17.25">
      <c r="A4391" s="79">
        <v>17</v>
      </c>
      <c r="B4391" s="80">
        <v>20972</v>
      </c>
      <c r="C4391" s="72" t="s">
        <v>160</v>
      </c>
      <c r="D4391" s="72" t="s">
        <v>4371</v>
      </c>
      <c r="E4391" s="70"/>
      <c r="F4391" s="70"/>
      <c r="G4391" s="70">
        <v>735</v>
      </c>
      <c r="H4391" s="73">
        <v>2557</v>
      </c>
      <c r="I4391" s="73" t="s">
        <v>154</v>
      </c>
      <c r="J4391" s="73" t="s">
        <v>155</v>
      </c>
      <c r="K4391" s="73" t="s">
        <v>1182</v>
      </c>
    </row>
    <row r="4392" spans="1:11" ht="17.25">
      <c r="A4392" s="79">
        <v>18</v>
      </c>
      <c r="B4392" s="80">
        <v>20972</v>
      </c>
      <c r="C4392" s="72" t="s">
        <v>432</v>
      </c>
      <c r="D4392" s="72" t="s">
        <v>4372</v>
      </c>
      <c r="E4392" s="70"/>
      <c r="F4392" s="70"/>
      <c r="G4392" s="70">
        <v>80</v>
      </c>
      <c r="H4392" s="73">
        <v>2557</v>
      </c>
      <c r="I4392" s="73" t="s">
        <v>154</v>
      </c>
      <c r="J4392" s="73" t="s">
        <v>155</v>
      </c>
      <c r="K4392" s="73" t="s">
        <v>1182</v>
      </c>
    </row>
    <row r="4393" spans="1:11" ht="17.25">
      <c r="A4393" s="79">
        <v>19</v>
      </c>
      <c r="B4393" s="80">
        <v>20972</v>
      </c>
      <c r="C4393" s="70" t="s">
        <v>158</v>
      </c>
      <c r="D4393" s="72" t="s">
        <v>4373</v>
      </c>
      <c r="E4393" s="70"/>
      <c r="F4393" s="70"/>
      <c r="G4393" s="70">
        <v>16</v>
      </c>
      <c r="H4393" s="73">
        <v>2557</v>
      </c>
      <c r="I4393" s="73" t="s">
        <v>154</v>
      </c>
      <c r="J4393" s="73" t="s">
        <v>155</v>
      </c>
      <c r="K4393" s="73" t="s">
        <v>1182</v>
      </c>
    </row>
    <row r="4394" spans="1:11" ht="17.25">
      <c r="A4394" s="79">
        <v>27</v>
      </c>
      <c r="B4394" s="80">
        <v>20972</v>
      </c>
      <c r="C4394" s="72" t="s">
        <v>160</v>
      </c>
      <c r="D4394" s="72" t="s">
        <v>4374</v>
      </c>
      <c r="E4394" s="70"/>
      <c r="F4394" s="70"/>
      <c r="G4394" s="70">
        <v>1450</v>
      </c>
      <c r="H4394" s="73">
        <v>2557</v>
      </c>
      <c r="I4394" s="73" t="s">
        <v>154</v>
      </c>
      <c r="J4394" s="73" t="s">
        <v>155</v>
      </c>
      <c r="K4394" s="73" t="s">
        <v>1182</v>
      </c>
    </row>
    <row r="4395" spans="1:11" ht="17.25">
      <c r="A4395" s="79">
        <v>27</v>
      </c>
      <c r="B4395" s="80">
        <v>20972</v>
      </c>
      <c r="C4395" s="72" t="s">
        <v>160</v>
      </c>
      <c r="D4395" s="72" t="s">
        <v>4375</v>
      </c>
      <c r="E4395" s="70"/>
      <c r="F4395" s="70"/>
      <c r="G4395" s="70">
        <v>420</v>
      </c>
      <c r="H4395" s="73">
        <v>2557</v>
      </c>
      <c r="I4395" s="73" t="s">
        <v>154</v>
      </c>
      <c r="J4395" s="73" t="s">
        <v>155</v>
      </c>
      <c r="K4395" s="73" t="s">
        <v>1182</v>
      </c>
    </row>
    <row r="4396" spans="1:11" ht="17.25">
      <c r="A4396" s="79">
        <v>27</v>
      </c>
      <c r="B4396" s="80">
        <v>20972</v>
      </c>
      <c r="C4396" s="66" t="s">
        <v>164</v>
      </c>
      <c r="D4396" s="72" t="s">
        <v>4375</v>
      </c>
      <c r="E4396" s="70"/>
      <c r="F4396" s="70"/>
      <c r="G4396" s="70">
        <f>1750+2500+1000+1000+1000+1000+1000+1000+1000+1000+1000</f>
        <v>13250</v>
      </c>
      <c r="H4396" s="73">
        <v>2557</v>
      </c>
      <c r="I4396" s="73" t="s">
        <v>154</v>
      </c>
      <c r="J4396" s="73" t="s">
        <v>155</v>
      </c>
      <c r="K4396" s="73" t="s">
        <v>1182</v>
      </c>
    </row>
    <row r="4397" spans="1:11" ht="17.25">
      <c r="A4397" s="79">
        <v>3</v>
      </c>
      <c r="B4397" s="80">
        <v>21002</v>
      </c>
      <c r="C4397" s="72" t="s">
        <v>160</v>
      </c>
      <c r="D4397" s="72" t="s">
        <v>4376</v>
      </c>
      <c r="E4397" s="70"/>
      <c r="F4397" s="70"/>
      <c r="G4397" s="70">
        <v>510</v>
      </c>
      <c r="H4397" s="73">
        <v>2557</v>
      </c>
      <c r="I4397" s="73" t="s">
        <v>154</v>
      </c>
      <c r="J4397" s="73" t="s">
        <v>155</v>
      </c>
      <c r="K4397" s="73" t="s">
        <v>1182</v>
      </c>
    </row>
    <row r="4398" spans="1:11" ht="17.25">
      <c r="A4398" s="79">
        <v>3</v>
      </c>
      <c r="B4398" s="80">
        <v>21002</v>
      </c>
      <c r="C4398" s="72" t="s">
        <v>160</v>
      </c>
      <c r="D4398" s="72" t="s">
        <v>4377</v>
      </c>
      <c r="E4398" s="70"/>
      <c r="F4398" s="70"/>
      <c r="G4398" s="70">
        <v>1318</v>
      </c>
      <c r="H4398" s="73">
        <v>2557</v>
      </c>
      <c r="I4398" s="73" t="s">
        <v>154</v>
      </c>
      <c r="J4398" s="73" t="s">
        <v>155</v>
      </c>
      <c r="K4398" s="73" t="s">
        <v>1182</v>
      </c>
    </row>
    <row r="4399" spans="1:11" ht="17.25">
      <c r="A4399" s="79">
        <v>3</v>
      </c>
      <c r="B4399" s="80">
        <v>21002</v>
      </c>
      <c r="C4399" s="72" t="s">
        <v>160</v>
      </c>
      <c r="D4399" s="72" t="s">
        <v>4378</v>
      </c>
      <c r="E4399" s="70"/>
      <c r="F4399" s="70"/>
      <c r="G4399" s="70">
        <v>435</v>
      </c>
      <c r="H4399" s="73">
        <v>2557</v>
      </c>
      <c r="I4399" s="73" t="s">
        <v>154</v>
      </c>
      <c r="J4399" s="73" t="s">
        <v>155</v>
      </c>
      <c r="K4399" s="73" t="s">
        <v>1182</v>
      </c>
    </row>
    <row r="4400" spans="1:11" ht="17.25">
      <c r="A4400" s="79">
        <v>4</v>
      </c>
      <c r="B4400" s="80">
        <v>21002</v>
      </c>
      <c r="C4400" s="81" t="s">
        <v>168</v>
      </c>
      <c r="D4400" s="72" t="s">
        <v>4379</v>
      </c>
      <c r="E4400" s="70"/>
      <c r="F4400" s="70"/>
      <c r="G4400" s="70">
        <v>800</v>
      </c>
      <c r="H4400" s="73">
        <v>2557</v>
      </c>
      <c r="I4400" s="73" t="s">
        <v>154</v>
      </c>
      <c r="J4400" s="73" t="s">
        <v>155</v>
      </c>
      <c r="K4400" s="73" t="s">
        <v>1182</v>
      </c>
    </row>
    <row r="4401" spans="1:11" ht="17.25">
      <c r="A4401" s="79">
        <v>4</v>
      </c>
      <c r="B4401" s="80">
        <v>21002</v>
      </c>
      <c r="C4401" s="72" t="s">
        <v>152</v>
      </c>
      <c r="D4401" s="72" t="s">
        <v>4380</v>
      </c>
      <c r="E4401" s="70"/>
      <c r="F4401" s="70"/>
      <c r="G4401" s="70">
        <f>3680+3760</f>
        <v>7440</v>
      </c>
      <c r="H4401" s="73">
        <v>2557</v>
      </c>
      <c r="I4401" s="73" t="s">
        <v>154</v>
      </c>
      <c r="J4401" s="73" t="s">
        <v>155</v>
      </c>
      <c r="K4401" s="73" t="s">
        <v>1182</v>
      </c>
    </row>
    <row r="4402" spans="1:11" ht="17.25">
      <c r="A4402" s="79">
        <v>4</v>
      </c>
      <c r="B4402" s="80">
        <v>21002</v>
      </c>
      <c r="C4402" s="72" t="s">
        <v>152</v>
      </c>
      <c r="D4402" s="72" t="s">
        <v>4381</v>
      </c>
      <c r="E4402" s="70"/>
      <c r="F4402" s="70"/>
      <c r="G4402" s="70">
        <v>3700</v>
      </c>
      <c r="H4402" s="73">
        <v>2557</v>
      </c>
      <c r="I4402" s="73" t="s">
        <v>154</v>
      </c>
      <c r="J4402" s="73" t="s">
        <v>155</v>
      </c>
      <c r="K4402" s="73" t="s">
        <v>1182</v>
      </c>
    </row>
    <row r="4403" spans="1:11" ht="17.25">
      <c r="A4403" s="79">
        <v>4</v>
      </c>
      <c r="B4403" s="80">
        <v>21002</v>
      </c>
      <c r="C4403" s="72" t="s">
        <v>152</v>
      </c>
      <c r="D4403" s="72" t="s">
        <v>4382</v>
      </c>
      <c r="E4403" s="70"/>
      <c r="F4403" s="70"/>
      <c r="G4403" s="70">
        <v>5600</v>
      </c>
      <c r="H4403" s="73">
        <v>2557</v>
      </c>
      <c r="I4403" s="73" t="s">
        <v>154</v>
      </c>
      <c r="J4403" s="73" t="s">
        <v>155</v>
      </c>
      <c r="K4403" s="73" t="s">
        <v>1182</v>
      </c>
    </row>
    <row r="4404" spans="1:11" ht="17.25">
      <c r="A4404" s="79">
        <v>4</v>
      </c>
      <c r="B4404" s="80">
        <v>21002</v>
      </c>
      <c r="C4404" s="72" t="s">
        <v>178</v>
      </c>
      <c r="D4404" s="72" t="s">
        <v>4383</v>
      </c>
      <c r="E4404" s="70"/>
      <c r="F4404" s="70"/>
      <c r="G4404" s="70">
        <f>3000+3000+3000+3000</f>
        <v>12000</v>
      </c>
      <c r="H4404" s="73">
        <v>2557</v>
      </c>
      <c r="I4404" s="73" t="s">
        <v>154</v>
      </c>
      <c r="J4404" s="73" t="s">
        <v>155</v>
      </c>
      <c r="K4404" s="73" t="s">
        <v>1182</v>
      </c>
    </row>
    <row r="4405" spans="1:11" ht="17.25">
      <c r="A4405" s="79">
        <v>4</v>
      </c>
      <c r="B4405" s="80">
        <v>21002</v>
      </c>
      <c r="C4405" s="72" t="s">
        <v>178</v>
      </c>
      <c r="D4405" s="72" t="s">
        <v>4384</v>
      </c>
      <c r="E4405" s="70"/>
      <c r="F4405" s="70"/>
      <c r="G4405" s="70">
        <v>3000</v>
      </c>
      <c r="H4405" s="73">
        <v>2557</v>
      </c>
      <c r="I4405" s="73" t="s">
        <v>154</v>
      </c>
      <c r="J4405" s="73" t="s">
        <v>155</v>
      </c>
      <c r="K4405" s="73" t="s">
        <v>1182</v>
      </c>
    </row>
    <row r="4406" spans="1:11" ht="17.25">
      <c r="A4406" s="79">
        <v>4</v>
      </c>
      <c r="B4406" s="80">
        <v>21002</v>
      </c>
      <c r="C4406" s="72" t="s">
        <v>156</v>
      </c>
      <c r="D4406" s="72" t="s">
        <v>4199</v>
      </c>
      <c r="E4406" s="70"/>
      <c r="F4406" s="70"/>
      <c r="G4406" s="70">
        <f>9701+2250+1500</f>
        <v>13451</v>
      </c>
      <c r="H4406" s="73">
        <v>2557</v>
      </c>
      <c r="I4406" s="73" t="s">
        <v>154</v>
      </c>
      <c r="J4406" s="73" t="s">
        <v>155</v>
      </c>
      <c r="K4406" s="73" t="s">
        <v>1182</v>
      </c>
    </row>
    <row r="4407" spans="1:11" ht="17.25">
      <c r="A4407" s="79">
        <v>7</v>
      </c>
      <c r="B4407" s="80">
        <v>21002</v>
      </c>
      <c r="C4407" s="84" t="s">
        <v>168</v>
      </c>
      <c r="D4407" s="72" t="s">
        <v>4385</v>
      </c>
      <c r="E4407" s="70"/>
      <c r="F4407" s="70"/>
      <c r="G4407" s="70">
        <v>800</v>
      </c>
      <c r="H4407" s="73">
        <v>2557</v>
      </c>
      <c r="I4407" s="73" t="s">
        <v>154</v>
      </c>
      <c r="J4407" s="73" t="s">
        <v>155</v>
      </c>
      <c r="K4407" s="73" t="s">
        <v>1182</v>
      </c>
    </row>
    <row r="4408" spans="1:11" ht="17.25">
      <c r="A4408" s="79">
        <v>8</v>
      </c>
      <c r="B4408" s="80">
        <v>21002</v>
      </c>
      <c r="C4408" s="84" t="s">
        <v>168</v>
      </c>
      <c r="D4408" s="72" t="s">
        <v>4386</v>
      </c>
      <c r="E4408" s="70"/>
      <c r="F4408" s="70"/>
      <c r="G4408" s="70">
        <v>1170</v>
      </c>
      <c r="H4408" s="73">
        <v>2557</v>
      </c>
      <c r="I4408" s="73" t="s">
        <v>154</v>
      </c>
      <c r="J4408" s="73" t="s">
        <v>155</v>
      </c>
      <c r="K4408" s="73" t="s">
        <v>1182</v>
      </c>
    </row>
    <row r="4409" spans="1:11" ht="17.25">
      <c r="A4409" s="79">
        <v>15</v>
      </c>
      <c r="B4409" s="80">
        <v>21002</v>
      </c>
      <c r="C4409" s="67" t="s">
        <v>2597</v>
      </c>
      <c r="D4409" s="72" t="s">
        <v>4387</v>
      </c>
      <c r="E4409" s="70"/>
      <c r="F4409" s="73"/>
      <c r="G4409" s="70">
        <v>8750</v>
      </c>
      <c r="H4409" s="73">
        <v>2557</v>
      </c>
      <c r="I4409" s="73" t="s">
        <v>154</v>
      </c>
      <c r="J4409" s="73" t="s">
        <v>155</v>
      </c>
      <c r="K4409" s="73" t="s">
        <v>1182</v>
      </c>
    </row>
    <row r="4410" spans="1:11" ht="17.25">
      <c r="A4410" s="79">
        <v>15</v>
      </c>
      <c r="B4410" s="80">
        <v>21002</v>
      </c>
      <c r="C4410" s="72" t="s">
        <v>160</v>
      </c>
      <c r="D4410" s="72" t="s">
        <v>4388</v>
      </c>
      <c r="E4410" s="70"/>
      <c r="F4410" s="70"/>
      <c r="G4410" s="70">
        <v>1750</v>
      </c>
      <c r="H4410" s="73">
        <v>2557</v>
      </c>
      <c r="I4410" s="73" t="s">
        <v>154</v>
      </c>
      <c r="J4410" s="73" t="s">
        <v>155</v>
      </c>
      <c r="K4410" s="73" t="s">
        <v>1182</v>
      </c>
    </row>
    <row r="4411" spans="1:11" ht="17.25">
      <c r="A4411" s="79">
        <v>16</v>
      </c>
      <c r="B4411" s="80">
        <v>21002</v>
      </c>
      <c r="C4411" s="72" t="s">
        <v>432</v>
      </c>
      <c r="D4411" s="72" t="s">
        <v>4389</v>
      </c>
      <c r="E4411" s="70"/>
      <c r="F4411" s="70"/>
      <c r="G4411" s="70">
        <v>10</v>
      </c>
      <c r="H4411" s="73">
        <v>2557</v>
      </c>
      <c r="I4411" s="73" t="s">
        <v>154</v>
      </c>
      <c r="J4411" s="73" t="s">
        <v>155</v>
      </c>
      <c r="K4411" s="73" t="s">
        <v>1182</v>
      </c>
    </row>
    <row r="4412" spans="1:11" ht="17.25">
      <c r="A4412" s="79">
        <v>17</v>
      </c>
      <c r="B4412" s="80">
        <v>21002</v>
      </c>
      <c r="C4412" s="72" t="s">
        <v>160</v>
      </c>
      <c r="D4412" s="72" t="s">
        <v>4390</v>
      </c>
      <c r="E4412" s="70"/>
      <c r="F4412" s="70"/>
      <c r="G4412" s="70">
        <v>3865</v>
      </c>
      <c r="H4412" s="73">
        <v>2557</v>
      </c>
      <c r="I4412" s="73" t="s">
        <v>154</v>
      </c>
      <c r="J4412" s="73" t="s">
        <v>155</v>
      </c>
      <c r="K4412" s="73" t="s">
        <v>1182</v>
      </c>
    </row>
    <row r="4413" spans="1:11" ht="17.25">
      <c r="A4413" s="79">
        <v>21</v>
      </c>
      <c r="B4413" s="80">
        <v>21002</v>
      </c>
      <c r="C4413" s="72" t="s">
        <v>160</v>
      </c>
      <c r="D4413" s="72" t="s">
        <v>4391</v>
      </c>
      <c r="E4413" s="70"/>
      <c r="F4413" s="70"/>
      <c r="G4413" s="70">
        <v>280</v>
      </c>
      <c r="H4413" s="73">
        <v>2557</v>
      </c>
      <c r="I4413" s="73" t="s">
        <v>154</v>
      </c>
      <c r="J4413" s="73" t="s">
        <v>155</v>
      </c>
      <c r="K4413" s="73" t="s">
        <v>1182</v>
      </c>
    </row>
    <row r="4414" spans="1:11" ht="17.25">
      <c r="A4414" s="79">
        <v>21</v>
      </c>
      <c r="B4414" s="80">
        <v>21002</v>
      </c>
      <c r="C4414" s="66" t="s">
        <v>164</v>
      </c>
      <c r="D4414" s="72" t="s">
        <v>4392</v>
      </c>
      <c r="E4414" s="70"/>
      <c r="F4414" s="70"/>
      <c r="G4414" s="70">
        <v>12500</v>
      </c>
      <c r="H4414" s="73">
        <v>2557</v>
      </c>
      <c r="I4414" s="73" t="s">
        <v>154</v>
      </c>
      <c r="J4414" s="73" t="s">
        <v>155</v>
      </c>
      <c r="K4414" s="73" t="s">
        <v>1182</v>
      </c>
    </row>
    <row r="4415" spans="1:11" ht="17.25">
      <c r="A4415" s="79">
        <v>21</v>
      </c>
      <c r="B4415" s="80">
        <v>21002</v>
      </c>
      <c r="C4415" s="72" t="s">
        <v>160</v>
      </c>
      <c r="D4415" s="72" t="s">
        <v>4393</v>
      </c>
      <c r="E4415" s="70"/>
      <c r="F4415" s="70"/>
      <c r="G4415" s="70">
        <v>1320</v>
      </c>
      <c r="H4415" s="73">
        <v>2557</v>
      </c>
      <c r="I4415" s="73" t="s">
        <v>154</v>
      </c>
      <c r="J4415" s="73" t="s">
        <v>155</v>
      </c>
      <c r="K4415" s="73" t="s">
        <v>1182</v>
      </c>
    </row>
    <row r="4416" spans="1:11" ht="17.25">
      <c r="A4416" s="79">
        <v>23</v>
      </c>
      <c r="B4416" s="80">
        <v>21002</v>
      </c>
      <c r="C4416" s="66" t="s">
        <v>164</v>
      </c>
      <c r="D4416" s="72" t="s">
        <v>4394</v>
      </c>
      <c r="E4416" s="70"/>
      <c r="F4416" s="70"/>
      <c r="G4416" s="70">
        <f>1750+5000+1000+1000+1000+1000+1000+1000+1000+1000+1000+1000</f>
        <v>16750</v>
      </c>
      <c r="H4416" s="73">
        <v>2557</v>
      </c>
      <c r="I4416" s="73" t="s">
        <v>154</v>
      </c>
      <c r="J4416" s="73" t="s">
        <v>155</v>
      </c>
      <c r="K4416" s="73" t="s">
        <v>1182</v>
      </c>
    </row>
    <row r="4417" spans="1:11" ht="17.25">
      <c r="A4417" s="79">
        <v>23</v>
      </c>
      <c r="B4417" s="80">
        <v>21002</v>
      </c>
      <c r="C4417" s="72" t="s">
        <v>160</v>
      </c>
      <c r="D4417" s="72" t="s">
        <v>4394</v>
      </c>
      <c r="E4417" s="70"/>
      <c r="F4417" s="70"/>
      <c r="G4417" s="70">
        <v>581</v>
      </c>
      <c r="H4417" s="73">
        <v>2557</v>
      </c>
      <c r="I4417" s="73" t="s">
        <v>154</v>
      </c>
      <c r="J4417" s="73" t="s">
        <v>155</v>
      </c>
      <c r="K4417" s="73" t="s">
        <v>1182</v>
      </c>
    </row>
    <row r="4418" spans="1:11" ht="17.25">
      <c r="A4418" s="79">
        <v>23</v>
      </c>
      <c r="B4418" s="80">
        <v>21002</v>
      </c>
      <c r="C4418" s="72" t="s">
        <v>171</v>
      </c>
      <c r="D4418" s="72" t="s">
        <v>4395</v>
      </c>
      <c r="E4418" s="70"/>
      <c r="F4418" s="70"/>
      <c r="G4418" s="70">
        <v>2340</v>
      </c>
      <c r="H4418" s="73">
        <v>2557</v>
      </c>
      <c r="I4418" s="73" t="s">
        <v>154</v>
      </c>
      <c r="J4418" s="73" t="s">
        <v>155</v>
      </c>
      <c r="K4418" s="73" t="s">
        <v>1182</v>
      </c>
    </row>
    <row r="4419" spans="1:11" ht="17.25">
      <c r="A4419" s="79">
        <v>28</v>
      </c>
      <c r="B4419" s="80">
        <v>21002</v>
      </c>
      <c r="C4419" s="81" t="s">
        <v>168</v>
      </c>
      <c r="D4419" s="72" t="s">
        <v>4396</v>
      </c>
      <c r="E4419" s="70"/>
      <c r="F4419" s="70"/>
      <c r="G4419" s="70">
        <v>800</v>
      </c>
      <c r="H4419" s="73">
        <v>2557</v>
      </c>
      <c r="I4419" s="73" t="s">
        <v>154</v>
      </c>
      <c r="J4419" s="73" t="s">
        <v>155</v>
      </c>
      <c r="K4419" s="73" t="s">
        <v>1182</v>
      </c>
    </row>
    <row r="4420" spans="1:11" ht="17.25">
      <c r="A4420" s="79">
        <v>30</v>
      </c>
      <c r="B4420" s="80">
        <v>21002</v>
      </c>
      <c r="C4420" s="72" t="s">
        <v>160</v>
      </c>
      <c r="D4420" s="72" t="s">
        <v>4397</v>
      </c>
      <c r="E4420" s="70"/>
      <c r="F4420" s="70"/>
      <c r="G4420" s="70">
        <v>1455</v>
      </c>
      <c r="H4420" s="73">
        <v>2557</v>
      </c>
      <c r="I4420" s="73" t="s">
        <v>154</v>
      </c>
      <c r="J4420" s="73" t="s">
        <v>155</v>
      </c>
      <c r="K4420" s="73" t="s">
        <v>1182</v>
      </c>
    </row>
    <row r="4421" spans="1:11" ht="17.25">
      <c r="A4421" s="79">
        <v>31</v>
      </c>
      <c r="B4421" s="80">
        <v>21002</v>
      </c>
      <c r="C4421" s="72" t="s">
        <v>171</v>
      </c>
      <c r="D4421" s="72" t="s">
        <v>4398</v>
      </c>
      <c r="E4421" s="70"/>
      <c r="F4421" s="70"/>
      <c r="G4421" s="70">
        <v>960</v>
      </c>
      <c r="H4421" s="73">
        <v>2557</v>
      </c>
      <c r="I4421" s="73" t="s">
        <v>154</v>
      </c>
      <c r="J4421" s="73" t="s">
        <v>155</v>
      </c>
      <c r="K4421" s="73" t="s">
        <v>1182</v>
      </c>
    </row>
    <row r="4422" spans="1:11" ht="17.25">
      <c r="A4422" s="79">
        <v>4</v>
      </c>
      <c r="B4422" s="80">
        <v>21033</v>
      </c>
      <c r="C4422" s="72" t="s">
        <v>160</v>
      </c>
      <c r="D4422" s="72" t="s">
        <v>4399</v>
      </c>
      <c r="E4422" s="70"/>
      <c r="F4422" s="70"/>
      <c r="G4422" s="70">
        <v>3150</v>
      </c>
      <c r="H4422" s="73">
        <v>2557</v>
      </c>
      <c r="I4422" s="73" t="s">
        <v>154</v>
      </c>
      <c r="J4422" s="73" t="s">
        <v>155</v>
      </c>
      <c r="K4422" s="73" t="s">
        <v>1182</v>
      </c>
    </row>
    <row r="4423" spans="1:11" ht="17.25">
      <c r="A4423" s="79">
        <v>6</v>
      </c>
      <c r="B4423" s="80">
        <v>21033</v>
      </c>
      <c r="C4423" s="72" t="s">
        <v>160</v>
      </c>
      <c r="D4423" s="72" t="s">
        <v>4400</v>
      </c>
      <c r="E4423" s="70"/>
      <c r="F4423" s="70"/>
      <c r="G4423" s="70">
        <v>1080</v>
      </c>
      <c r="H4423" s="73">
        <v>2557</v>
      </c>
      <c r="I4423" s="73" t="s">
        <v>154</v>
      </c>
      <c r="J4423" s="73" t="s">
        <v>155</v>
      </c>
      <c r="K4423" s="73" t="s">
        <v>1182</v>
      </c>
    </row>
    <row r="4424" spans="1:11" ht="17.25">
      <c r="A4424" s="79">
        <v>6</v>
      </c>
      <c r="B4424" s="80">
        <v>21033</v>
      </c>
      <c r="C4424" s="72" t="s">
        <v>152</v>
      </c>
      <c r="D4424" s="72" t="s">
        <v>4401</v>
      </c>
      <c r="E4424" s="70"/>
      <c r="F4424" s="70"/>
      <c r="G4424" s="70">
        <f>3680+3760</f>
        <v>7440</v>
      </c>
      <c r="H4424" s="73">
        <v>2557</v>
      </c>
      <c r="I4424" s="73" t="s">
        <v>154</v>
      </c>
      <c r="J4424" s="73" t="s">
        <v>155</v>
      </c>
      <c r="K4424" s="73" t="s">
        <v>1182</v>
      </c>
    </row>
    <row r="4425" spans="1:11" ht="17.25">
      <c r="A4425" s="79">
        <v>6</v>
      </c>
      <c r="B4425" s="80">
        <v>21033</v>
      </c>
      <c r="C4425" s="72" t="s">
        <v>152</v>
      </c>
      <c r="D4425" s="72" t="s">
        <v>4402</v>
      </c>
      <c r="E4425" s="70"/>
      <c r="F4425" s="70"/>
      <c r="G4425" s="70">
        <v>3700</v>
      </c>
      <c r="H4425" s="73">
        <v>2557</v>
      </c>
      <c r="I4425" s="73" t="s">
        <v>154</v>
      </c>
      <c r="J4425" s="73" t="s">
        <v>155</v>
      </c>
      <c r="K4425" s="73" t="s">
        <v>1182</v>
      </c>
    </row>
    <row r="4426" spans="1:11" ht="17.25">
      <c r="A4426" s="79">
        <v>6</v>
      </c>
      <c r="B4426" s="80">
        <v>21033</v>
      </c>
      <c r="C4426" s="72" t="s">
        <v>152</v>
      </c>
      <c r="D4426" s="72" t="s">
        <v>4403</v>
      </c>
      <c r="E4426" s="70"/>
      <c r="F4426" s="70"/>
      <c r="G4426" s="70">
        <v>5600</v>
      </c>
      <c r="H4426" s="73">
        <v>2557</v>
      </c>
      <c r="I4426" s="73" t="s">
        <v>154</v>
      </c>
      <c r="J4426" s="73" t="s">
        <v>155</v>
      </c>
      <c r="K4426" s="73" t="s">
        <v>1182</v>
      </c>
    </row>
    <row r="4427" spans="1:11" ht="17.25">
      <c r="A4427" s="79">
        <v>6</v>
      </c>
      <c r="B4427" s="80">
        <v>21033</v>
      </c>
      <c r="C4427" s="72" t="s">
        <v>178</v>
      </c>
      <c r="D4427" s="72" t="s">
        <v>4404</v>
      </c>
      <c r="E4427" s="70"/>
      <c r="F4427" s="70"/>
      <c r="G4427" s="70">
        <v>12000</v>
      </c>
      <c r="H4427" s="73">
        <v>2557</v>
      </c>
      <c r="I4427" s="73" t="s">
        <v>154</v>
      </c>
      <c r="J4427" s="73" t="s">
        <v>155</v>
      </c>
      <c r="K4427" s="73" t="s">
        <v>1182</v>
      </c>
    </row>
    <row r="4428" spans="1:11" ht="17.25">
      <c r="A4428" s="79">
        <v>6</v>
      </c>
      <c r="B4428" s="80">
        <v>21033</v>
      </c>
      <c r="C4428" s="72" t="s">
        <v>156</v>
      </c>
      <c r="D4428" s="72" t="s">
        <v>4200</v>
      </c>
      <c r="E4428" s="70"/>
      <c r="F4428" s="70"/>
      <c r="G4428" s="70">
        <f>9701+2250+1500</f>
        <v>13451</v>
      </c>
      <c r="H4428" s="73">
        <v>2557</v>
      </c>
      <c r="I4428" s="73" t="s">
        <v>154</v>
      </c>
      <c r="J4428" s="73" t="s">
        <v>155</v>
      </c>
      <c r="K4428" s="73" t="s">
        <v>1182</v>
      </c>
    </row>
    <row r="4429" spans="1:11" ht="17.25">
      <c r="A4429" s="79">
        <v>13</v>
      </c>
      <c r="B4429" s="80">
        <v>21033</v>
      </c>
      <c r="C4429" s="81" t="s">
        <v>168</v>
      </c>
      <c r="D4429" s="72" t="s">
        <v>4405</v>
      </c>
      <c r="E4429" s="70"/>
      <c r="F4429" s="70"/>
      <c r="G4429" s="70">
        <v>3000</v>
      </c>
      <c r="H4429" s="73">
        <v>2557</v>
      </c>
      <c r="I4429" s="73" t="s">
        <v>154</v>
      </c>
      <c r="J4429" s="73" t="s">
        <v>155</v>
      </c>
      <c r="K4429" s="73" t="s">
        <v>1182</v>
      </c>
    </row>
    <row r="4430" spans="1:11" ht="17.25">
      <c r="A4430" s="79">
        <v>13</v>
      </c>
      <c r="B4430" s="80">
        <v>21033</v>
      </c>
      <c r="C4430" s="72" t="s">
        <v>160</v>
      </c>
      <c r="D4430" s="72" t="s">
        <v>4406</v>
      </c>
      <c r="E4430" s="70"/>
      <c r="F4430" s="70"/>
      <c r="G4430" s="70">
        <v>1140</v>
      </c>
      <c r="H4430" s="73">
        <v>2557</v>
      </c>
      <c r="I4430" s="73" t="s">
        <v>154</v>
      </c>
      <c r="J4430" s="73" t="s">
        <v>155</v>
      </c>
      <c r="K4430" s="73" t="s">
        <v>1182</v>
      </c>
    </row>
    <row r="4431" spans="1:11" ht="17.25">
      <c r="A4431" s="79">
        <v>13</v>
      </c>
      <c r="B4431" s="80">
        <v>21033</v>
      </c>
      <c r="C4431" s="81" t="s">
        <v>1313</v>
      </c>
      <c r="D4431" s="72" t="s">
        <v>4407</v>
      </c>
      <c r="E4431" s="70"/>
      <c r="F4431" s="73"/>
      <c r="G4431" s="70">
        <v>37888.699999999997</v>
      </c>
      <c r="H4431" s="73">
        <v>2557</v>
      </c>
      <c r="I4431" s="73" t="s">
        <v>154</v>
      </c>
      <c r="J4431" s="73" t="s">
        <v>155</v>
      </c>
      <c r="K4431" s="73" t="s">
        <v>1182</v>
      </c>
    </row>
    <row r="4432" spans="1:11" ht="17.25">
      <c r="A4432" s="79">
        <v>15</v>
      </c>
      <c r="B4432" s="80">
        <v>21033</v>
      </c>
      <c r="C4432" s="81" t="s">
        <v>168</v>
      </c>
      <c r="D4432" s="72" t="s">
        <v>4408</v>
      </c>
      <c r="E4432" s="70"/>
      <c r="F4432" s="70"/>
      <c r="G4432" s="70">
        <v>1000</v>
      </c>
      <c r="H4432" s="73">
        <v>2557</v>
      </c>
      <c r="I4432" s="73" t="s">
        <v>154</v>
      </c>
      <c r="J4432" s="73" t="s">
        <v>155</v>
      </c>
      <c r="K4432" s="73" t="s">
        <v>1182</v>
      </c>
    </row>
    <row r="4433" spans="1:11" ht="17.25">
      <c r="A4433" s="79">
        <v>15</v>
      </c>
      <c r="B4433" s="80">
        <v>21033</v>
      </c>
      <c r="C4433" s="81" t="s">
        <v>168</v>
      </c>
      <c r="D4433" s="72" t="s">
        <v>4409</v>
      </c>
      <c r="E4433" s="70"/>
      <c r="F4433" s="70"/>
      <c r="G4433" s="70">
        <v>3000</v>
      </c>
      <c r="H4433" s="73">
        <v>2557</v>
      </c>
      <c r="I4433" s="73" t="s">
        <v>154</v>
      </c>
      <c r="J4433" s="73" t="s">
        <v>155</v>
      </c>
      <c r="K4433" s="73" t="s">
        <v>1182</v>
      </c>
    </row>
    <row r="4434" spans="1:11" ht="17.25">
      <c r="A4434" s="79">
        <v>19</v>
      </c>
      <c r="B4434" s="80">
        <v>21033</v>
      </c>
      <c r="C4434" s="72" t="s">
        <v>160</v>
      </c>
      <c r="D4434" s="72" t="s">
        <v>4410</v>
      </c>
      <c r="E4434" s="70"/>
      <c r="F4434" s="70"/>
      <c r="G4434" s="70">
        <v>6000</v>
      </c>
      <c r="H4434" s="73">
        <v>2557</v>
      </c>
      <c r="I4434" s="73" t="s">
        <v>154</v>
      </c>
      <c r="J4434" s="73" t="s">
        <v>155</v>
      </c>
      <c r="K4434" s="73" t="s">
        <v>1182</v>
      </c>
    </row>
    <row r="4435" spans="1:11" ht="17.25">
      <c r="A4435" s="79">
        <v>20</v>
      </c>
      <c r="B4435" s="80">
        <v>21033</v>
      </c>
      <c r="C4435" s="70" t="s">
        <v>158</v>
      </c>
      <c r="D4435" s="72" t="s">
        <v>2152</v>
      </c>
      <c r="E4435" s="70"/>
      <c r="F4435" s="70"/>
      <c r="G4435" s="70">
        <v>140</v>
      </c>
      <c r="H4435" s="73">
        <v>2557</v>
      </c>
      <c r="I4435" s="73" t="s">
        <v>154</v>
      </c>
      <c r="J4435" s="73" t="s">
        <v>155</v>
      </c>
      <c r="K4435" s="73" t="s">
        <v>1182</v>
      </c>
    </row>
    <row r="4436" spans="1:11" ht="17.25">
      <c r="A4436" s="79">
        <v>20</v>
      </c>
      <c r="B4436" s="80">
        <v>21033</v>
      </c>
      <c r="C4436" s="66" t="s">
        <v>164</v>
      </c>
      <c r="D4436" s="72" t="s">
        <v>4411</v>
      </c>
      <c r="E4436" s="70"/>
      <c r="F4436" s="70"/>
      <c r="G4436" s="70">
        <f>2000+1500+1500+1500+1500+1500+1500+1500</f>
        <v>12500</v>
      </c>
      <c r="H4436" s="73">
        <v>2557</v>
      </c>
      <c r="I4436" s="73" t="s">
        <v>154</v>
      </c>
      <c r="J4436" s="73" t="s">
        <v>155</v>
      </c>
      <c r="K4436" s="73" t="s">
        <v>1182</v>
      </c>
    </row>
    <row r="4437" spans="1:11" ht="17.25">
      <c r="A4437" s="79">
        <v>20</v>
      </c>
      <c r="B4437" s="80">
        <v>21033</v>
      </c>
      <c r="C4437" s="72" t="s">
        <v>160</v>
      </c>
      <c r="D4437" s="72" t="s">
        <v>4411</v>
      </c>
      <c r="E4437" s="70"/>
      <c r="F4437" s="70"/>
      <c r="G4437" s="70">
        <v>1460</v>
      </c>
      <c r="H4437" s="73">
        <v>2557</v>
      </c>
      <c r="I4437" s="73" t="s">
        <v>154</v>
      </c>
      <c r="J4437" s="73" t="s">
        <v>155</v>
      </c>
      <c r="K4437" s="73" t="s">
        <v>1182</v>
      </c>
    </row>
    <row r="4438" spans="1:11" ht="17.25">
      <c r="A4438" s="79">
        <v>20</v>
      </c>
      <c r="B4438" s="80">
        <v>21033</v>
      </c>
      <c r="C4438" s="72" t="s">
        <v>160</v>
      </c>
      <c r="D4438" s="72" t="s">
        <v>4412</v>
      </c>
      <c r="E4438" s="70"/>
      <c r="F4438" s="70"/>
      <c r="G4438" s="70">
        <v>644</v>
      </c>
      <c r="H4438" s="73">
        <v>2557</v>
      </c>
      <c r="I4438" s="73" t="s">
        <v>154</v>
      </c>
      <c r="J4438" s="73" t="s">
        <v>155</v>
      </c>
      <c r="K4438" s="73" t="s">
        <v>1182</v>
      </c>
    </row>
    <row r="4439" spans="1:11" ht="17.25">
      <c r="A4439" s="85">
        <v>20</v>
      </c>
      <c r="B4439" s="86">
        <v>21033</v>
      </c>
      <c r="C4439" s="66" t="s">
        <v>164</v>
      </c>
      <c r="D4439" s="87" t="s">
        <v>4412</v>
      </c>
      <c r="E4439" s="88"/>
      <c r="F4439" s="88"/>
      <c r="G4439" s="88">
        <f>1750+5000+1000+1000+1000+1000+1000+1000+1000+1000+1000+1000+1000</f>
        <v>17750</v>
      </c>
      <c r="H4439" s="73">
        <v>2557</v>
      </c>
      <c r="I4439" s="73" t="s">
        <v>154</v>
      </c>
      <c r="J4439" s="73" t="s">
        <v>155</v>
      </c>
      <c r="K4439" s="73" t="s">
        <v>1182</v>
      </c>
    </row>
    <row r="4440" spans="1:11" ht="17.25">
      <c r="A4440" s="79">
        <v>21</v>
      </c>
      <c r="B4440" s="80">
        <v>21033</v>
      </c>
      <c r="C4440" s="72" t="s">
        <v>432</v>
      </c>
      <c r="D4440" s="72" t="s">
        <v>4413</v>
      </c>
      <c r="E4440" s="70"/>
      <c r="F4440" s="70"/>
      <c r="G4440" s="70">
        <v>10</v>
      </c>
      <c r="H4440" s="73">
        <v>2557</v>
      </c>
      <c r="I4440" s="73" t="s">
        <v>154</v>
      </c>
      <c r="J4440" s="73" t="s">
        <v>155</v>
      </c>
      <c r="K4440" s="73" t="s">
        <v>1182</v>
      </c>
    </row>
    <row r="4441" spans="1:11" ht="17.25">
      <c r="A4441" s="79">
        <v>25</v>
      </c>
      <c r="B4441" s="80">
        <v>21033</v>
      </c>
      <c r="C4441" s="70" t="s">
        <v>158</v>
      </c>
      <c r="D4441" s="72" t="s">
        <v>4414</v>
      </c>
      <c r="E4441" s="70"/>
      <c r="F4441" s="70"/>
      <c r="G4441" s="70">
        <v>3000</v>
      </c>
      <c r="H4441" s="73">
        <v>2557</v>
      </c>
      <c r="I4441" s="73" t="s">
        <v>154</v>
      </c>
      <c r="J4441" s="73" t="s">
        <v>155</v>
      </c>
      <c r="K4441" s="73" t="s">
        <v>1182</v>
      </c>
    </row>
    <row r="4442" spans="1:11" ht="17.25">
      <c r="A4442" s="79">
        <v>27</v>
      </c>
      <c r="B4442" s="80">
        <v>21033</v>
      </c>
      <c r="C4442" s="72" t="s">
        <v>160</v>
      </c>
      <c r="D4442" s="72" t="s">
        <v>4415</v>
      </c>
      <c r="E4442" s="70"/>
      <c r="F4442" s="70"/>
      <c r="G4442" s="70">
        <v>590</v>
      </c>
      <c r="H4442" s="73">
        <v>2557</v>
      </c>
      <c r="I4442" s="73" t="s">
        <v>154</v>
      </c>
      <c r="J4442" s="73" t="s">
        <v>155</v>
      </c>
      <c r="K4442" s="73" t="s">
        <v>1182</v>
      </c>
    </row>
    <row r="4443" spans="1:11" ht="17.25">
      <c r="A4443" s="79">
        <v>29</v>
      </c>
      <c r="B4443" s="80">
        <v>21033</v>
      </c>
      <c r="C4443" s="72" t="s">
        <v>171</v>
      </c>
      <c r="D4443" s="72" t="s">
        <v>4416</v>
      </c>
      <c r="E4443" s="70"/>
      <c r="F4443" s="70"/>
      <c r="G4443" s="70">
        <v>960</v>
      </c>
      <c r="H4443" s="73">
        <v>2557</v>
      </c>
      <c r="I4443" s="73" t="s">
        <v>154</v>
      </c>
      <c r="J4443" s="73" t="s">
        <v>155</v>
      </c>
      <c r="K4443" s="73" t="s">
        <v>1182</v>
      </c>
    </row>
    <row r="4444" spans="1:11" ht="17.25">
      <c r="A4444" s="79">
        <v>29</v>
      </c>
      <c r="B4444" s="80">
        <v>21033</v>
      </c>
      <c r="C4444" s="81" t="s">
        <v>160</v>
      </c>
      <c r="D4444" s="72" t="s">
        <v>4417</v>
      </c>
      <c r="E4444" s="70"/>
      <c r="F4444" s="70"/>
      <c r="G4444" s="70">
        <v>1800</v>
      </c>
      <c r="H4444" s="73">
        <v>2557</v>
      </c>
      <c r="I4444" s="73" t="s">
        <v>154</v>
      </c>
      <c r="J4444" s="73" t="s">
        <v>155</v>
      </c>
      <c r="K4444" s="73" t="s">
        <v>1182</v>
      </c>
    </row>
    <row r="4445" spans="1:11" ht="17.25">
      <c r="A4445" s="79">
        <v>29</v>
      </c>
      <c r="B4445" s="80">
        <v>21033</v>
      </c>
      <c r="C4445" s="81" t="s">
        <v>168</v>
      </c>
      <c r="D4445" s="72" t="s">
        <v>4418</v>
      </c>
      <c r="E4445" s="70"/>
      <c r="F4445" s="70"/>
      <c r="G4445" s="70">
        <v>1000</v>
      </c>
      <c r="H4445" s="73">
        <v>2557</v>
      </c>
      <c r="I4445" s="73" t="s">
        <v>154</v>
      </c>
      <c r="J4445" s="73" t="s">
        <v>155</v>
      </c>
      <c r="K4445" s="73" t="s">
        <v>1182</v>
      </c>
    </row>
    <row r="4446" spans="1:11" ht="17.25">
      <c r="A4446" s="79">
        <v>3</v>
      </c>
      <c r="B4446" s="80">
        <v>21064</v>
      </c>
      <c r="C4446" s="72" t="s">
        <v>152</v>
      </c>
      <c r="D4446" s="72" t="s">
        <v>4419</v>
      </c>
      <c r="E4446" s="70"/>
      <c r="F4446" s="70"/>
      <c r="G4446" s="70">
        <v>3680</v>
      </c>
      <c r="H4446" s="73">
        <v>2557</v>
      </c>
      <c r="I4446" s="73" t="s">
        <v>154</v>
      </c>
      <c r="J4446" s="73" t="s">
        <v>155</v>
      </c>
      <c r="K4446" s="73" t="s">
        <v>1182</v>
      </c>
    </row>
    <row r="4447" spans="1:11" ht="17.25">
      <c r="A4447" s="79">
        <v>3</v>
      </c>
      <c r="B4447" s="80">
        <v>21064</v>
      </c>
      <c r="C4447" s="72" t="s">
        <v>152</v>
      </c>
      <c r="D4447" s="72" t="s">
        <v>4420</v>
      </c>
      <c r="E4447" s="70"/>
      <c r="F4447" s="70"/>
      <c r="G4447" s="70">
        <v>5600</v>
      </c>
      <c r="H4447" s="73">
        <v>2557</v>
      </c>
      <c r="I4447" s="73" t="s">
        <v>154</v>
      </c>
      <c r="J4447" s="73" t="s">
        <v>155</v>
      </c>
      <c r="K4447" s="73" t="s">
        <v>1182</v>
      </c>
    </row>
    <row r="4448" spans="1:11" ht="17.25">
      <c r="A4448" s="79">
        <v>3</v>
      </c>
      <c r="B4448" s="80">
        <v>21064</v>
      </c>
      <c r="C4448" s="72" t="s">
        <v>152</v>
      </c>
      <c r="D4448" s="72" t="s">
        <v>4421</v>
      </c>
      <c r="E4448" s="70"/>
      <c r="F4448" s="70"/>
      <c r="G4448" s="70">
        <v>3700</v>
      </c>
      <c r="H4448" s="73">
        <v>2557</v>
      </c>
      <c r="I4448" s="73" t="s">
        <v>154</v>
      </c>
      <c r="J4448" s="73" t="s">
        <v>155</v>
      </c>
      <c r="K4448" s="73" t="s">
        <v>1182</v>
      </c>
    </row>
    <row r="4449" spans="1:11" ht="17.25">
      <c r="A4449" s="79">
        <v>3</v>
      </c>
      <c r="B4449" s="80">
        <v>21064</v>
      </c>
      <c r="C4449" s="72" t="s">
        <v>178</v>
      </c>
      <c r="D4449" s="72" t="s">
        <v>4422</v>
      </c>
      <c r="E4449" s="70"/>
      <c r="F4449" s="70"/>
      <c r="G4449" s="70">
        <v>12000</v>
      </c>
      <c r="H4449" s="73">
        <v>2557</v>
      </c>
      <c r="I4449" s="73" t="s">
        <v>154</v>
      </c>
      <c r="J4449" s="73" t="s">
        <v>155</v>
      </c>
      <c r="K4449" s="73" t="s">
        <v>1182</v>
      </c>
    </row>
    <row r="4450" spans="1:11" ht="17.25">
      <c r="A4450" s="79">
        <v>3</v>
      </c>
      <c r="B4450" s="80">
        <v>21064</v>
      </c>
      <c r="C4450" s="72" t="s">
        <v>178</v>
      </c>
      <c r="D4450" s="72" t="s">
        <v>4423</v>
      </c>
      <c r="E4450" s="70"/>
      <c r="F4450" s="70"/>
      <c r="G4450" s="70">
        <v>12000</v>
      </c>
      <c r="H4450" s="73">
        <v>2557</v>
      </c>
      <c r="I4450" s="73" t="s">
        <v>154</v>
      </c>
      <c r="J4450" s="73" t="s">
        <v>155</v>
      </c>
      <c r="K4450" s="73" t="s">
        <v>1182</v>
      </c>
    </row>
    <row r="4451" spans="1:11" ht="17.25">
      <c r="A4451" s="79">
        <v>3</v>
      </c>
      <c r="B4451" s="80">
        <v>21064</v>
      </c>
      <c r="C4451" s="72" t="s">
        <v>178</v>
      </c>
      <c r="D4451" s="72" t="s">
        <v>4424</v>
      </c>
      <c r="E4451" s="70"/>
      <c r="F4451" s="70"/>
      <c r="G4451" s="70">
        <v>3000</v>
      </c>
      <c r="H4451" s="73">
        <v>2557</v>
      </c>
      <c r="I4451" s="73" t="s">
        <v>154</v>
      </c>
      <c r="J4451" s="73" t="s">
        <v>155</v>
      </c>
      <c r="K4451" s="73" t="s">
        <v>1182</v>
      </c>
    </row>
    <row r="4452" spans="1:11" ht="17.25">
      <c r="A4452" s="79">
        <v>3</v>
      </c>
      <c r="B4452" s="80">
        <v>21064</v>
      </c>
      <c r="C4452" s="72" t="s">
        <v>178</v>
      </c>
      <c r="D4452" s="72" t="s">
        <v>4423</v>
      </c>
      <c r="E4452" s="70"/>
      <c r="F4452" s="70"/>
      <c r="G4452" s="70">
        <v>3000</v>
      </c>
      <c r="H4452" s="73">
        <v>2557</v>
      </c>
      <c r="I4452" s="73" t="s">
        <v>154</v>
      </c>
      <c r="J4452" s="73" t="s">
        <v>155</v>
      </c>
      <c r="K4452" s="73" t="s">
        <v>1182</v>
      </c>
    </row>
    <row r="4453" spans="1:11" ht="17.25">
      <c r="A4453" s="79">
        <v>3</v>
      </c>
      <c r="B4453" s="80">
        <v>21064</v>
      </c>
      <c r="C4453" s="72" t="s">
        <v>156</v>
      </c>
      <c r="D4453" s="72" t="s">
        <v>4425</v>
      </c>
      <c r="E4453" s="70"/>
      <c r="F4453" s="70"/>
      <c r="G4453" s="70">
        <v>13451</v>
      </c>
      <c r="H4453" s="73">
        <v>2557</v>
      </c>
      <c r="I4453" s="73" t="s">
        <v>154</v>
      </c>
      <c r="J4453" s="73" t="s">
        <v>155</v>
      </c>
      <c r="K4453" s="73" t="s">
        <v>1182</v>
      </c>
    </row>
    <row r="4454" spans="1:11" ht="17.25">
      <c r="A4454" s="79">
        <v>5</v>
      </c>
      <c r="B4454" s="80">
        <v>21064</v>
      </c>
      <c r="C4454" s="72" t="s">
        <v>160</v>
      </c>
      <c r="D4454" s="72" t="s">
        <v>4426</v>
      </c>
      <c r="E4454" s="70"/>
      <c r="F4454" s="70"/>
      <c r="G4454" s="70">
        <v>462</v>
      </c>
      <c r="H4454" s="73">
        <v>2557</v>
      </c>
      <c r="I4454" s="73" t="s">
        <v>154</v>
      </c>
      <c r="J4454" s="73" t="s">
        <v>155</v>
      </c>
      <c r="K4454" s="73" t="s">
        <v>1182</v>
      </c>
    </row>
    <row r="4455" spans="1:11" ht="17.25">
      <c r="A4455" s="79">
        <v>9</v>
      </c>
      <c r="B4455" s="80">
        <v>21064</v>
      </c>
      <c r="C4455" s="70" t="s">
        <v>158</v>
      </c>
      <c r="D4455" s="72" t="s">
        <v>4427</v>
      </c>
      <c r="E4455" s="70"/>
      <c r="F4455" s="70"/>
      <c r="G4455" s="70">
        <v>3600</v>
      </c>
      <c r="H4455" s="73">
        <v>2557</v>
      </c>
      <c r="I4455" s="73" t="s">
        <v>154</v>
      </c>
      <c r="J4455" s="73" t="s">
        <v>155</v>
      </c>
      <c r="K4455" s="73" t="s">
        <v>1182</v>
      </c>
    </row>
    <row r="4456" spans="1:11" ht="17.25">
      <c r="A4456" s="79">
        <v>9</v>
      </c>
      <c r="B4456" s="80">
        <v>21064</v>
      </c>
      <c r="C4456" s="72" t="s">
        <v>1558</v>
      </c>
      <c r="D4456" s="72" t="s">
        <v>4428</v>
      </c>
      <c r="E4456" s="70"/>
      <c r="F4456" s="70"/>
      <c r="G4456" s="70">
        <v>3000</v>
      </c>
      <c r="H4456" s="73">
        <v>2557</v>
      </c>
      <c r="I4456" s="73" t="s">
        <v>154</v>
      </c>
      <c r="J4456" s="73" t="s">
        <v>155</v>
      </c>
      <c r="K4456" s="73" t="s">
        <v>1182</v>
      </c>
    </row>
    <row r="4457" spans="1:11" ht="17.25">
      <c r="A4457" s="79">
        <v>11</v>
      </c>
      <c r="B4457" s="80">
        <v>21064</v>
      </c>
      <c r="C4457" s="72" t="s">
        <v>536</v>
      </c>
      <c r="D4457" s="72" t="s">
        <v>4429</v>
      </c>
      <c r="E4457" s="70"/>
      <c r="F4457" s="70"/>
      <c r="G4457" s="70">
        <v>5600</v>
      </c>
      <c r="H4457" s="73">
        <v>2557</v>
      </c>
      <c r="I4457" s="73" t="s">
        <v>154</v>
      </c>
      <c r="J4457" s="73" t="s">
        <v>155</v>
      </c>
      <c r="K4457" s="73" t="s">
        <v>1182</v>
      </c>
    </row>
    <row r="4458" spans="1:11" ht="17.25">
      <c r="A4458" s="79">
        <v>11</v>
      </c>
      <c r="B4458" s="80">
        <v>21064</v>
      </c>
      <c r="C4458" s="70" t="s">
        <v>158</v>
      </c>
      <c r="D4458" s="72" t="s">
        <v>4430</v>
      </c>
      <c r="E4458" s="70"/>
      <c r="F4458" s="70"/>
      <c r="G4458" s="70">
        <v>3471.58</v>
      </c>
      <c r="H4458" s="73">
        <v>2557</v>
      </c>
      <c r="I4458" s="73" t="s">
        <v>154</v>
      </c>
      <c r="J4458" s="73" t="s">
        <v>155</v>
      </c>
      <c r="K4458" s="73" t="s">
        <v>1182</v>
      </c>
    </row>
    <row r="4459" spans="1:11" ht="17.25">
      <c r="A4459" s="79">
        <v>11</v>
      </c>
      <c r="B4459" s="80">
        <v>21064</v>
      </c>
      <c r="C4459" s="72" t="s">
        <v>160</v>
      </c>
      <c r="D4459" s="72" t="s">
        <v>4431</v>
      </c>
      <c r="E4459" s="70"/>
      <c r="F4459" s="70"/>
      <c r="G4459" s="70">
        <v>800</v>
      </c>
      <c r="H4459" s="73">
        <v>2557</v>
      </c>
      <c r="I4459" s="73" t="s">
        <v>154</v>
      </c>
      <c r="J4459" s="73" t="s">
        <v>155</v>
      </c>
      <c r="K4459" s="73" t="s">
        <v>1182</v>
      </c>
    </row>
    <row r="4460" spans="1:11" ht="17.25">
      <c r="A4460" s="79">
        <v>11</v>
      </c>
      <c r="B4460" s="80">
        <v>21064</v>
      </c>
      <c r="C4460" s="72" t="s">
        <v>208</v>
      </c>
      <c r="D4460" s="72" t="s">
        <v>4432</v>
      </c>
      <c r="E4460" s="70"/>
      <c r="F4460" s="70"/>
      <c r="G4460" s="70">
        <v>323.14</v>
      </c>
      <c r="H4460" s="73">
        <v>2557</v>
      </c>
      <c r="I4460" s="73" t="s">
        <v>154</v>
      </c>
      <c r="J4460" s="73" t="s">
        <v>155</v>
      </c>
      <c r="K4460" s="73" t="s">
        <v>1182</v>
      </c>
    </row>
    <row r="4461" spans="1:11" ht="17.25">
      <c r="A4461" s="79">
        <v>11</v>
      </c>
      <c r="B4461" s="80">
        <v>21064</v>
      </c>
      <c r="C4461" s="70" t="s">
        <v>158</v>
      </c>
      <c r="D4461" s="72" t="s">
        <v>4433</v>
      </c>
      <c r="E4461" s="70"/>
      <c r="F4461" s="70"/>
      <c r="G4461" s="70">
        <v>5033</v>
      </c>
      <c r="H4461" s="73">
        <v>2557</v>
      </c>
      <c r="I4461" s="73" t="s">
        <v>154</v>
      </c>
      <c r="J4461" s="73" t="s">
        <v>155</v>
      </c>
      <c r="K4461" s="73" t="s">
        <v>1182</v>
      </c>
    </row>
    <row r="4462" spans="1:11" ht="17.25">
      <c r="A4462" s="79">
        <v>11</v>
      </c>
      <c r="B4462" s="80">
        <v>21064</v>
      </c>
      <c r="C4462" s="70" t="s">
        <v>158</v>
      </c>
      <c r="D4462" s="72" t="s">
        <v>4434</v>
      </c>
      <c r="E4462" s="70"/>
      <c r="F4462" s="70"/>
      <c r="G4462" s="70">
        <v>1800</v>
      </c>
      <c r="H4462" s="73">
        <v>2557</v>
      </c>
      <c r="I4462" s="73" t="s">
        <v>154</v>
      </c>
      <c r="J4462" s="73" t="s">
        <v>155</v>
      </c>
      <c r="K4462" s="73" t="s">
        <v>1182</v>
      </c>
    </row>
    <row r="4463" spans="1:11" ht="17.25">
      <c r="A4463" s="79">
        <v>11</v>
      </c>
      <c r="B4463" s="80">
        <v>21064</v>
      </c>
      <c r="C4463" s="70" t="s">
        <v>158</v>
      </c>
      <c r="D4463" s="72" t="s">
        <v>4435</v>
      </c>
      <c r="E4463" s="70"/>
      <c r="F4463" s="70"/>
      <c r="G4463" s="70">
        <v>8053</v>
      </c>
      <c r="H4463" s="73">
        <v>2557</v>
      </c>
      <c r="I4463" s="73" t="s">
        <v>154</v>
      </c>
      <c r="J4463" s="73" t="s">
        <v>155</v>
      </c>
      <c r="K4463" s="73" t="s">
        <v>1182</v>
      </c>
    </row>
    <row r="4464" spans="1:11" ht="17.25">
      <c r="A4464" s="79">
        <v>12</v>
      </c>
      <c r="B4464" s="80">
        <v>21064</v>
      </c>
      <c r="C4464" s="66" t="s">
        <v>164</v>
      </c>
      <c r="D4464" s="72" t="s">
        <v>4436</v>
      </c>
      <c r="E4464" s="70"/>
      <c r="F4464" s="70"/>
      <c r="G4464" s="70">
        <f>2000+1500+4500+1500+1500+1500</f>
        <v>12500</v>
      </c>
      <c r="H4464" s="73">
        <v>2557</v>
      </c>
      <c r="I4464" s="73" t="s">
        <v>154</v>
      </c>
      <c r="J4464" s="73" t="s">
        <v>155</v>
      </c>
      <c r="K4464" s="73" t="s">
        <v>1182</v>
      </c>
    </row>
    <row r="4465" spans="1:11" ht="17.25">
      <c r="A4465" s="79">
        <v>12</v>
      </c>
      <c r="B4465" s="80">
        <v>21064</v>
      </c>
      <c r="C4465" s="71" t="s">
        <v>560</v>
      </c>
      <c r="D4465" s="72" t="s">
        <v>4437</v>
      </c>
      <c r="E4465" s="70"/>
      <c r="F4465" s="70"/>
      <c r="G4465" s="70">
        <v>1267</v>
      </c>
      <c r="H4465" s="73">
        <v>2557</v>
      </c>
      <c r="I4465" s="73" t="s">
        <v>154</v>
      </c>
      <c r="J4465" s="73" t="s">
        <v>155</v>
      </c>
      <c r="K4465" s="73" t="s">
        <v>1182</v>
      </c>
    </row>
    <row r="4466" spans="1:11" ht="17.25">
      <c r="A4466" s="79">
        <v>12</v>
      </c>
      <c r="B4466" s="80">
        <v>21064</v>
      </c>
      <c r="C4466" s="70" t="s">
        <v>158</v>
      </c>
      <c r="D4466" s="72" t="s">
        <v>4438</v>
      </c>
      <c r="E4466" s="70"/>
      <c r="F4466" s="70"/>
      <c r="G4466" s="70">
        <v>64200</v>
      </c>
      <c r="H4466" s="73">
        <v>2557</v>
      </c>
      <c r="I4466" s="73" t="s">
        <v>154</v>
      </c>
      <c r="J4466" s="73" t="s">
        <v>155</v>
      </c>
      <c r="K4466" s="73" t="s">
        <v>1182</v>
      </c>
    </row>
    <row r="4467" spans="1:11" ht="17.25">
      <c r="A4467" s="79">
        <v>12</v>
      </c>
      <c r="B4467" s="80">
        <v>21064</v>
      </c>
      <c r="C4467" s="72" t="s">
        <v>432</v>
      </c>
      <c r="D4467" s="72" t="s">
        <v>4439</v>
      </c>
      <c r="E4467" s="70"/>
      <c r="F4467" s="70"/>
      <c r="G4467" s="70">
        <v>10</v>
      </c>
      <c r="H4467" s="73">
        <v>2557</v>
      </c>
      <c r="I4467" s="73" t="s">
        <v>154</v>
      </c>
      <c r="J4467" s="73" t="s">
        <v>155</v>
      </c>
      <c r="K4467" s="73" t="s">
        <v>1182</v>
      </c>
    </row>
    <row r="4468" spans="1:11" ht="17.25">
      <c r="A4468" s="79">
        <v>12</v>
      </c>
      <c r="B4468" s="80">
        <v>21064</v>
      </c>
      <c r="C4468" s="72" t="s">
        <v>160</v>
      </c>
      <c r="D4468" s="72" t="s">
        <v>4440</v>
      </c>
      <c r="E4468" s="70"/>
      <c r="F4468" s="70"/>
      <c r="G4468" s="70">
        <v>450</v>
      </c>
      <c r="H4468" s="73">
        <v>2557</v>
      </c>
      <c r="I4468" s="73" t="s">
        <v>154</v>
      </c>
      <c r="J4468" s="73" t="s">
        <v>155</v>
      </c>
      <c r="K4468" s="73" t="s">
        <v>1182</v>
      </c>
    </row>
    <row r="4469" spans="1:11" ht="17.25">
      <c r="A4469" s="79">
        <v>12</v>
      </c>
      <c r="B4469" s="80">
        <v>21064</v>
      </c>
      <c r="C4469" s="72" t="s">
        <v>250</v>
      </c>
      <c r="D4469" s="72" t="s">
        <v>4441</v>
      </c>
      <c r="E4469" s="70"/>
      <c r="F4469" s="70"/>
      <c r="G4469" s="70">
        <v>3000</v>
      </c>
      <c r="H4469" s="73">
        <v>2557</v>
      </c>
      <c r="I4469" s="73" t="s">
        <v>154</v>
      </c>
      <c r="J4469" s="73" t="s">
        <v>155</v>
      </c>
      <c r="K4469" s="73" t="s">
        <v>1182</v>
      </c>
    </row>
    <row r="4470" spans="1:11" ht="17.25">
      <c r="A4470" s="79">
        <v>12</v>
      </c>
      <c r="B4470" s="80">
        <v>21064</v>
      </c>
      <c r="C4470" s="72" t="s">
        <v>250</v>
      </c>
      <c r="D4470" s="72" t="s">
        <v>4441</v>
      </c>
      <c r="E4470" s="70"/>
      <c r="F4470" s="70"/>
      <c r="G4470" s="70">
        <v>3000</v>
      </c>
      <c r="H4470" s="73">
        <v>2557</v>
      </c>
      <c r="I4470" s="73" t="s">
        <v>154</v>
      </c>
      <c r="J4470" s="73" t="s">
        <v>155</v>
      </c>
      <c r="K4470" s="73" t="s">
        <v>1182</v>
      </c>
    </row>
    <row r="4471" spans="1:11" ht="17.25">
      <c r="A4471" s="79">
        <v>12</v>
      </c>
      <c r="B4471" s="80">
        <v>21064</v>
      </c>
      <c r="C4471" s="72" t="s">
        <v>250</v>
      </c>
      <c r="D4471" s="72" t="s">
        <v>4441</v>
      </c>
      <c r="E4471" s="70"/>
      <c r="F4471" s="70"/>
      <c r="G4471" s="70">
        <v>3000</v>
      </c>
      <c r="H4471" s="73">
        <v>2557</v>
      </c>
      <c r="I4471" s="73" t="s">
        <v>154</v>
      </c>
      <c r="J4471" s="73" t="s">
        <v>155</v>
      </c>
      <c r="K4471" s="73" t="s">
        <v>1182</v>
      </c>
    </row>
    <row r="4472" spans="1:11" ht="17.25">
      <c r="A4472" s="79">
        <v>12</v>
      </c>
      <c r="B4472" s="80">
        <v>21064</v>
      </c>
      <c r="C4472" s="72" t="s">
        <v>208</v>
      </c>
      <c r="D4472" s="72" t="s">
        <v>4442</v>
      </c>
      <c r="E4472" s="70"/>
      <c r="F4472" s="70"/>
      <c r="G4472" s="70">
        <v>4500</v>
      </c>
      <c r="H4472" s="73">
        <v>2557</v>
      </c>
      <c r="I4472" s="73" t="s">
        <v>154</v>
      </c>
      <c r="J4472" s="73" t="s">
        <v>155</v>
      </c>
      <c r="K4472" s="73" t="s">
        <v>1182</v>
      </c>
    </row>
    <row r="4473" spans="1:11" ht="17.25">
      <c r="A4473" s="79">
        <v>15</v>
      </c>
      <c r="B4473" s="80">
        <v>21064</v>
      </c>
      <c r="C4473" s="72" t="s">
        <v>250</v>
      </c>
      <c r="D4473" s="72" t="s">
        <v>4441</v>
      </c>
      <c r="E4473" s="70"/>
      <c r="F4473" s="70"/>
      <c r="G4473" s="70">
        <v>2500</v>
      </c>
      <c r="H4473" s="73">
        <v>2557</v>
      </c>
      <c r="I4473" s="73" t="s">
        <v>154</v>
      </c>
      <c r="J4473" s="73" t="s">
        <v>155</v>
      </c>
      <c r="K4473" s="73" t="s">
        <v>1182</v>
      </c>
    </row>
    <row r="4474" spans="1:11" ht="17.25">
      <c r="A4474" s="79">
        <v>15</v>
      </c>
      <c r="B4474" s="80">
        <v>21064</v>
      </c>
      <c r="C4474" s="72" t="s">
        <v>250</v>
      </c>
      <c r="D4474" s="72" t="s">
        <v>4441</v>
      </c>
      <c r="E4474" s="70"/>
      <c r="F4474" s="70"/>
      <c r="G4474" s="70">
        <v>3000</v>
      </c>
      <c r="H4474" s="73">
        <v>2557</v>
      </c>
      <c r="I4474" s="73" t="s">
        <v>154</v>
      </c>
      <c r="J4474" s="73" t="s">
        <v>155</v>
      </c>
      <c r="K4474" s="73" t="s">
        <v>1182</v>
      </c>
    </row>
    <row r="4475" spans="1:11" ht="17.25">
      <c r="A4475" s="79">
        <v>15</v>
      </c>
      <c r="B4475" s="80">
        <v>21064</v>
      </c>
      <c r="C4475" s="72" t="s">
        <v>250</v>
      </c>
      <c r="D4475" s="72" t="s">
        <v>4441</v>
      </c>
      <c r="E4475" s="70"/>
      <c r="F4475" s="70"/>
      <c r="G4475" s="70">
        <v>3500</v>
      </c>
      <c r="H4475" s="73">
        <v>2557</v>
      </c>
      <c r="I4475" s="73" t="s">
        <v>154</v>
      </c>
      <c r="J4475" s="73" t="s">
        <v>155</v>
      </c>
      <c r="K4475" s="73" t="s">
        <v>1182</v>
      </c>
    </row>
    <row r="4476" spans="1:11" ht="17.25">
      <c r="A4476" s="79">
        <v>15</v>
      </c>
      <c r="B4476" s="80">
        <v>21064</v>
      </c>
      <c r="C4476" s="72" t="s">
        <v>250</v>
      </c>
      <c r="D4476" s="72" t="s">
        <v>4441</v>
      </c>
      <c r="E4476" s="70"/>
      <c r="F4476" s="70"/>
      <c r="G4476" s="70">
        <v>1500</v>
      </c>
      <c r="H4476" s="73">
        <v>2557</v>
      </c>
      <c r="I4476" s="73" t="s">
        <v>154</v>
      </c>
      <c r="J4476" s="73" t="s">
        <v>155</v>
      </c>
      <c r="K4476" s="73" t="s">
        <v>1182</v>
      </c>
    </row>
    <row r="4477" spans="1:11" ht="17.25">
      <c r="A4477" s="79">
        <v>15</v>
      </c>
      <c r="B4477" s="80">
        <v>21064</v>
      </c>
      <c r="C4477" s="72" t="s">
        <v>250</v>
      </c>
      <c r="D4477" s="72" t="s">
        <v>4441</v>
      </c>
      <c r="E4477" s="70"/>
      <c r="F4477" s="70"/>
      <c r="G4477" s="70">
        <v>3000</v>
      </c>
      <c r="H4477" s="73">
        <v>2557</v>
      </c>
      <c r="I4477" s="73" t="s">
        <v>154</v>
      </c>
      <c r="J4477" s="73" t="s">
        <v>155</v>
      </c>
      <c r="K4477" s="73" t="s">
        <v>1182</v>
      </c>
    </row>
    <row r="4478" spans="1:11" ht="17.25">
      <c r="A4478" s="79">
        <v>15</v>
      </c>
      <c r="B4478" s="80">
        <v>21064</v>
      </c>
      <c r="C4478" s="72" t="s">
        <v>250</v>
      </c>
      <c r="D4478" s="72" t="s">
        <v>4441</v>
      </c>
      <c r="E4478" s="70"/>
      <c r="F4478" s="70"/>
      <c r="G4478" s="70">
        <v>2800</v>
      </c>
      <c r="H4478" s="73">
        <v>2557</v>
      </c>
      <c r="I4478" s="73" t="s">
        <v>154</v>
      </c>
      <c r="J4478" s="73" t="s">
        <v>155</v>
      </c>
      <c r="K4478" s="73" t="s">
        <v>1182</v>
      </c>
    </row>
    <row r="4479" spans="1:11" ht="17.25">
      <c r="A4479" s="79">
        <v>16</v>
      </c>
      <c r="B4479" s="80">
        <v>21064</v>
      </c>
      <c r="C4479" s="66" t="s">
        <v>164</v>
      </c>
      <c r="D4479" s="72" t="s">
        <v>4443</v>
      </c>
      <c r="E4479" s="70"/>
      <c r="F4479" s="70"/>
      <c r="G4479" s="70">
        <v>12500</v>
      </c>
      <c r="H4479" s="73">
        <v>2557</v>
      </c>
      <c r="I4479" s="73" t="s">
        <v>154</v>
      </c>
      <c r="J4479" s="73" t="s">
        <v>155</v>
      </c>
      <c r="K4479" s="73" t="s">
        <v>1182</v>
      </c>
    </row>
    <row r="4480" spans="1:11" ht="17.25">
      <c r="A4480" s="79">
        <v>16</v>
      </c>
      <c r="B4480" s="80">
        <v>21064</v>
      </c>
      <c r="C4480" s="66" t="s">
        <v>164</v>
      </c>
      <c r="D4480" s="72" t="s">
        <v>4444</v>
      </c>
      <c r="E4480" s="70"/>
      <c r="F4480" s="70"/>
      <c r="G4480" s="70">
        <f>2000+1500+1500+1500+1500+1500</f>
        <v>9500</v>
      </c>
      <c r="H4480" s="73">
        <v>2557</v>
      </c>
      <c r="I4480" s="73" t="s">
        <v>154</v>
      </c>
      <c r="J4480" s="73" t="s">
        <v>155</v>
      </c>
      <c r="K4480" s="73" t="s">
        <v>1182</v>
      </c>
    </row>
    <row r="4481" spans="1:11" ht="17.25">
      <c r="A4481" s="79">
        <v>16</v>
      </c>
      <c r="B4481" s="80">
        <v>21064</v>
      </c>
      <c r="C4481" s="72" t="s">
        <v>160</v>
      </c>
      <c r="D4481" s="72" t="s">
        <v>4444</v>
      </c>
      <c r="E4481" s="70"/>
      <c r="F4481" s="70"/>
      <c r="G4481" s="70">
        <v>1269</v>
      </c>
      <c r="H4481" s="73">
        <v>2557</v>
      </c>
      <c r="I4481" s="73" t="s">
        <v>154</v>
      </c>
      <c r="J4481" s="73" t="s">
        <v>155</v>
      </c>
      <c r="K4481" s="73" t="s">
        <v>1182</v>
      </c>
    </row>
    <row r="4482" spans="1:11" ht="17.25">
      <c r="A4482" s="79">
        <v>16</v>
      </c>
      <c r="B4482" s="80">
        <v>21064</v>
      </c>
      <c r="C4482" s="72" t="s">
        <v>160</v>
      </c>
      <c r="D4482" s="72" t="s">
        <v>4443</v>
      </c>
      <c r="E4482" s="70"/>
      <c r="F4482" s="70"/>
      <c r="G4482" s="70">
        <v>600</v>
      </c>
      <c r="H4482" s="73">
        <v>2557</v>
      </c>
      <c r="I4482" s="73" t="s">
        <v>154</v>
      </c>
      <c r="J4482" s="73" t="s">
        <v>155</v>
      </c>
      <c r="K4482" s="73" t="s">
        <v>1182</v>
      </c>
    </row>
    <row r="4483" spans="1:11" ht="17.25">
      <c r="A4483" s="79">
        <v>16</v>
      </c>
      <c r="B4483" s="80">
        <v>21064</v>
      </c>
      <c r="C4483" s="81" t="s">
        <v>168</v>
      </c>
      <c r="D4483" s="72" t="s">
        <v>4445</v>
      </c>
      <c r="E4483" s="70"/>
      <c r="F4483" s="70"/>
      <c r="G4483" s="70">
        <v>1000</v>
      </c>
      <c r="H4483" s="73">
        <v>2557</v>
      </c>
      <c r="I4483" s="73" t="s">
        <v>154</v>
      </c>
      <c r="J4483" s="73" t="s">
        <v>155</v>
      </c>
      <c r="K4483" s="73" t="s">
        <v>1182</v>
      </c>
    </row>
    <row r="4484" spans="1:11" ht="17.25">
      <c r="A4484" s="79">
        <v>16</v>
      </c>
      <c r="B4484" s="80">
        <v>21064</v>
      </c>
      <c r="C4484" s="66" t="s">
        <v>220</v>
      </c>
      <c r="D4484" s="72" t="s">
        <v>4446</v>
      </c>
      <c r="E4484" s="70"/>
      <c r="F4484" s="70"/>
      <c r="G4484" s="70">
        <f>420*12</f>
        <v>5040</v>
      </c>
      <c r="H4484" s="73">
        <v>2557</v>
      </c>
      <c r="I4484" s="73" t="s">
        <v>154</v>
      </c>
      <c r="J4484" s="73" t="s">
        <v>155</v>
      </c>
      <c r="K4484" s="73" t="s">
        <v>1182</v>
      </c>
    </row>
    <row r="4485" spans="1:11" ht="17.25">
      <c r="A4485" s="79">
        <v>17</v>
      </c>
      <c r="B4485" s="80">
        <v>21064</v>
      </c>
      <c r="C4485" s="70" t="s">
        <v>158</v>
      </c>
      <c r="D4485" s="72" t="s">
        <v>2152</v>
      </c>
      <c r="E4485" s="70"/>
      <c r="F4485" s="70"/>
      <c r="G4485" s="70">
        <v>100</v>
      </c>
      <c r="H4485" s="73">
        <v>2557</v>
      </c>
      <c r="I4485" s="73" t="s">
        <v>154</v>
      </c>
      <c r="J4485" s="73" t="s">
        <v>155</v>
      </c>
      <c r="K4485" s="73" t="s">
        <v>1182</v>
      </c>
    </row>
    <row r="4486" spans="1:11" ht="17.25">
      <c r="A4486" s="79">
        <v>17</v>
      </c>
      <c r="B4486" s="80">
        <v>21064</v>
      </c>
      <c r="C4486" s="72" t="s">
        <v>171</v>
      </c>
      <c r="D4486" s="72" t="s">
        <v>4272</v>
      </c>
      <c r="E4486" s="70"/>
      <c r="F4486" s="70"/>
      <c r="G4486" s="70">
        <v>1440</v>
      </c>
      <c r="H4486" s="73">
        <v>2557</v>
      </c>
      <c r="I4486" s="73" t="s">
        <v>154</v>
      </c>
      <c r="J4486" s="73" t="s">
        <v>155</v>
      </c>
      <c r="K4486" s="73" t="s">
        <v>1182</v>
      </c>
    </row>
    <row r="4487" spans="1:11" ht="17.25">
      <c r="A4487" s="79">
        <v>17</v>
      </c>
      <c r="B4487" s="80">
        <v>21064</v>
      </c>
      <c r="C4487" s="70" t="s">
        <v>158</v>
      </c>
      <c r="D4487" s="72" t="s">
        <v>4447</v>
      </c>
      <c r="E4487" s="70"/>
      <c r="F4487" s="70"/>
      <c r="G4487" s="70">
        <v>2000</v>
      </c>
      <c r="H4487" s="73">
        <v>2557</v>
      </c>
      <c r="I4487" s="73" t="s">
        <v>154</v>
      </c>
      <c r="J4487" s="73" t="s">
        <v>155</v>
      </c>
      <c r="K4487" s="73" t="s">
        <v>1182</v>
      </c>
    </row>
    <row r="4488" spans="1:11" ht="17.25">
      <c r="A4488" s="79">
        <v>18</v>
      </c>
      <c r="B4488" s="80">
        <v>21064</v>
      </c>
      <c r="C4488" s="72" t="s">
        <v>241</v>
      </c>
      <c r="D4488" s="72" t="s">
        <v>4448</v>
      </c>
      <c r="E4488" s="70"/>
      <c r="F4488" s="70"/>
      <c r="G4488" s="70">
        <v>4815</v>
      </c>
      <c r="H4488" s="73">
        <v>2557</v>
      </c>
      <c r="I4488" s="73" t="s">
        <v>154</v>
      </c>
      <c r="J4488" s="73" t="s">
        <v>155</v>
      </c>
      <c r="K4488" s="73" t="s">
        <v>1182</v>
      </c>
    </row>
    <row r="4489" spans="1:11" ht="17.25">
      <c r="A4489" s="79">
        <v>19</v>
      </c>
      <c r="B4489" s="80">
        <v>21064</v>
      </c>
      <c r="C4489" s="70" t="s">
        <v>158</v>
      </c>
      <c r="D4489" s="72" t="s">
        <v>4449</v>
      </c>
      <c r="E4489" s="70"/>
      <c r="F4489" s="70"/>
      <c r="G4489" s="70">
        <v>15625.6</v>
      </c>
      <c r="H4489" s="73">
        <v>2557</v>
      </c>
      <c r="I4489" s="73" t="s">
        <v>154</v>
      </c>
      <c r="J4489" s="73" t="s">
        <v>155</v>
      </c>
      <c r="K4489" s="73" t="s">
        <v>1182</v>
      </c>
    </row>
    <row r="4490" spans="1:11" ht="17.25">
      <c r="A4490" s="79">
        <v>19</v>
      </c>
      <c r="B4490" s="80">
        <v>21064</v>
      </c>
      <c r="C4490" s="72" t="s">
        <v>160</v>
      </c>
      <c r="D4490" s="72" t="s">
        <v>4450</v>
      </c>
      <c r="E4490" s="70"/>
      <c r="F4490" s="70"/>
      <c r="G4490" s="70">
        <v>6000</v>
      </c>
      <c r="H4490" s="73">
        <v>2557</v>
      </c>
      <c r="I4490" s="73" t="s">
        <v>154</v>
      </c>
      <c r="J4490" s="73" t="s">
        <v>155</v>
      </c>
      <c r="K4490" s="73" t="s">
        <v>1182</v>
      </c>
    </row>
    <row r="4491" spans="1:11" ht="17.25">
      <c r="A4491" s="79">
        <v>19</v>
      </c>
      <c r="B4491" s="80">
        <v>21064</v>
      </c>
      <c r="C4491" s="72" t="s">
        <v>160</v>
      </c>
      <c r="D4491" s="72" t="s">
        <v>4451</v>
      </c>
      <c r="E4491" s="70"/>
      <c r="F4491" s="70"/>
      <c r="G4491" s="70">
        <v>225</v>
      </c>
      <c r="H4491" s="73">
        <v>2557</v>
      </c>
      <c r="I4491" s="73" t="s">
        <v>154</v>
      </c>
      <c r="J4491" s="73" t="s">
        <v>155</v>
      </c>
      <c r="K4491" s="73" t="s">
        <v>1182</v>
      </c>
    </row>
    <row r="4492" spans="1:11" ht="17.25">
      <c r="A4492" s="79">
        <v>19</v>
      </c>
      <c r="B4492" s="80">
        <v>21064</v>
      </c>
      <c r="C4492" s="66" t="s">
        <v>164</v>
      </c>
      <c r="D4492" s="72" t="s">
        <v>4451</v>
      </c>
      <c r="E4492" s="70"/>
      <c r="F4492" s="70"/>
      <c r="G4492" s="70">
        <f>2000+1500+6000+1500+1500+1500</f>
        <v>14000</v>
      </c>
      <c r="H4492" s="73">
        <v>2557</v>
      </c>
      <c r="I4492" s="73" t="s">
        <v>154</v>
      </c>
      <c r="J4492" s="73" t="s">
        <v>155</v>
      </c>
      <c r="K4492" s="73" t="s">
        <v>1182</v>
      </c>
    </row>
    <row r="4493" spans="1:11" ht="17.25">
      <c r="A4493" s="79">
        <v>19</v>
      </c>
      <c r="B4493" s="80">
        <v>21064</v>
      </c>
      <c r="C4493" s="66" t="s">
        <v>164</v>
      </c>
      <c r="D4493" s="72" t="s">
        <v>4452</v>
      </c>
      <c r="E4493" s="70"/>
      <c r="F4493" s="70"/>
      <c r="G4493" s="70">
        <f>2000+1500+6000+1500+1500+1500</f>
        <v>14000</v>
      </c>
      <c r="H4493" s="73">
        <v>2557</v>
      </c>
      <c r="I4493" s="73" t="s">
        <v>154</v>
      </c>
      <c r="J4493" s="73" t="s">
        <v>155</v>
      </c>
      <c r="K4493" s="73" t="s">
        <v>1182</v>
      </c>
    </row>
    <row r="4494" spans="1:11" ht="17.25">
      <c r="A4494" s="79">
        <v>19</v>
      </c>
      <c r="B4494" s="80">
        <v>21064</v>
      </c>
      <c r="C4494" s="72" t="s">
        <v>160</v>
      </c>
      <c r="D4494" s="72" t="s">
        <v>4452</v>
      </c>
      <c r="E4494" s="70"/>
      <c r="F4494" s="70"/>
      <c r="G4494" s="70">
        <v>2700</v>
      </c>
      <c r="H4494" s="73">
        <v>2557</v>
      </c>
      <c r="I4494" s="73" t="s">
        <v>154</v>
      </c>
      <c r="J4494" s="73" t="s">
        <v>155</v>
      </c>
      <c r="K4494" s="73" t="s">
        <v>1182</v>
      </c>
    </row>
    <row r="4495" spans="1:11" ht="17.25">
      <c r="A4495" s="79">
        <v>19</v>
      </c>
      <c r="B4495" s="80">
        <v>21064</v>
      </c>
      <c r="C4495" s="66" t="s">
        <v>164</v>
      </c>
      <c r="D4495" s="72" t="s">
        <v>4453</v>
      </c>
      <c r="E4495" s="70"/>
      <c r="F4495" s="70"/>
      <c r="G4495" s="70">
        <f>2000+1500+6000+1500+1500+1500</f>
        <v>14000</v>
      </c>
      <c r="H4495" s="73">
        <v>2557</v>
      </c>
      <c r="I4495" s="73" t="s">
        <v>154</v>
      </c>
      <c r="J4495" s="73" t="s">
        <v>155</v>
      </c>
      <c r="K4495" s="73" t="s">
        <v>1182</v>
      </c>
    </row>
    <row r="4496" spans="1:11" ht="17.25">
      <c r="A4496" s="89">
        <v>22</v>
      </c>
      <c r="B4496" s="90">
        <v>21064</v>
      </c>
      <c r="C4496" s="73" t="s">
        <v>584</v>
      </c>
      <c r="D4496" s="73" t="s">
        <v>4454</v>
      </c>
      <c r="E4496" s="88"/>
      <c r="F4496" s="88"/>
      <c r="G4496" s="88">
        <v>4500</v>
      </c>
      <c r="H4496" s="73">
        <v>2557</v>
      </c>
      <c r="I4496" s="73" t="s">
        <v>154</v>
      </c>
      <c r="J4496" s="73" t="s">
        <v>155</v>
      </c>
      <c r="K4496" s="73" t="s">
        <v>1182</v>
      </c>
    </row>
    <row r="4497" spans="1:11" ht="17.25">
      <c r="A4497" s="79">
        <v>23</v>
      </c>
      <c r="B4497" s="80">
        <v>21064</v>
      </c>
      <c r="C4497" s="73" t="s">
        <v>4282</v>
      </c>
      <c r="D4497" s="72" t="s">
        <v>4455</v>
      </c>
      <c r="E4497" s="70"/>
      <c r="F4497" s="70"/>
      <c r="G4497" s="70">
        <v>900</v>
      </c>
      <c r="H4497" s="73">
        <v>2557</v>
      </c>
      <c r="I4497" s="73" t="s">
        <v>154</v>
      </c>
      <c r="J4497" s="73" t="s">
        <v>155</v>
      </c>
      <c r="K4497" s="73" t="s">
        <v>1182</v>
      </c>
    </row>
    <row r="4498" spans="1:11" ht="17.25">
      <c r="A4498" s="79">
        <v>24</v>
      </c>
      <c r="B4498" s="80">
        <v>21064</v>
      </c>
      <c r="C4498" s="72" t="s">
        <v>160</v>
      </c>
      <c r="D4498" s="72" t="s">
        <v>4456</v>
      </c>
      <c r="E4498" s="70"/>
      <c r="F4498" s="70"/>
      <c r="G4498" s="70">
        <v>650</v>
      </c>
      <c r="H4498" s="73">
        <v>2557</v>
      </c>
      <c r="I4498" s="73" t="s">
        <v>154</v>
      </c>
      <c r="J4498" s="73" t="s">
        <v>155</v>
      </c>
      <c r="K4498" s="73" t="s">
        <v>1182</v>
      </c>
    </row>
    <row r="4499" spans="1:11" ht="17.25">
      <c r="A4499" s="79">
        <v>24</v>
      </c>
      <c r="B4499" s="80">
        <v>21064</v>
      </c>
      <c r="C4499" s="72" t="s">
        <v>160</v>
      </c>
      <c r="D4499" s="72" t="s">
        <v>4457</v>
      </c>
      <c r="E4499" s="70"/>
      <c r="F4499" s="70"/>
      <c r="G4499" s="70">
        <v>600</v>
      </c>
      <c r="H4499" s="73">
        <v>2557</v>
      </c>
      <c r="I4499" s="73" t="s">
        <v>154</v>
      </c>
      <c r="J4499" s="73" t="s">
        <v>155</v>
      </c>
      <c r="K4499" s="73" t="s">
        <v>1182</v>
      </c>
    </row>
    <row r="4500" spans="1:11" ht="17.25">
      <c r="A4500" s="79">
        <v>26</v>
      </c>
      <c r="B4500" s="80">
        <v>21064</v>
      </c>
      <c r="C4500" s="73" t="s">
        <v>4282</v>
      </c>
      <c r="D4500" s="72" t="s">
        <v>4458</v>
      </c>
      <c r="E4500" s="70"/>
      <c r="F4500" s="70"/>
      <c r="G4500" s="70">
        <v>8367.5</v>
      </c>
      <c r="H4500" s="73">
        <v>2557</v>
      </c>
      <c r="I4500" s="73" t="s">
        <v>154</v>
      </c>
      <c r="J4500" s="73" t="s">
        <v>155</v>
      </c>
      <c r="K4500" s="73" t="s">
        <v>1182</v>
      </c>
    </row>
    <row r="4501" spans="1:11" ht="17.25">
      <c r="A4501" s="79">
        <v>29</v>
      </c>
      <c r="B4501" s="80">
        <v>21064</v>
      </c>
      <c r="C4501" s="70" t="s">
        <v>158</v>
      </c>
      <c r="D4501" s="72" t="s">
        <v>4459</v>
      </c>
      <c r="E4501" s="70"/>
      <c r="F4501" s="70"/>
      <c r="G4501" s="70">
        <v>400</v>
      </c>
      <c r="H4501" s="73">
        <v>2557</v>
      </c>
      <c r="I4501" s="73" t="s">
        <v>154</v>
      </c>
      <c r="J4501" s="73" t="s">
        <v>155</v>
      </c>
      <c r="K4501" s="73" t="s">
        <v>1182</v>
      </c>
    </row>
    <row r="4502" spans="1:11" ht="17.25">
      <c r="A4502" s="79">
        <v>29</v>
      </c>
      <c r="B4502" s="80">
        <v>21064</v>
      </c>
      <c r="C4502" s="72" t="s">
        <v>1558</v>
      </c>
      <c r="D4502" s="72" t="s">
        <v>4460</v>
      </c>
      <c r="E4502" s="70"/>
      <c r="F4502" s="70"/>
      <c r="G4502" s="70">
        <v>3000</v>
      </c>
      <c r="H4502" s="73">
        <v>2557</v>
      </c>
      <c r="I4502" s="73" t="s">
        <v>154</v>
      </c>
      <c r="J4502" s="73" t="s">
        <v>155</v>
      </c>
      <c r="K4502" s="73" t="s">
        <v>1182</v>
      </c>
    </row>
    <row r="4503" spans="1:11" ht="17.25">
      <c r="A4503" s="79">
        <v>29</v>
      </c>
      <c r="B4503" s="80">
        <v>21064</v>
      </c>
      <c r="C4503" s="70" t="s">
        <v>158</v>
      </c>
      <c r="D4503" s="72" t="s">
        <v>4461</v>
      </c>
      <c r="E4503" s="70"/>
      <c r="F4503" s="70"/>
      <c r="G4503" s="70">
        <v>3350</v>
      </c>
      <c r="H4503" s="73">
        <v>2557</v>
      </c>
      <c r="I4503" s="73" t="s">
        <v>154</v>
      </c>
      <c r="J4503" s="73" t="s">
        <v>155</v>
      </c>
      <c r="K4503" s="73" t="s">
        <v>1182</v>
      </c>
    </row>
    <row r="4504" spans="1:11" ht="17.25">
      <c r="A4504" s="79">
        <v>29</v>
      </c>
      <c r="B4504" s="80">
        <v>21064</v>
      </c>
      <c r="C4504" s="70" t="s">
        <v>158</v>
      </c>
      <c r="D4504" s="72" t="s">
        <v>2152</v>
      </c>
      <c r="E4504" s="70"/>
      <c r="F4504" s="70"/>
      <c r="G4504" s="70">
        <v>100</v>
      </c>
      <c r="H4504" s="73">
        <v>2557</v>
      </c>
      <c r="I4504" s="73" t="s">
        <v>154</v>
      </c>
      <c r="J4504" s="73" t="s">
        <v>155</v>
      </c>
      <c r="K4504" s="73" t="s">
        <v>1182</v>
      </c>
    </row>
    <row r="4505" spans="1:11" ht="17.25">
      <c r="A4505" s="79">
        <v>29</v>
      </c>
      <c r="B4505" s="80">
        <v>21064</v>
      </c>
      <c r="C4505" s="72" t="s">
        <v>1558</v>
      </c>
      <c r="D4505" s="72" t="s">
        <v>4462</v>
      </c>
      <c r="E4505" s="70"/>
      <c r="F4505" s="70"/>
      <c r="G4505" s="70">
        <v>1300</v>
      </c>
      <c r="H4505" s="73">
        <v>2557</v>
      </c>
      <c r="I4505" s="73" t="s">
        <v>154</v>
      </c>
      <c r="J4505" s="73" t="s">
        <v>155</v>
      </c>
      <c r="K4505" s="73" t="s">
        <v>1182</v>
      </c>
    </row>
    <row r="4506" spans="1:11" ht="17.25">
      <c r="A4506" s="79">
        <v>29</v>
      </c>
      <c r="B4506" s="80">
        <v>21064</v>
      </c>
      <c r="C4506" s="72" t="s">
        <v>1558</v>
      </c>
      <c r="D4506" s="72" t="s">
        <v>4463</v>
      </c>
      <c r="E4506" s="70"/>
      <c r="F4506" s="70"/>
      <c r="G4506" s="70">
        <v>1500</v>
      </c>
      <c r="H4506" s="73">
        <v>2557</v>
      </c>
      <c r="I4506" s="73" t="s">
        <v>154</v>
      </c>
      <c r="J4506" s="73" t="s">
        <v>155</v>
      </c>
      <c r="K4506" s="73" t="s">
        <v>1182</v>
      </c>
    </row>
    <row r="4507" spans="1:11" ht="17.25">
      <c r="A4507" s="79">
        <v>29</v>
      </c>
      <c r="B4507" s="80">
        <v>21064</v>
      </c>
      <c r="C4507" s="70" t="s">
        <v>158</v>
      </c>
      <c r="D4507" s="72" t="s">
        <v>4464</v>
      </c>
      <c r="E4507" s="70"/>
      <c r="F4507" s="70"/>
      <c r="G4507" s="70">
        <v>800</v>
      </c>
      <c r="H4507" s="73">
        <v>2557</v>
      </c>
      <c r="I4507" s="73" t="s">
        <v>154</v>
      </c>
      <c r="J4507" s="73" t="s">
        <v>155</v>
      </c>
      <c r="K4507" s="73" t="s">
        <v>1182</v>
      </c>
    </row>
    <row r="4508" spans="1:11" ht="17.25">
      <c r="A4508" s="79">
        <v>29</v>
      </c>
      <c r="B4508" s="80">
        <v>21064</v>
      </c>
      <c r="C4508" s="70" t="s">
        <v>158</v>
      </c>
      <c r="D4508" s="72" t="s">
        <v>4465</v>
      </c>
      <c r="E4508" s="70"/>
      <c r="F4508" s="70"/>
      <c r="G4508" s="70">
        <v>260</v>
      </c>
      <c r="H4508" s="73">
        <v>2557</v>
      </c>
      <c r="I4508" s="73" t="s">
        <v>154</v>
      </c>
      <c r="J4508" s="73" t="s">
        <v>155</v>
      </c>
      <c r="K4508" s="73" t="s">
        <v>1182</v>
      </c>
    </row>
    <row r="4509" spans="1:11" ht="17.25">
      <c r="A4509" s="79">
        <v>29</v>
      </c>
      <c r="B4509" s="80">
        <v>21064</v>
      </c>
      <c r="C4509" s="70" t="s">
        <v>158</v>
      </c>
      <c r="D4509" s="72" t="s">
        <v>405</v>
      </c>
      <c r="E4509" s="70"/>
      <c r="F4509" s="70"/>
      <c r="G4509" s="70">
        <v>1440</v>
      </c>
      <c r="H4509" s="73">
        <v>2557</v>
      </c>
      <c r="I4509" s="73" t="s">
        <v>154</v>
      </c>
      <c r="J4509" s="73" t="s">
        <v>155</v>
      </c>
      <c r="K4509" s="73" t="s">
        <v>1182</v>
      </c>
    </row>
    <row r="4510" spans="1:11" ht="17.25">
      <c r="A4510" s="79">
        <v>29</v>
      </c>
      <c r="B4510" s="80">
        <v>21064</v>
      </c>
      <c r="C4510" s="72" t="s">
        <v>250</v>
      </c>
      <c r="D4510" s="72" t="s">
        <v>4466</v>
      </c>
      <c r="E4510" s="70"/>
      <c r="F4510" s="70"/>
      <c r="G4510" s="70">
        <v>3700</v>
      </c>
      <c r="H4510" s="73">
        <v>2557</v>
      </c>
      <c r="I4510" s="73" t="s">
        <v>154</v>
      </c>
      <c r="J4510" s="73" t="s">
        <v>155</v>
      </c>
      <c r="K4510" s="73" t="s">
        <v>1182</v>
      </c>
    </row>
    <row r="4511" spans="1:11" ht="17.25">
      <c r="A4511" s="79">
        <v>29</v>
      </c>
      <c r="B4511" s="80">
        <v>21064</v>
      </c>
      <c r="C4511" s="72" t="s">
        <v>250</v>
      </c>
      <c r="D4511" s="72" t="s">
        <v>4466</v>
      </c>
      <c r="E4511" s="70"/>
      <c r="F4511" s="70"/>
      <c r="G4511" s="70">
        <v>3800</v>
      </c>
      <c r="H4511" s="73">
        <v>2557</v>
      </c>
      <c r="I4511" s="73" t="s">
        <v>154</v>
      </c>
      <c r="J4511" s="73" t="s">
        <v>155</v>
      </c>
      <c r="K4511" s="73" t="s">
        <v>1182</v>
      </c>
    </row>
    <row r="4512" spans="1:11" ht="17.25">
      <c r="A4512" s="79">
        <v>29</v>
      </c>
      <c r="B4512" s="80">
        <v>21064</v>
      </c>
      <c r="C4512" s="72" t="s">
        <v>250</v>
      </c>
      <c r="D4512" s="72" t="s">
        <v>4466</v>
      </c>
      <c r="E4512" s="70"/>
      <c r="F4512" s="70"/>
      <c r="G4512" s="70">
        <v>6700</v>
      </c>
      <c r="H4512" s="73">
        <v>2557</v>
      </c>
      <c r="I4512" s="73" t="s">
        <v>154</v>
      </c>
      <c r="J4512" s="73" t="s">
        <v>155</v>
      </c>
      <c r="K4512" s="73" t="s">
        <v>1182</v>
      </c>
    </row>
    <row r="4513" spans="1:11" ht="17.25">
      <c r="A4513" s="79">
        <v>30</v>
      </c>
      <c r="B4513" s="80">
        <v>21064</v>
      </c>
      <c r="C4513" s="72" t="s">
        <v>160</v>
      </c>
      <c r="D4513" s="72" t="s">
        <v>4467</v>
      </c>
      <c r="E4513" s="70"/>
      <c r="F4513" s="70"/>
      <c r="G4513" s="70">
        <v>870</v>
      </c>
      <c r="H4513" s="73">
        <v>2557</v>
      </c>
      <c r="I4513" s="73" t="s">
        <v>154</v>
      </c>
      <c r="J4513" s="73" t="s">
        <v>155</v>
      </c>
      <c r="K4513" s="73" t="s">
        <v>1182</v>
      </c>
    </row>
    <row r="4514" spans="1:11" ht="17.25">
      <c r="A4514" s="79">
        <v>30</v>
      </c>
      <c r="B4514" s="80">
        <v>21064</v>
      </c>
      <c r="C4514" s="72" t="s">
        <v>160</v>
      </c>
      <c r="D4514" s="72" t="s">
        <v>4468</v>
      </c>
      <c r="E4514" s="70"/>
      <c r="F4514" s="70"/>
      <c r="G4514" s="70">
        <v>870</v>
      </c>
      <c r="H4514" s="73">
        <v>2557</v>
      </c>
      <c r="I4514" s="73" t="s">
        <v>154</v>
      </c>
      <c r="J4514" s="73" t="s">
        <v>155</v>
      </c>
      <c r="K4514" s="73" t="s">
        <v>1182</v>
      </c>
    </row>
    <row r="4515" spans="1:11" ht="17.25">
      <c r="A4515" s="79">
        <v>30</v>
      </c>
      <c r="B4515" s="80">
        <v>21064</v>
      </c>
      <c r="C4515" s="72" t="s">
        <v>250</v>
      </c>
      <c r="D4515" s="72" t="s">
        <v>4469</v>
      </c>
      <c r="E4515" s="70"/>
      <c r="F4515" s="70"/>
      <c r="G4515" s="70">
        <v>2000</v>
      </c>
      <c r="H4515" s="73">
        <v>2557</v>
      </c>
      <c r="I4515" s="73" t="s">
        <v>154</v>
      </c>
      <c r="J4515" s="73" t="s">
        <v>155</v>
      </c>
      <c r="K4515" s="73" t="s">
        <v>1182</v>
      </c>
    </row>
    <row r="4516" spans="1:11" ht="17.25">
      <c r="A4516" s="79">
        <v>30</v>
      </c>
      <c r="B4516" s="80">
        <v>21064</v>
      </c>
      <c r="C4516" s="72" t="s">
        <v>160</v>
      </c>
      <c r="D4516" s="72" t="s">
        <v>4470</v>
      </c>
      <c r="E4516" s="70"/>
      <c r="F4516" s="70"/>
      <c r="G4516" s="70">
        <v>600</v>
      </c>
      <c r="H4516" s="73">
        <v>2557</v>
      </c>
      <c r="I4516" s="73" t="s">
        <v>154</v>
      </c>
      <c r="J4516" s="73" t="s">
        <v>155</v>
      </c>
      <c r="K4516" s="73" t="s">
        <v>1182</v>
      </c>
    </row>
    <row r="4517" spans="1:11" ht="17.25">
      <c r="A4517" s="79">
        <v>30</v>
      </c>
      <c r="B4517" s="80">
        <v>21064</v>
      </c>
      <c r="C4517" s="81" t="s">
        <v>2241</v>
      </c>
      <c r="D4517" s="72" t="s">
        <v>4221</v>
      </c>
      <c r="E4517" s="70"/>
      <c r="F4517" s="70"/>
      <c r="G4517" s="70">
        <v>1900</v>
      </c>
      <c r="H4517" s="73">
        <v>2557</v>
      </c>
      <c r="I4517" s="73" t="s">
        <v>154</v>
      </c>
      <c r="J4517" s="73" t="s">
        <v>155</v>
      </c>
      <c r="K4517" s="73" t="s">
        <v>1182</v>
      </c>
    </row>
    <row r="4518" spans="1:11" ht="17.25">
      <c r="A4518" s="79">
        <v>30</v>
      </c>
      <c r="B4518" s="80">
        <v>21064</v>
      </c>
      <c r="C4518" s="81" t="s">
        <v>1313</v>
      </c>
      <c r="D4518" s="72"/>
      <c r="E4518" s="70"/>
      <c r="F4518" s="73"/>
      <c r="G4518" s="70">
        <v>26396.1</v>
      </c>
      <c r="H4518" s="73">
        <v>2557</v>
      </c>
      <c r="I4518" s="73" t="s">
        <v>154</v>
      </c>
      <c r="J4518" s="73" t="s">
        <v>155</v>
      </c>
      <c r="K4518" s="73" t="s">
        <v>1182</v>
      </c>
    </row>
    <row r="4519" spans="1:11" ht="17.25">
      <c r="A4519" s="79">
        <v>17</v>
      </c>
      <c r="B4519" s="80">
        <v>20729</v>
      </c>
      <c r="C4519" s="72" t="s">
        <v>427</v>
      </c>
      <c r="D4519" s="72" t="s">
        <v>4471</v>
      </c>
      <c r="E4519" s="70"/>
      <c r="F4519" s="82"/>
      <c r="G4519" s="70">
        <v>4290</v>
      </c>
      <c r="H4519" s="73">
        <v>2557</v>
      </c>
      <c r="I4519" s="73" t="s">
        <v>154</v>
      </c>
      <c r="J4519" s="73" t="s">
        <v>4472</v>
      </c>
      <c r="K4519" s="73" t="s">
        <v>1182</v>
      </c>
    </row>
    <row r="4520" spans="1:11" ht="17.25">
      <c r="A4520" s="79">
        <v>18</v>
      </c>
      <c r="B4520" s="80">
        <v>20729</v>
      </c>
      <c r="C4520" s="72" t="s">
        <v>423</v>
      </c>
      <c r="D4520" s="72" t="s">
        <v>4473</v>
      </c>
      <c r="E4520" s="70"/>
      <c r="F4520" s="82"/>
      <c r="G4520" s="70">
        <v>32</v>
      </c>
      <c r="H4520" s="73">
        <v>2557</v>
      </c>
      <c r="I4520" s="73" t="s">
        <v>154</v>
      </c>
      <c r="J4520" s="73" t="s">
        <v>4472</v>
      </c>
      <c r="K4520" s="73" t="s">
        <v>1182</v>
      </c>
    </row>
    <row r="4521" spans="1:11" ht="17.25">
      <c r="A4521" s="79">
        <v>30</v>
      </c>
      <c r="B4521" s="80">
        <v>20729</v>
      </c>
      <c r="C4521" s="72" t="s">
        <v>429</v>
      </c>
      <c r="D4521" s="72" t="s">
        <v>4474</v>
      </c>
      <c r="E4521" s="70"/>
      <c r="F4521" s="82"/>
      <c r="G4521" s="70">
        <v>7691.16</v>
      </c>
      <c r="H4521" s="73">
        <v>2557</v>
      </c>
      <c r="I4521" s="73" t="s">
        <v>154</v>
      </c>
      <c r="J4521" s="73" t="s">
        <v>4472</v>
      </c>
      <c r="K4521" s="73" t="s">
        <v>1182</v>
      </c>
    </row>
    <row r="4522" spans="1:11" ht="17.25">
      <c r="A4522" s="79">
        <v>5</v>
      </c>
      <c r="B4522" s="80">
        <v>20760</v>
      </c>
      <c r="C4522" s="72" t="s">
        <v>423</v>
      </c>
      <c r="D4522" s="72" t="s">
        <v>4475</v>
      </c>
      <c r="E4522" s="70"/>
      <c r="F4522" s="82"/>
      <c r="G4522" s="70">
        <v>465</v>
      </c>
      <c r="H4522" s="73">
        <v>2557</v>
      </c>
      <c r="I4522" s="73" t="s">
        <v>154</v>
      </c>
      <c r="J4522" s="73" t="s">
        <v>4472</v>
      </c>
      <c r="K4522" s="73" t="s">
        <v>1182</v>
      </c>
    </row>
    <row r="4523" spans="1:11" ht="17.25">
      <c r="A4523" s="79">
        <v>11</v>
      </c>
      <c r="B4523" s="80">
        <v>20760</v>
      </c>
      <c r="C4523" s="72" t="s">
        <v>429</v>
      </c>
      <c r="D4523" s="72" t="s">
        <v>4476</v>
      </c>
      <c r="E4523" s="70"/>
      <c r="F4523" s="70"/>
      <c r="G4523" s="70">
        <v>2630.23</v>
      </c>
      <c r="H4523" s="73">
        <v>2557</v>
      </c>
      <c r="I4523" s="73" t="s">
        <v>154</v>
      </c>
      <c r="J4523" s="73" t="s">
        <v>4472</v>
      </c>
      <c r="K4523" s="73" t="s">
        <v>1182</v>
      </c>
    </row>
    <row r="4524" spans="1:11" ht="17.25">
      <c r="A4524" s="79">
        <v>11</v>
      </c>
      <c r="B4524" s="80">
        <v>20760</v>
      </c>
      <c r="C4524" s="72" t="s">
        <v>427</v>
      </c>
      <c r="D4524" s="72" t="s">
        <v>4477</v>
      </c>
      <c r="E4524" s="70"/>
      <c r="F4524" s="70"/>
      <c r="G4524" s="70">
        <v>1490</v>
      </c>
      <c r="H4524" s="73">
        <v>2557</v>
      </c>
      <c r="I4524" s="73" t="s">
        <v>154</v>
      </c>
      <c r="J4524" s="73" t="s">
        <v>4472</v>
      </c>
      <c r="K4524" s="73" t="s">
        <v>1182</v>
      </c>
    </row>
    <row r="4525" spans="1:11" ht="17.25">
      <c r="A4525" s="79">
        <v>19</v>
      </c>
      <c r="B4525" s="80">
        <v>20760</v>
      </c>
      <c r="C4525" s="72" t="s">
        <v>427</v>
      </c>
      <c r="D4525" s="72" t="s">
        <v>4478</v>
      </c>
      <c r="E4525" s="70"/>
      <c r="F4525" s="82"/>
      <c r="G4525" s="70">
        <v>4290</v>
      </c>
      <c r="H4525" s="73">
        <v>2557</v>
      </c>
      <c r="I4525" s="73" t="s">
        <v>154</v>
      </c>
      <c r="J4525" s="73" t="s">
        <v>4472</v>
      </c>
      <c r="K4525" s="73" t="s">
        <v>1182</v>
      </c>
    </row>
    <row r="4526" spans="1:11" ht="17.25">
      <c r="A4526" s="79">
        <v>21</v>
      </c>
      <c r="B4526" s="80">
        <v>20760</v>
      </c>
      <c r="C4526" s="72" t="s">
        <v>429</v>
      </c>
      <c r="D4526" s="72" t="s">
        <v>4479</v>
      </c>
      <c r="E4526" s="70"/>
      <c r="F4526" s="82"/>
      <c r="G4526" s="70">
        <v>7477.7</v>
      </c>
      <c r="H4526" s="73">
        <v>2557</v>
      </c>
      <c r="I4526" s="73" t="s">
        <v>154</v>
      </c>
      <c r="J4526" s="73" t="s">
        <v>4472</v>
      </c>
      <c r="K4526" s="73" t="s">
        <v>1182</v>
      </c>
    </row>
    <row r="4527" spans="1:11" ht="17.25">
      <c r="A4527" s="79">
        <v>27</v>
      </c>
      <c r="B4527" s="80">
        <v>20760</v>
      </c>
      <c r="C4527" s="72" t="s">
        <v>423</v>
      </c>
      <c r="D4527" s="72" t="s">
        <v>4480</v>
      </c>
      <c r="E4527" s="70"/>
      <c r="F4527" s="82"/>
      <c r="G4527" s="70">
        <v>1628</v>
      </c>
      <c r="H4527" s="73">
        <v>2557</v>
      </c>
      <c r="I4527" s="73" t="s">
        <v>154</v>
      </c>
      <c r="J4527" s="73" t="s">
        <v>4472</v>
      </c>
      <c r="K4527" s="73" t="s">
        <v>1182</v>
      </c>
    </row>
    <row r="4528" spans="1:11" ht="17.25">
      <c r="A4528" s="79">
        <v>27</v>
      </c>
      <c r="B4528" s="80">
        <v>20760</v>
      </c>
      <c r="C4528" s="72" t="s">
        <v>423</v>
      </c>
      <c r="D4528" s="72" t="s">
        <v>4481</v>
      </c>
      <c r="E4528" s="70"/>
      <c r="F4528" s="82"/>
      <c r="G4528" s="70">
        <v>924</v>
      </c>
      <c r="H4528" s="73">
        <v>2557</v>
      </c>
      <c r="I4528" s="73" t="s">
        <v>154</v>
      </c>
      <c r="J4528" s="73" t="s">
        <v>4472</v>
      </c>
      <c r="K4528" s="73" t="s">
        <v>1182</v>
      </c>
    </row>
    <row r="4529" spans="1:11" ht="17.25">
      <c r="A4529" s="79">
        <v>4</v>
      </c>
      <c r="B4529" s="80">
        <v>20790</v>
      </c>
      <c r="C4529" s="72" t="s">
        <v>423</v>
      </c>
      <c r="D4529" s="72" t="s">
        <v>4482</v>
      </c>
      <c r="E4529" s="70"/>
      <c r="F4529" s="82"/>
      <c r="G4529" s="70">
        <v>48</v>
      </c>
      <c r="H4529" s="73">
        <v>2557</v>
      </c>
      <c r="I4529" s="73" t="s">
        <v>154</v>
      </c>
      <c r="J4529" s="73" t="s">
        <v>4472</v>
      </c>
      <c r="K4529" s="73" t="s">
        <v>1182</v>
      </c>
    </row>
    <row r="4530" spans="1:11" ht="17.25">
      <c r="A4530" s="79">
        <v>12</v>
      </c>
      <c r="B4530" s="80">
        <v>20790</v>
      </c>
      <c r="C4530" s="72" t="s">
        <v>427</v>
      </c>
      <c r="D4530" s="72" t="s">
        <v>4483</v>
      </c>
      <c r="E4530" s="70"/>
      <c r="F4530" s="82"/>
      <c r="G4530" s="70">
        <v>120664</v>
      </c>
      <c r="H4530" s="73">
        <v>2557</v>
      </c>
      <c r="I4530" s="73" t="s">
        <v>154</v>
      </c>
      <c r="J4530" s="73" t="s">
        <v>4472</v>
      </c>
      <c r="K4530" s="73" t="s">
        <v>1182</v>
      </c>
    </row>
    <row r="4531" spans="1:11" ht="17.25">
      <c r="A4531" s="79">
        <v>13</v>
      </c>
      <c r="B4531" s="80">
        <v>20790</v>
      </c>
      <c r="C4531" s="72" t="s">
        <v>432</v>
      </c>
      <c r="D4531" s="72" t="s">
        <v>4484</v>
      </c>
      <c r="E4531" s="70"/>
      <c r="F4531" s="82"/>
      <c r="G4531" s="70">
        <v>4290</v>
      </c>
      <c r="H4531" s="73">
        <v>2557</v>
      </c>
      <c r="I4531" s="73" t="s">
        <v>154</v>
      </c>
      <c r="J4531" s="73" t="s">
        <v>4472</v>
      </c>
      <c r="K4531" s="73" t="s">
        <v>1182</v>
      </c>
    </row>
    <row r="4532" spans="1:11" ht="17.25">
      <c r="A4532" s="79">
        <v>13</v>
      </c>
      <c r="B4532" s="80">
        <v>20790</v>
      </c>
      <c r="C4532" s="72" t="s">
        <v>429</v>
      </c>
      <c r="D4532" s="72" t="s">
        <v>4485</v>
      </c>
      <c r="E4532" s="70"/>
      <c r="F4532" s="82"/>
      <c r="G4532" s="70">
        <v>47</v>
      </c>
      <c r="H4532" s="73">
        <v>2557</v>
      </c>
      <c r="I4532" s="73" t="s">
        <v>154</v>
      </c>
      <c r="J4532" s="73" t="s">
        <v>4472</v>
      </c>
      <c r="K4532" s="73" t="s">
        <v>1182</v>
      </c>
    </row>
    <row r="4533" spans="1:11" ht="17.25">
      <c r="A4533" s="79">
        <v>13</v>
      </c>
      <c r="B4533" s="80">
        <v>20790</v>
      </c>
      <c r="C4533" s="72" t="s">
        <v>432</v>
      </c>
      <c r="D4533" s="72" t="s">
        <v>4486</v>
      </c>
      <c r="E4533" s="70"/>
      <c r="F4533" s="82"/>
      <c r="G4533" s="70">
        <v>2670.83</v>
      </c>
      <c r="H4533" s="73">
        <v>2557</v>
      </c>
      <c r="I4533" s="73" t="s">
        <v>154</v>
      </c>
      <c r="J4533" s="73" t="s">
        <v>4472</v>
      </c>
      <c r="K4533" s="73" t="s">
        <v>1182</v>
      </c>
    </row>
    <row r="4534" spans="1:11" ht="17.25">
      <c r="A4534" s="79">
        <v>20</v>
      </c>
      <c r="B4534" s="80">
        <v>20790</v>
      </c>
      <c r="C4534" s="72" t="s">
        <v>423</v>
      </c>
      <c r="D4534" s="72" t="s">
        <v>4487</v>
      </c>
      <c r="E4534" s="70"/>
      <c r="F4534" s="70"/>
      <c r="G4534" s="70">
        <v>30</v>
      </c>
      <c r="H4534" s="73">
        <v>2557</v>
      </c>
      <c r="I4534" s="73" t="s">
        <v>154</v>
      </c>
      <c r="J4534" s="73" t="s">
        <v>4472</v>
      </c>
      <c r="K4534" s="73" t="s">
        <v>1182</v>
      </c>
    </row>
    <row r="4535" spans="1:11" ht="17.25">
      <c r="A4535" s="79">
        <v>20</v>
      </c>
      <c r="B4535" s="80">
        <v>20790</v>
      </c>
      <c r="C4535" s="72" t="s">
        <v>427</v>
      </c>
      <c r="D4535" s="72" t="s">
        <v>4488</v>
      </c>
      <c r="E4535" s="70"/>
      <c r="F4535" s="70"/>
      <c r="G4535" s="70">
        <v>300</v>
      </c>
      <c r="H4535" s="73">
        <v>2557</v>
      </c>
      <c r="I4535" s="73" t="s">
        <v>154</v>
      </c>
      <c r="J4535" s="73" t="s">
        <v>4472</v>
      </c>
      <c r="K4535" s="73" t="s">
        <v>1182</v>
      </c>
    </row>
    <row r="4536" spans="1:11" ht="17.25">
      <c r="A4536" s="79">
        <v>20</v>
      </c>
      <c r="B4536" s="80">
        <v>20790</v>
      </c>
      <c r="C4536" s="72" t="s">
        <v>429</v>
      </c>
      <c r="D4536" s="72" t="s">
        <v>4489</v>
      </c>
      <c r="E4536" s="70"/>
      <c r="F4536" s="70"/>
      <c r="G4536" s="70">
        <v>745</v>
      </c>
      <c r="H4536" s="73">
        <v>2557</v>
      </c>
      <c r="I4536" s="73" t="s">
        <v>154</v>
      </c>
      <c r="J4536" s="73" t="s">
        <v>4472</v>
      </c>
      <c r="K4536" s="73" t="s">
        <v>1182</v>
      </c>
    </row>
    <row r="4537" spans="1:11" ht="17.25">
      <c r="A4537" s="79">
        <v>23</v>
      </c>
      <c r="B4537" s="80">
        <v>20790</v>
      </c>
      <c r="C4537" s="72" t="s">
        <v>423</v>
      </c>
      <c r="D4537" s="72" t="s">
        <v>4490</v>
      </c>
      <c r="E4537" s="70"/>
      <c r="F4537" s="82"/>
      <c r="G4537" s="70">
        <v>7567.58</v>
      </c>
      <c r="H4537" s="73">
        <v>2557</v>
      </c>
      <c r="I4537" s="73" t="s">
        <v>154</v>
      </c>
      <c r="J4537" s="73" t="s">
        <v>4472</v>
      </c>
      <c r="K4537" s="73" t="s">
        <v>1182</v>
      </c>
    </row>
    <row r="4538" spans="1:11" ht="17.25">
      <c r="A4538" s="79">
        <v>24</v>
      </c>
      <c r="B4538" s="80">
        <v>20790</v>
      </c>
      <c r="C4538" s="72" t="s">
        <v>427</v>
      </c>
      <c r="D4538" s="72" t="s">
        <v>4491</v>
      </c>
      <c r="E4538" s="70"/>
      <c r="F4538" s="82"/>
      <c r="G4538" s="70">
        <v>792</v>
      </c>
      <c r="H4538" s="73">
        <v>2557</v>
      </c>
      <c r="I4538" s="73" t="s">
        <v>154</v>
      </c>
      <c r="J4538" s="73" t="s">
        <v>4472</v>
      </c>
      <c r="K4538" s="73" t="s">
        <v>1182</v>
      </c>
    </row>
    <row r="4539" spans="1:11" ht="17.25">
      <c r="A4539" s="79">
        <v>17</v>
      </c>
      <c r="B4539" s="80">
        <v>20821</v>
      </c>
      <c r="C4539" s="72" t="s">
        <v>423</v>
      </c>
      <c r="D4539" s="72" t="s">
        <v>4492</v>
      </c>
      <c r="E4539" s="70"/>
      <c r="F4539" s="82"/>
      <c r="G4539" s="70">
        <v>4290</v>
      </c>
      <c r="H4539" s="73">
        <v>2557</v>
      </c>
      <c r="I4539" s="73" t="s">
        <v>154</v>
      </c>
      <c r="J4539" s="73" t="s">
        <v>4472</v>
      </c>
      <c r="K4539" s="73" t="s">
        <v>1182</v>
      </c>
    </row>
    <row r="4540" spans="1:11" ht="17.25">
      <c r="A4540" s="79">
        <v>21</v>
      </c>
      <c r="B4540" s="80">
        <v>20821</v>
      </c>
      <c r="C4540" s="72" t="s">
        <v>429</v>
      </c>
      <c r="D4540" s="72" t="s">
        <v>4493</v>
      </c>
      <c r="E4540" s="70"/>
      <c r="F4540" s="82"/>
      <c r="G4540" s="70">
        <v>634</v>
      </c>
      <c r="H4540" s="73">
        <v>2557</v>
      </c>
      <c r="I4540" s="73" t="s">
        <v>154</v>
      </c>
      <c r="J4540" s="73" t="s">
        <v>4472</v>
      </c>
      <c r="K4540" s="73" t="s">
        <v>1182</v>
      </c>
    </row>
    <row r="4541" spans="1:11" ht="17.25">
      <c r="A4541" s="79">
        <v>21</v>
      </c>
      <c r="B4541" s="80">
        <v>20821</v>
      </c>
      <c r="C4541" s="72" t="s">
        <v>429</v>
      </c>
      <c r="D4541" s="72" t="s">
        <v>4494</v>
      </c>
      <c r="E4541" s="70"/>
      <c r="F4541" s="82"/>
      <c r="G4541" s="70">
        <v>7261.02</v>
      </c>
      <c r="H4541" s="73">
        <v>2557</v>
      </c>
      <c r="I4541" s="73" t="s">
        <v>154</v>
      </c>
      <c r="J4541" s="73" t="s">
        <v>4472</v>
      </c>
      <c r="K4541" s="73" t="s">
        <v>1182</v>
      </c>
    </row>
    <row r="4542" spans="1:11" ht="17.25">
      <c r="A4542" s="79">
        <v>23</v>
      </c>
      <c r="B4542" s="80">
        <v>20821</v>
      </c>
      <c r="C4542" s="72" t="s">
        <v>427</v>
      </c>
      <c r="D4542" s="72" t="s">
        <v>4495</v>
      </c>
      <c r="E4542" s="70"/>
      <c r="F4542" s="70"/>
      <c r="G4542" s="70">
        <v>2789.12</v>
      </c>
      <c r="H4542" s="73">
        <v>2557</v>
      </c>
      <c r="I4542" s="73" t="s">
        <v>154</v>
      </c>
      <c r="J4542" s="73" t="s">
        <v>4472</v>
      </c>
      <c r="K4542" s="73" t="s">
        <v>1182</v>
      </c>
    </row>
    <row r="4543" spans="1:11" ht="17.25">
      <c r="A4543" s="79">
        <v>27</v>
      </c>
      <c r="B4543" s="80">
        <v>20821</v>
      </c>
      <c r="C4543" s="72" t="s">
        <v>423</v>
      </c>
      <c r="D4543" s="72" t="s">
        <v>4496</v>
      </c>
      <c r="E4543" s="70"/>
      <c r="F4543" s="70"/>
      <c r="G4543" s="70">
        <v>745</v>
      </c>
      <c r="H4543" s="73">
        <v>2557</v>
      </c>
      <c r="I4543" s="73" t="s">
        <v>154</v>
      </c>
      <c r="J4543" s="73" t="s">
        <v>4472</v>
      </c>
      <c r="K4543" s="73" t="s">
        <v>1182</v>
      </c>
    </row>
    <row r="4544" spans="1:11" ht="17.25">
      <c r="A4544" s="79">
        <v>5</v>
      </c>
      <c r="B4544" s="80">
        <v>20852</v>
      </c>
      <c r="C4544" s="72" t="s">
        <v>423</v>
      </c>
      <c r="D4544" s="72" t="s">
        <v>4497</v>
      </c>
      <c r="E4544" s="70"/>
      <c r="F4544" s="82"/>
      <c r="G4544" s="70">
        <v>1224</v>
      </c>
      <c r="H4544" s="73">
        <v>2557</v>
      </c>
      <c r="I4544" s="73" t="s">
        <v>154</v>
      </c>
      <c r="J4544" s="73" t="s">
        <v>4472</v>
      </c>
      <c r="K4544" s="73" t="s">
        <v>1182</v>
      </c>
    </row>
    <row r="4545" spans="1:11" ht="17.25">
      <c r="A4545" s="79">
        <v>6</v>
      </c>
      <c r="B4545" s="80">
        <v>20852</v>
      </c>
      <c r="C4545" s="72" t="s">
        <v>423</v>
      </c>
      <c r="D4545" s="72" t="s">
        <v>4498</v>
      </c>
      <c r="E4545" s="70"/>
      <c r="F4545" s="82"/>
      <c r="G4545" s="70">
        <v>37</v>
      </c>
      <c r="H4545" s="73">
        <v>2557</v>
      </c>
      <c r="I4545" s="73" t="s">
        <v>154</v>
      </c>
      <c r="J4545" s="73" t="s">
        <v>4472</v>
      </c>
      <c r="K4545" s="73" t="s">
        <v>1182</v>
      </c>
    </row>
    <row r="4546" spans="1:11" ht="17.25">
      <c r="A4546" s="79">
        <v>6</v>
      </c>
      <c r="B4546" s="80">
        <v>20852</v>
      </c>
      <c r="C4546" s="72" t="s">
        <v>423</v>
      </c>
      <c r="D4546" s="72" t="s">
        <v>2675</v>
      </c>
      <c r="E4546" s="70"/>
      <c r="F4546" s="82"/>
      <c r="G4546" s="70">
        <v>67</v>
      </c>
      <c r="H4546" s="73">
        <v>2557</v>
      </c>
      <c r="I4546" s="73" t="s">
        <v>154</v>
      </c>
      <c r="J4546" s="73" t="s">
        <v>4472</v>
      </c>
      <c r="K4546" s="73" t="s">
        <v>1182</v>
      </c>
    </row>
    <row r="4547" spans="1:11" ht="17.25">
      <c r="A4547" s="79">
        <v>10</v>
      </c>
      <c r="B4547" s="80">
        <v>20852</v>
      </c>
      <c r="C4547" s="72" t="s">
        <v>429</v>
      </c>
      <c r="D4547" s="72" t="s">
        <v>2675</v>
      </c>
      <c r="E4547" s="70"/>
      <c r="F4547" s="82"/>
      <c r="G4547" s="70">
        <v>84</v>
      </c>
      <c r="H4547" s="73">
        <v>2557</v>
      </c>
      <c r="I4547" s="73" t="s">
        <v>154</v>
      </c>
      <c r="J4547" s="73" t="s">
        <v>4472</v>
      </c>
      <c r="K4547" s="73" t="s">
        <v>1182</v>
      </c>
    </row>
    <row r="4548" spans="1:11" ht="17.25">
      <c r="A4548" s="79">
        <v>24</v>
      </c>
      <c r="B4548" s="80">
        <v>20852</v>
      </c>
      <c r="C4548" s="72" t="s">
        <v>429</v>
      </c>
      <c r="D4548" s="72" t="s">
        <v>4499</v>
      </c>
      <c r="E4548" s="70"/>
      <c r="F4548" s="70"/>
      <c r="G4548" s="70">
        <v>2798.27</v>
      </c>
      <c r="H4548" s="73">
        <v>2557</v>
      </c>
      <c r="I4548" s="73" t="s">
        <v>154</v>
      </c>
      <c r="J4548" s="73" t="s">
        <v>4472</v>
      </c>
      <c r="K4548" s="73" t="s">
        <v>1182</v>
      </c>
    </row>
    <row r="4549" spans="1:11" ht="17.25">
      <c r="A4549" s="79">
        <v>25</v>
      </c>
      <c r="B4549" s="80">
        <v>20852</v>
      </c>
      <c r="C4549" s="72" t="s">
        <v>427</v>
      </c>
      <c r="D4549" s="72" t="s">
        <v>4500</v>
      </c>
      <c r="E4549" s="70"/>
      <c r="F4549" s="70"/>
      <c r="G4549" s="70">
        <v>7248.18</v>
      </c>
      <c r="H4549" s="73">
        <v>2557</v>
      </c>
      <c r="I4549" s="73" t="s">
        <v>154</v>
      </c>
      <c r="J4549" s="73" t="s">
        <v>4472</v>
      </c>
      <c r="K4549" s="73" t="s">
        <v>1182</v>
      </c>
    </row>
    <row r="4550" spans="1:11" ht="17.25">
      <c r="A4550" s="79">
        <v>25</v>
      </c>
      <c r="B4550" s="80">
        <v>20852</v>
      </c>
      <c r="C4550" s="72" t="s">
        <v>427</v>
      </c>
      <c r="D4550" s="72" t="s">
        <v>4501</v>
      </c>
      <c r="E4550" s="70"/>
      <c r="F4550" s="70"/>
      <c r="G4550" s="70">
        <v>745</v>
      </c>
      <c r="H4550" s="73">
        <v>2557</v>
      </c>
      <c r="I4550" s="73" t="s">
        <v>154</v>
      </c>
      <c r="J4550" s="73" t="s">
        <v>4472</v>
      </c>
      <c r="K4550" s="73" t="s">
        <v>1182</v>
      </c>
    </row>
    <row r="4551" spans="1:11" ht="17.25">
      <c r="A4551" s="79">
        <v>25</v>
      </c>
      <c r="B4551" s="80">
        <v>20852</v>
      </c>
      <c r="C4551" s="72" t="s">
        <v>423</v>
      </c>
      <c r="D4551" s="72" t="s">
        <v>4502</v>
      </c>
      <c r="E4551" s="70"/>
      <c r="F4551" s="70"/>
      <c r="G4551" s="70">
        <v>13385</v>
      </c>
      <c r="H4551" s="73">
        <v>2557</v>
      </c>
      <c r="I4551" s="73" t="s">
        <v>154</v>
      </c>
      <c r="J4551" s="73" t="s">
        <v>4472</v>
      </c>
      <c r="K4551" s="73" t="s">
        <v>1182</v>
      </c>
    </row>
    <row r="4552" spans="1:11" ht="17.25">
      <c r="A4552" s="79">
        <v>1</v>
      </c>
      <c r="B4552" s="91" t="s">
        <v>4503</v>
      </c>
      <c r="C4552" s="72" t="s">
        <v>423</v>
      </c>
      <c r="D4552" s="72" t="s">
        <v>2675</v>
      </c>
      <c r="E4552" s="70"/>
      <c r="F4552" s="82"/>
      <c r="G4552" s="70">
        <v>408</v>
      </c>
      <c r="H4552" s="73">
        <v>2557</v>
      </c>
      <c r="I4552" s="73" t="s">
        <v>154</v>
      </c>
      <c r="J4552" s="73" t="s">
        <v>4472</v>
      </c>
      <c r="K4552" s="73" t="s">
        <v>1182</v>
      </c>
    </row>
    <row r="4553" spans="1:11" ht="17.25">
      <c r="A4553" s="79">
        <v>5</v>
      </c>
      <c r="B4553" s="91" t="s">
        <v>4503</v>
      </c>
      <c r="C4553" s="72" t="s">
        <v>423</v>
      </c>
      <c r="D4553" s="72" t="s">
        <v>4504</v>
      </c>
      <c r="E4553" s="70"/>
      <c r="F4553" s="82"/>
      <c r="G4553" s="70">
        <v>900</v>
      </c>
      <c r="H4553" s="73">
        <v>2557</v>
      </c>
      <c r="I4553" s="73" t="s">
        <v>154</v>
      </c>
      <c r="J4553" s="73" t="s">
        <v>4472</v>
      </c>
      <c r="K4553" s="73" t="s">
        <v>1182</v>
      </c>
    </row>
    <row r="4554" spans="1:11" ht="17.25">
      <c r="A4554" s="79">
        <v>10</v>
      </c>
      <c r="B4554" s="91" t="s">
        <v>4503</v>
      </c>
      <c r="C4554" s="72" t="s">
        <v>423</v>
      </c>
      <c r="D4554" s="72" t="s">
        <v>4505</v>
      </c>
      <c r="E4554" s="70"/>
      <c r="F4554" s="82"/>
      <c r="G4554" s="70">
        <v>2504.85</v>
      </c>
      <c r="H4554" s="73">
        <v>2557</v>
      </c>
      <c r="I4554" s="73" t="s">
        <v>154</v>
      </c>
      <c r="J4554" s="73" t="s">
        <v>4472</v>
      </c>
      <c r="K4554" s="73" t="s">
        <v>1182</v>
      </c>
    </row>
    <row r="4555" spans="1:11" ht="17.25">
      <c r="A4555" s="79">
        <v>24</v>
      </c>
      <c r="B4555" s="91" t="s">
        <v>4503</v>
      </c>
      <c r="C4555" s="72" t="s">
        <v>427</v>
      </c>
      <c r="D4555" s="72" t="s">
        <v>4505</v>
      </c>
      <c r="E4555" s="70"/>
      <c r="F4555" s="82"/>
      <c r="G4555" s="70">
        <v>481</v>
      </c>
      <c r="H4555" s="73">
        <v>2557</v>
      </c>
      <c r="I4555" s="73" t="s">
        <v>154</v>
      </c>
      <c r="J4555" s="73" t="s">
        <v>4472</v>
      </c>
      <c r="K4555" s="73" t="s">
        <v>1182</v>
      </c>
    </row>
    <row r="4556" spans="1:11" ht="17.25">
      <c r="A4556" s="79">
        <v>25</v>
      </c>
      <c r="B4556" s="91" t="s">
        <v>4503</v>
      </c>
      <c r="C4556" s="72" t="s">
        <v>432</v>
      </c>
      <c r="D4556" s="72" t="s">
        <v>4506</v>
      </c>
      <c r="E4556" s="70"/>
      <c r="F4556" s="82"/>
      <c r="G4556" s="70">
        <v>13767.14</v>
      </c>
      <c r="H4556" s="73">
        <v>2557</v>
      </c>
      <c r="I4556" s="73" t="s">
        <v>154</v>
      </c>
      <c r="J4556" s="73" t="s">
        <v>4472</v>
      </c>
      <c r="K4556" s="73" t="s">
        <v>1182</v>
      </c>
    </row>
    <row r="4557" spans="1:11" ht="17.25">
      <c r="A4557" s="79">
        <v>25</v>
      </c>
      <c r="B4557" s="91" t="s">
        <v>4503</v>
      </c>
      <c r="C4557" s="72" t="s">
        <v>429</v>
      </c>
      <c r="D4557" s="72" t="s">
        <v>4507</v>
      </c>
      <c r="E4557" s="70"/>
      <c r="F4557" s="82"/>
      <c r="G4557" s="70">
        <v>-30</v>
      </c>
      <c r="H4557" s="73">
        <v>2557</v>
      </c>
      <c r="I4557" s="73" t="s">
        <v>154</v>
      </c>
      <c r="J4557" s="73" t="s">
        <v>4472</v>
      </c>
      <c r="K4557" s="73" t="s">
        <v>1182</v>
      </c>
    </row>
    <row r="4558" spans="1:11" ht="17.25">
      <c r="A4558" s="79">
        <v>27</v>
      </c>
      <c r="B4558" s="91" t="s">
        <v>4503</v>
      </c>
      <c r="C4558" s="72" t="s">
        <v>423</v>
      </c>
      <c r="D4558" s="72" t="s">
        <v>4508</v>
      </c>
      <c r="E4558" s="70"/>
      <c r="F4558" s="82"/>
      <c r="G4558" s="70">
        <v>7253.53</v>
      </c>
      <c r="H4558" s="73">
        <v>2557</v>
      </c>
      <c r="I4558" s="73" t="s">
        <v>154</v>
      </c>
      <c r="J4558" s="73" t="s">
        <v>4472</v>
      </c>
      <c r="K4558" s="73" t="s">
        <v>1182</v>
      </c>
    </row>
    <row r="4559" spans="1:11" ht="17.25">
      <c r="A4559" s="79">
        <v>27</v>
      </c>
      <c r="B4559" s="91" t="s">
        <v>4503</v>
      </c>
      <c r="C4559" s="87" t="s">
        <v>429</v>
      </c>
      <c r="D4559" s="72" t="s">
        <v>4509</v>
      </c>
      <c r="E4559" s="70"/>
      <c r="F4559" s="82"/>
      <c r="G4559" s="70">
        <v>751</v>
      </c>
      <c r="H4559" s="73">
        <v>2557</v>
      </c>
      <c r="I4559" s="73" t="s">
        <v>154</v>
      </c>
      <c r="J4559" s="73" t="s">
        <v>4472</v>
      </c>
      <c r="K4559" s="73" t="s">
        <v>1182</v>
      </c>
    </row>
    <row r="4560" spans="1:11" ht="17.25">
      <c r="A4560" s="85">
        <v>28</v>
      </c>
      <c r="B4560" s="92" t="s">
        <v>4503</v>
      </c>
      <c r="C4560" s="87" t="s">
        <v>429</v>
      </c>
      <c r="D4560" s="87" t="s">
        <v>4510</v>
      </c>
      <c r="E4560" s="88"/>
      <c r="F4560" s="88"/>
      <c r="G4560" s="88">
        <v>2605.19</v>
      </c>
      <c r="H4560" s="73">
        <v>2557</v>
      </c>
      <c r="I4560" s="73" t="s">
        <v>154</v>
      </c>
      <c r="J4560" s="73" t="s">
        <v>4472</v>
      </c>
      <c r="K4560" s="73" t="s">
        <v>1182</v>
      </c>
    </row>
    <row r="4561" spans="1:11" ht="17.25">
      <c r="A4561" s="85">
        <v>28</v>
      </c>
      <c r="B4561" s="92" t="s">
        <v>4503</v>
      </c>
      <c r="C4561" s="72" t="s">
        <v>427</v>
      </c>
      <c r="D4561" s="87" t="s">
        <v>4511</v>
      </c>
      <c r="E4561" s="88"/>
      <c r="F4561" s="88"/>
      <c r="G4561" s="88">
        <v>2874.78</v>
      </c>
      <c r="H4561" s="73">
        <v>2557</v>
      </c>
      <c r="I4561" s="73" t="s">
        <v>154</v>
      </c>
      <c r="J4561" s="73" t="s">
        <v>4472</v>
      </c>
      <c r="K4561" s="73" t="s">
        <v>1182</v>
      </c>
    </row>
    <row r="4562" spans="1:11" ht="17.25">
      <c r="A4562" s="79">
        <v>31</v>
      </c>
      <c r="B4562" s="91" t="s">
        <v>4503</v>
      </c>
      <c r="C4562" s="72" t="s">
        <v>423</v>
      </c>
      <c r="D4562" s="72" t="s">
        <v>4512</v>
      </c>
      <c r="E4562" s="70"/>
      <c r="F4562" s="70"/>
      <c r="G4562" s="70">
        <v>745</v>
      </c>
      <c r="H4562" s="73">
        <v>2557</v>
      </c>
      <c r="I4562" s="73" t="s">
        <v>154</v>
      </c>
      <c r="J4562" s="73" t="s">
        <v>4472</v>
      </c>
      <c r="K4562" s="73" t="s">
        <v>1182</v>
      </c>
    </row>
    <row r="4563" spans="1:11" ht="17.25">
      <c r="A4563" s="79">
        <v>2</v>
      </c>
      <c r="B4563" s="91">
        <v>20911</v>
      </c>
      <c r="C4563" s="72" t="s">
        <v>423</v>
      </c>
      <c r="D4563" s="72" t="s">
        <v>4497</v>
      </c>
      <c r="E4563" s="70"/>
      <c r="F4563" s="70"/>
      <c r="G4563" s="70">
        <v>126</v>
      </c>
      <c r="H4563" s="73">
        <v>2557</v>
      </c>
      <c r="I4563" s="73" t="s">
        <v>154</v>
      </c>
      <c r="J4563" s="73" t="s">
        <v>4472</v>
      </c>
      <c r="K4563" s="73" t="s">
        <v>1182</v>
      </c>
    </row>
    <row r="4564" spans="1:11" ht="17.25">
      <c r="A4564" s="79">
        <v>22</v>
      </c>
      <c r="B4564" s="91">
        <v>20911</v>
      </c>
      <c r="C4564" s="72" t="s">
        <v>427</v>
      </c>
      <c r="D4564" s="72" t="s">
        <v>4513</v>
      </c>
      <c r="E4564" s="70"/>
      <c r="F4564" s="70"/>
      <c r="G4564" s="70">
        <v>633</v>
      </c>
      <c r="H4564" s="73">
        <v>2557</v>
      </c>
      <c r="I4564" s="73" t="s">
        <v>154</v>
      </c>
      <c r="J4564" s="73" t="s">
        <v>4472</v>
      </c>
      <c r="K4564" s="73" t="s">
        <v>1182</v>
      </c>
    </row>
    <row r="4565" spans="1:11" ht="17.25">
      <c r="A4565" s="79">
        <v>22</v>
      </c>
      <c r="B4565" s="91">
        <v>20911</v>
      </c>
      <c r="C4565" s="72" t="s">
        <v>429</v>
      </c>
      <c r="D4565" s="72" t="s">
        <v>4514</v>
      </c>
      <c r="E4565" s="70"/>
      <c r="F4565" s="70"/>
      <c r="G4565" s="70">
        <v>14445</v>
      </c>
      <c r="H4565" s="73">
        <v>2557</v>
      </c>
      <c r="I4565" s="73" t="s">
        <v>154</v>
      </c>
      <c r="J4565" s="73" t="s">
        <v>4472</v>
      </c>
      <c r="K4565" s="73" t="s">
        <v>1182</v>
      </c>
    </row>
    <row r="4566" spans="1:11" ht="17.25">
      <c r="A4566" s="79">
        <v>24</v>
      </c>
      <c r="B4566" s="91">
        <v>20911</v>
      </c>
      <c r="C4566" s="72" t="s">
        <v>427</v>
      </c>
      <c r="D4566" s="72" t="s">
        <v>4515</v>
      </c>
      <c r="E4566" s="70"/>
      <c r="F4566" s="70"/>
      <c r="G4566" s="70">
        <v>7248.18</v>
      </c>
      <c r="H4566" s="73">
        <v>2557</v>
      </c>
      <c r="I4566" s="73" t="s">
        <v>154</v>
      </c>
      <c r="J4566" s="73" t="s">
        <v>4472</v>
      </c>
      <c r="K4566" s="73" t="s">
        <v>1182</v>
      </c>
    </row>
    <row r="4567" spans="1:11" ht="17.25">
      <c r="A4567" s="79">
        <v>28</v>
      </c>
      <c r="B4567" s="91">
        <v>20911</v>
      </c>
      <c r="C4567" s="72" t="s">
        <v>423</v>
      </c>
      <c r="D4567" s="72" t="s">
        <v>4516</v>
      </c>
      <c r="E4567" s="70"/>
      <c r="F4567" s="70"/>
      <c r="G4567" s="70">
        <v>744</v>
      </c>
      <c r="H4567" s="73">
        <v>2557</v>
      </c>
      <c r="I4567" s="73" t="s">
        <v>154</v>
      </c>
      <c r="J4567" s="73" t="s">
        <v>4472</v>
      </c>
      <c r="K4567" s="73" t="s">
        <v>1182</v>
      </c>
    </row>
    <row r="4568" spans="1:11" ht="17.25">
      <c r="A4568" s="79">
        <v>28</v>
      </c>
      <c r="B4568" s="91">
        <v>20911</v>
      </c>
      <c r="C4568" s="72" t="s">
        <v>432</v>
      </c>
      <c r="D4568" s="72" t="s">
        <v>4497</v>
      </c>
      <c r="E4568" s="70"/>
      <c r="F4568" s="70"/>
      <c r="G4568" s="70">
        <v>1548</v>
      </c>
      <c r="H4568" s="73">
        <v>2557</v>
      </c>
      <c r="I4568" s="73" t="s">
        <v>154</v>
      </c>
      <c r="J4568" s="73" t="s">
        <v>4472</v>
      </c>
      <c r="K4568" s="73" t="s">
        <v>1182</v>
      </c>
    </row>
    <row r="4569" spans="1:11" ht="17.25">
      <c r="A4569" s="79">
        <v>8</v>
      </c>
      <c r="B4569" s="91">
        <v>20941</v>
      </c>
      <c r="C4569" s="72" t="s">
        <v>423</v>
      </c>
      <c r="D4569" s="72" t="s">
        <v>4517</v>
      </c>
      <c r="E4569" s="70"/>
      <c r="F4569" s="70"/>
      <c r="G4569" s="70">
        <v>114</v>
      </c>
      <c r="H4569" s="73">
        <v>2557</v>
      </c>
      <c r="I4569" s="73" t="s">
        <v>154</v>
      </c>
      <c r="J4569" s="73" t="s">
        <v>4472</v>
      </c>
      <c r="K4569" s="73" t="s">
        <v>1182</v>
      </c>
    </row>
    <row r="4570" spans="1:11" ht="17.25">
      <c r="A4570" s="79">
        <v>8</v>
      </c>
      <c r="B4570" s="91">
        <v>20941</v>
      </c>
      <c r="C4570" s="72" t="s">
        <v>429</v>
      </c>
      <c r="D4570" s="72" t="s">
        <v>4497</v>
      </c>
      <c r="E4570" s="70"/>
      <c r="F4570" s="70"/>
      <c r="G4570" s="70">
        <v>2500</v>
      </c>
      <c r="H4570" s="73">
        <v>2557</v>
      </c>
      <c r="I4570" s="73" t="s">
        <v>154</v>
      </c>
      <c r="J4570" s="73" t="s">
        <v>4472</v>
      </c>
      <c r="K4570" s="73" t="s">
        <v>1182</v>
      </c>
    </row>
    <row r="4571" spans="1:11" ht="17.25">
      <c r="A4571" s="79">
        <v>19</v>
      </c>
      <c r="B4571" s="91">
        <v>20941</v>
      </c>
      <c r="C4571" s="72" t="s">
        <v>427</v>
      </c>
      <c r="D4571" s="72" t="s">
        <v>4518</v>
      </c>
      <c r="E4571" s="70"/>
      <c r="F4571" s="70"/>
      <c r="G4571" s="70">
        <v>2673.29</v>
      </c>
      <c r="H4571" s="73">
        <v>2557</v>
      </c>
      <c r="I4571" s="73" t="s">
        <v>154</v>
      </c>
      <c r="J4571" s="73" t="s">
        <v>4472</v>
      </c>
      <c r="K4571" s="73" t="s">
        <v>1182</v>
      </c>
    </row>
    <row r="4572" spans="1:11" ht="17.25">
      <c r="A4572" s="79">
        <v>19</v>
      </c>
      <c r="B4572" s="91">
        <v>20941</v>
      </c>
      <c r="C4572" s="72" t="s">
        <v>429</v>
      </c>
      <c r="D4572" s="72" t="s">
        <v>4519</v>
      </c>
      <c r="E4572" s="70"/>
      <c r="F4572" s="82"/>
      <c r="G4572" s="70">
        <v>14445</v>
      </c>
      <c r="H4572" s="73">
        <v>2557</v>
      </c>
      <c r="I4572" s="73" t="s">
        <v>154</v>
      </c>
      <c r="J4572" s="73" t="s">
        <v>4472</v>
      </c>
      <c r="K4572" s="73" t="s">
        <v>1182</v>
      </c>
    </row>
    <row r="4573" spans="1:11" ht="17.25">
      <c r="A4573" s="79">
        <v>22</v>
      </c>
      <c r="B4573" s="91">
        <v>20941</v>
      </c>
      <c r="C4573" s="72" t="s">
        <v>423</v>
      </c>
      <c r="D4573" s="72" t="s">
        <v>4520</v>
      </c>
      <c r="E4573" s="70"/>
      <c r="F4573" s="70"/>
      <c r="G4573" s="70">
        <v>7248.18</v>
      </c>
      <c r="H4573" s="73">
        <v>2557</v>
      </c>
      <c r="I4573" s="73" t="s">
        <v>154</v>
      </c>
      <c r="J4573" s="73" t="s">
        <v>4472</v>
      </c>
      <c r="K4573" s="73" t="s">
        <v>1182</v>
      </c>
    </row>
    <row r="4574" spans="1:11" ht="17.25">
      <c r="A4574" s="79">
        <v>22</v>
      </c>
      <c r="B4574" s="91">
        <v>20941</v>
      </c>
      <c r="C4574" s="72" t="s">
        <v>427</v>
      </c>
      <c r="D4574" s="72" t="s">
        <v>4521</v>
      </c>
      <c r="E4574" s="70"/>
      <c r="F4574" s="70"/>
      <c r="G4574" s="70">
        <v>20828</v>
      </c>
      <c r="H4574" s="73">
        <v>2557</v>
      </c>
      <c r="I4574" s="73" t="s">
        <v>154</v>
      </c>
      <c r="J4574" s="73" t="s">
        <v>4472</v>
      </c>
      <c r="K4574" s="73" t="s">
        <v>1182</v>
      </c>
    </row>
    <row r="4575" spans="1:11" ht="17.25">
      <c r="A4575" s="79">
        <v>26</v>
      </c>
      <c r="B4575" s="91">
        <v>20941</v>
      </c>
      <c r="C4575" s="72" t="s">
        <v>423</v>
      </c>
      <c r="D4575" s="72" t="s">
        <v>4522</v>
      </c>
      <c r="E4575" s="70"/>
      <c r="F4575" s="70"/>
      <c r="G4575" s="70">
        <v>626</v>
      </c>
      <c r="H4575" s="73">
        <v>2557</v>
      </c>
      <c r="I4575" s="73" t="s">
        <v>154</v>
      </c>
      <c r="J4575" s="73" t="s">
        <v>4472</v>
      </c>
      <c r="K4575" s="73" t="s">
        <v>1182</v>
      </c>
    </row>
    <row r="4576" spans="1:11" ht="17.25">
      <c r="A4576" s="79">
        <v>26</v>
      </c>
      <c r="B4576" s="91">
        <v>20941</v>
      </c>
      <c r="C4576" s="72" t="s">
        <v>427</v>
      </c>
      <c r="D4576" s="72" t="s">
        <v>4523</v>
      </c>
      <c r="E4576" s="70"/>
      <c r="F4576" s="70"/>
      <c r="G4576" s="70">
        <v>744.45</v>
      </c>
      <c r="H4576" s="73">
        <v>2557</v>
      </c>
      <c r="I4576" s="73" t="s">
        <v>154</v>
      </c>
      <c r="J4576" s="73" t="s">
        <v>4472</v>
      </c>
      <c r="K4576" s="73" t="s">
        <v>1182</v>
      </c>
    </row>
    <row r="4577" spans="1:11" ht="17.25">
      <c r="A4577" s="79">
        <v>11</v>
      </c>
      <c r="B4577" s="80">
        <v>20972</v>
      </c>
      <c r="C4577" s="72" t="s">
        <v>429</v>
      </c>
      <c r="D4577" s="72" t="s">
        <v>4524</v>
      </c>
      <c r="E4577" s="70"/>
      <c r="F4577" s="82"/>
      <c r="G4577" s="70">
        <v>608</v>
      </c>
      <c r="H4577" s="73">
        <v>2557</v>
      </c>
      <c r="I4577" s="73" t="s">
        <v>154</v>
      </c>
      <c r="J4577" s="73" t="s">
        <v>4472</v>
      </c>
      <c r="K4577" s="73" t="s">
        <v>1182</v>
      </c>
    </row>
    <row r="4578" spans="1:11" ht="17.25">
      <c r="A4578" s="79">
        <v>13</v>
      </c>
      <c r="B4578" s="80">
        <v>20972</v>
      </c>
      <c r="C4578" s="72" t="s">
        <v>429</v>
      </c>
      <c r="D4578" s="72" t="s">
        <v>4525</v>
      </c>
      <c r="E4578" s="70"/>
      <c r="F4578" s="82"/>
      <c r="G4578" s="70">
        <v>14445</v>
      </c>
      <c r="H4578" s="73">
        <v>2557</v>
      </c>
      <c r="I4578" s="73" t="s">
        <v>154</v>
      </c>
      <c r="J4578" s="73" t="s">
        <v>4472</v>
      </c>
      <c r="K4578" s="73" t="s">
        <v>1182</v>
      </c>
    </row>
    <row r="4579" spans="1:11" ht="17.25">
      <c r="A4579" s="79">
        <v>16</v>
      </c>
      <c r="B4579" s="80">
        <v>20972</v>
      </c>
      <c r="C4579" s="72" t="s">
        <v>427</v>
      </c>
      <c r="D4579" s="72" t="s">
        <v>4526</v>
      </c>
      <c r="E4579" s="70"/>
      <c r="F4579" s="82"/>
      <c r="G4579" s="70">
        <v>2660.4</v>
      </c>
      <c r="H4579" s="73">
        <v>2557</v>
      </c>
      <c r="I4579" s="73" t="s">
        <v>154</v>
      </c>
      <c r="J4579" s="73" t="s">
        <v>4472</v>
      </c>
      <c r="K4579" s="73" t="s">
        <v>1182</v>
      </c>
    </row>
    <row r="4580" spans="1:11" ht="17.25">
      <c r="A4580" s="79">
        <v>17</v>
      </c>
      <c r="B4580" s="80">
        <v>20972</v>
      </c>
      <c r="C4580" s="72" t="s">
        <v>423</v>
      </c>
      <c r="D4580" s="72" t="s">
        <v>4527</v>
      </c>
      <c r="E4580" s="70"/>
      <c r="F4580" s="82"/>
      <c r="G4580" s="70">
        <v>7545.11</v>
      </c>
      <c r="H4580" s="73">
        <v>2557</v>
      </c>
      <c r="I4580" s="73" t="s">
        <v>154</v>
      </c>
      <c r="J4580" s="73" t="s">
        <v>4472</v>
      </c>
      <c r="K4580" s="73" t="s">
        <v>1182</v>
      </c>
    </row>
    <row r="4581" spans="1:11" ht="17.25">
      <c r="A4581" s="79">
        <v>18</v>
      </c>
      <c r="B4581" s="80">
        <v>20972</v>
      </c>
      <c r="C4581" s="72" t="s">
        <v>423</v>
      </c>
      <c r="D4581" s="72" t="s">
        <v>4528</v>
      </c>
      <c r="E4581" s="70"/>
      <c r="F4581" s="70"/>
      <c r="G4581" s="70">
        <v>745.15</v>
      </c>
      <c r="H4581" s="73">
        <v>2557</v>
      </c>
      <c r="I4581" s="73" t="s">
        <v>154</v>
      </c>
      <c r="J4581" s="73" t="s">
        <v>4472</v>
      </c>
      <c r="K4581" s="73" t="s">
        <v>1182</v>
      </c>
    </row>
    <row r="4582" spans="1:11" ht="17.25">
      <c r="A4582" s="79">
        <v>24</v>
      </c>
      <c r="B4582" s="80">
        <v>20972</v>
      </c>
      <c r="C4582" s="72" t="s">
        <v>423</v>
      </c>
      <c r="D4582" s="72" t="s">
        <v>2675</v>
      </c>
      <c r="E4582" s="70"/>
      <c r="F4582" s="70"/>
      <c r="G4582" s="70">
        <v>97</v>
      </c>
      <c r="H4582" s="73">
        <v>2557</v>
      </c>
      <c r="I4582" s="73" t="s">
        <v>154</v>
      </c>
      <c r="J4582" s="73" t="s">
        <v>4472</v>
      </c>
      <c r="K4582" s="73" t="s">
        <v>1182</v>
      </c>
    </row>
    <row r="4583" spans="1:11" ht="17.25">
      <c r="A4583" s="79">
        <v>3</v>
      </c>
      <c r="B4583" s="80">
        <v>21002</v>
      </c>
      <c r="C4583" s="72" t="s">
        <v>423</v>
      </c>
      <c r="D4583" s="72" t="s">
        <v>2675</v>
      </c>
      <c r="E4583" s="70"/>
      <c r="F4583" s="70"/>
      <c r="G4583" s="70">
        <v>32</v>
      </c>
      <c r="H4583" s="73">
        <v>2557</v>
      </c>
      <c r="I4583" s="73" t="s">
        <v>154</v>
      </c>
      <c r="J4583" s="73" t="s">
        <v>4472</v>
      </c>
      <c r="K4583" s="73" t="s">
        <v>1182</v>
      </c>
    </row>
    <row r="4584" spans="1:11" ht="17.25">
      <c r="A4584" s="79">
        <v>3</v>
      </c>
      <c r="B4584" s="80">
        <v>21002</v>
      </c>
      <c r="C4584" s="72" t="s">
        <v>427</v>
      </c>
      <c r="D4584" s="72" t="s">
        <v>2675</v>
      </c>
      <c r="E4584" s="70"/>
      <c r="F4584" s="70"/>
      <c r="G4584" s="70">
        <v>417</v>
      </c>
      <c r="H4584" s="73">
        <v>2557</v>
      </c>
      <c r="I4584" s="73" t="s">
        <v>154</v>
      </c>
      <c r="J4584" s="73" t="s">
        <v>4472</v>
      </c>
      <c r="K4584" s="73" t="s">
        <v>1182</v>
      </c>
    </row>
    <row r="4585" spans="1:11" ht="17.25">
      <c r="A4585" s="79">
        <v>3</v>
      </c>
      <c r="B4585" s="80">
        <v>21002</v>
      </c>
      <c r="C4585" s="72" t="s">
        <v>429</v>
      </c>
      <c r="D4585" s="72" t="s">
        <v>2675</v>
      </c>
      <c r="E4585" s="70"/>
      <c r="F4585" s="70"/>
      <c r="G4585" s="70">
        <v>37</v>
      </c>
      <c r="H4585" s="73">
        <v>2557</v>
      </c>
      <c r="I4585" s="73" t="s">
        <v>154</v>
      </c>
      <c r="J4585" s="73" t="s">
        <v>4472</v>
      </c>
      <c r="K4585" s="73" t="s">
        <v>1182</v>
      </c>
    </row>
    <row r="4586" spans="1:11" ht="17.25">
      <c r="A4586" s="79">
        <v>16</v>
      </c>
      <c r="B4586" s="80">
        <v>21002</v>
      </c>
      <c r="C4586" s="72" t="s">
        <v>429</v>
      </c>
      <c r="D4586" s="72" t="s">
        <v>4529</v>
      </c>
      <c r="E4586" s="70"/>
      <c r="F4586" s="70"/>
      <c r="G4586" s="70">
        <v>14445</v>
      </c>
      <c r="H4586" s="73">
        <v>2557</v>
      </c>
      <c r="I4586" s="73" t="s">
        <v>154</v>
      </c>
      <c r="J4586" s="73" t="s">
        <v>4472</v>
      </c>
      <c r="K4586" s="73" t="s">
        <v>1182</v>
      </c>
    </row>
    <row r="4587" spans="1:11" ht="17.25">
      <c r="A4587" s="79">
        <v>28</v>
      </c>
      <c r="B4587" s="80">
        <v>21002</v>
      </c>
      <c r="C4587" s="72" t="s">
        <v>427</v>
      </c>
      <c r="D4587" s="72" t="s">
        <v>4530</v>
      </c>
      <c r="E4587" s="70"/>
      <c r="F4587" s="70"/>
      <c r="G4587" s="70">
        <v>7644.62</v>
      </c>
      <c r="H4587" s="73">
        <v>2557</v>
      </c>
      <c r="I4587" s="73" t="s">
        <v>154</v>
      </c>
      <c r="J4587" s="73" t="s">
        <v>4472</v>
      </c>
      <c r="K4587" s="73" t="s">
        <v>1182</v>
      </c>
    </row>
    <row r="4588" spans="1:11" ht="17.25">
      <c r="A4588" s="79">
        <v>28</v>
      </c>
      <c r="B4588" s="80">
        <v>21002</v>
      </c>
      <c r="C4588" s="72" t="s">
        <v>423</v>
      </c>
      <c r="D4588" s="72" t="s">
        <v>4531</v>
      </c>
      <c r="E4588" s="70"/>
      <c r="F4588" s="70"/>
      <c r="G4588" s="70">
        <v>2663.29</v>
      </c>
      <c r="H4588" s="73">
        <v>2557</v>
      </c>
      <c r="I4588" s="73" t="s">
        <v>154</v>
      </c>
      <c r="J4588" s="73" t="s">
        <v>4472</v>
      </c>
      <c r="K4588" s="73" t="s">
        <v>1182</v>
      </c>
    </row>
    <row r="4589" spans="1:11" ht="17.25">
      <c r="A4589" s="79">
        <v>29</v>
      </c>
      <c r="B4589" s="80">
        <v>21002</v>
      </c>
      <c r="C4589" s="72" t="s">
        <v>423</v>
      </c>
      <c r="D4589" s="72" t="s">
        <v>4532</v>
      </c>
      <c r="E4589" s="70"/>
      <c r="F4589" s="70"/>
      <c r="G4589" s="70">
        <v>745.15</v>
      </c>
      <c r="H4589" s="73">
        <v>2557</v>
      </c>
      <c r="I4589" s="73" t="s">
        <v>154</v>
      </c>
      <c r="J4589" s="73" t="s">
        <v>4472</v>
      </c>
      <c r="K4589" s="73" t="s">
        <v>1182</v>
      </c>
    </row>
    <row r="4590" spans="1:11" ht="17.25">
      <c r="A4590" s="79">
        <v>30</v>
      </c>
      <c r="B4590" s="80">
        <v>21002</v>
      </c>
      <c r="C4590" s="72" t="s">
        <v>427</v>
      </c>
      <c r="D4590" s="72" t="s">
        <v>4533</v>
      </c>
      <c r="E4590" s="70"/>
      <c r="F4590" s="70"/>
      <c r="G4590" s="70">
        <v>121</v>
      </c>
      <c r="H4590" s="73">
        <v>2557</v>
      </c>
      <c r="I4590" s="73" t="s">
        <v>154</v>
      </c>
      <c r="J4590" s="73" t="s">
        <v>4472</v>
      </c>
      <c r="K4590" s="73" t="s">
        <v>1182</v>
      </c>
    </row>
    <row r="4591" spans="1:11" ht="17.25">
      <c r="A4591" s="79">
        <v>4</v>
      </c>
      <c r="B4591" s="80">
        <v>21033</v>
      </c>
      <c r="C4591" s="72" t="s">
        <v>427</v>
      </c>
      <c r="D4591" s="72" t="s">
        <v>4534</v>
      </c>
      <c r="E4591" s="70"/>
      <c r="F4591" s="70"/>
      <c r="G4591" s="70">
        <v>64</v>
      </c>
      <c r="H4591" s="73">
        <v>2557</v>
      </c>
      <c r="I4591" s="73" t="s">
        <v>154</v>
      </c>
      <c r="J4591" s="73" t="s">
        <v>4472</v>
      </c>
      <c r="K4591" s="73" t="s">
        <v>1182</v>
      </c>
    </row>
    <row r="4592" spans="1:11" ht="17.25">
      <c r="A4592" s="79">
        <v>21</v>
      </c>
      <c r="B4592" s="80">
        <v>21033</v>
      </c>
      <c r="C4592" s="72" t="s">
        <v>429</v>
      </c>
      <c r="D4592" s="72" t="s">
        <v>4535</v>
      </c>
      <c r="E4592" s="70"/>
      <c r="F4592" s="70"/>
      <c r="G4592" s="70">
        <f>4290+10155</f>
        <v>14445</v>
      </c>
      <c r="H4592" s="73">
        <v>2557</v>
      </c>
      <c r="I4592" s="73" t="s">
        <v>154</v>
      </c>
      <c r="J4592" s="73" t="s">
        <v>4472</v>
      </c>
      <c r="K4592" s="73" t="s">
        <v>1182</v>
      </c>
    </row>
    <row r="4593" spans="1:11" ht="17.25">
      <c r="A4593" s="79">
        <v>25</v>
      </c>
      <c r="B4593" s="80">
        <v>21033</v>
      </c>
      <c r="C4593" s="72" t="s">
        <v>429</v>
      </c>
      <c r="D4593" s="72" t="s">
        <v>4536</v>
      </c>
      <c r="E4593" s="70"/>
      <c r="F4593" s="70"/>
      <c r="G4593" s="70">
        <v>745.15</v>
      </c>
      <c r="H4593" s="73">
        <v>2557</v>
      </c>
      <c r="I4593" s="73" t="s">
        <v>154</v>
      </c>
      <c r="J4593" s="73" t="s">
        <v>4472</v>
      </c>
      <c r="K4593" s="73" t="s">
        <v>1182</v>
      </c>
    </row>
    <row r="4594" spans="1:11" ht="17.25">
      <c r="A4594" s="79">
        <v>25</v>
      </c>
      <c r="B4594" s="80">
        <v>21033</v>
      </c>
      <c r="C4594" s="72" t="s">
        <v>423</v>
      </c>
      <c r="D4594" s="72" t="s">
        <v>4537</v>
      </c>
      <c r="E4594" s="70"/>
      <c r="F4594" s="70"/>
      <c r="G4594" s="70">
        <v>2609.1999999999998</v>
      </c>
      <c r="H4594" s="73">
        <v>2557</v>
      </c>
      <c r="I4594" s="73" t="s">
        <v>154</v>
      </c>
      <c r="J4594" s="73" t="s">
        <v>4472</v>
      </c>
      <c r="K4594" s="73" t="s">
        <v>1182</v>
      </c>
    </row>
    <row r="4595" spans="1:11" ht="17.25">
      <c r="A4595" s="79">
        <v>26</v>
      </c>
      <c r="B4595" s="80">
        <v>21033</v>
      </c>
      <c r="C4595" s="72" t="s">
        <v>423</v>
      </c>
      <c r="D4595" s="72" t="s">
        <v>4538</v>
      </c>
      <c r="E4595" s="70"/>
      <c r="F4595" s="70"/>
      <c r="G4595" s="70">
        <v>7362.14</v>
      </c>
      <c r="H4595" s="73">
        <v>2557</v>
      </c>
      <c r="I4595" s="73" t="s">
        <v>154</v>
      </c>
      <c r="J4595" s="73" t="s">
        <v>4472</v>
      </c>
      <c r="K4595" s="73" t="s">
        <v>1182</v>
      </c>
    </row>
    <row r="4596" spans="1:11" ht="17.25">
      <c r="A4596" s="79">
        <v>27</v>
      </c>
      <c r="B4596" s="80">
        <v>21033</v>
      </c>
      <c r="C4596" s="72" t="s">
        <v>429</v>
      </c>
      <c r="D4596" s="72" t="s">
        <v>4539</v>
      </c>
      <c r="E4596" s="70"/>
      <c r="F4596" s="70"/>
      <c r="G4596" s="70">
        <v>337</v>
      </c>
      <c r="H4596" s="73">
        <v>2557</v>
      </c>
      <c r="I4596" s="73" t="s">
        <v>154</v>
      </c>
      <c r="J4596" s="73" t="s">
        <v>4472</v>
      </c>
      <c r="K4596" s="73" t="s">
        <v>1182</v>
      </c>
    </row>
    <row r="4597" spans="1:11" ht="17.25">
      <c r="A4597" s="79">
        <v>5</v>
      </c>
      <c r="B4597" s="80">
        <v>21064</v>
      </c>
      <c r="C4597" s="72" t="s">
        <v>427</v>
      </c>
      <c r="D4597" s="72" t="s">
        <v>4539</v>
      </c>
      <c r="E4597" s="70"/>
      <c r="F4597" s="70"/>
      <c r="G4597" s="70">
        <v>185</v>
      </c>
      <c r="H4597" s="73">
        <v>2557</v>
      </c>
      <c r="I4597" s="73" t="s">
        <v>154</v>
      </c>
      <c r="J4597" s="73" t="s">
        <v>4472</v>
      </c>
      <c r="K4597" s="73" t="s">
        <v>1182</v>
      </c>
    </row>
    <row r="4598" spans="1:11" ht="17.25">
      <c r="A4598" s="79">
        <v>10</v>
      </c>
      <c r="B4598" s="80">
        <v>21064</v>
      </c>
      <c r="C4598" s="72" t="s">
        <v>427</v>
      </c>
      <c r="D4598" s="72" t="s">
        <v>4540</v>
      </c>
      <c r="E4598" s="70"/>
      <c r="F4598" s="70"/>
      <c r="G4598" s="70">
        <v>2617.5500000000002</v>
      </c>
      <c r="H4598" s="73">
        <v>2557</v>
      </c>
      <c r="I4598" s="73" t="s">
        <v>154</v>
      </c>
      <c r="J4598" s="73" t="s">
        <v>4472</v>
      </c>
      <c r="K4598" s="73" t="s">
        <v>1182</v>
      </c>
    </row>
    <row r="4599" spans="1:11" ht="17.25">
      <c r="A4599" s="79">
        <v>11</v>
      </c>
      <c r="B4599" s="80">
        <v>21064</v>
      </c>
      <c r="C4599" s="72" t="s">
        <v>429</v>
      </c>
      <c r="D4599" s="72" t="s">
        <v>4541</v>
      </c>
      <c r="E4599" s="70"/>
      <c r="F4599" s="70"/>
      <c r="G4599" s="70">
        <v>14337.78</v>
      </c>
      <c r="H4599" s="73">
        <v>2557</v>
      </c>
      <c r="I4599" s="73" t="s">
        <v>154</v>
      </c>
      <c r="J4599" s="73" t="s">
        <v>4472</v>
      </c>
      <c r="K4599" s="73" t="s">
        <v>1182</v>
      </c>
    </row>
    <row r="4600" spans="1:11" ht="17.25">
      <c r="A4600" s="79">
        <v>12</v>
      </c>
      <c r="B4600" s="80">
        <v>21064</v>
      </c>
      <c r="C4600" s="72" t="s">
        <v>423</v>
      </c>
      <c r="D4600" s="72" t="s">
        <v>4542</v>
      </c>
      <c r="E4600" s="70"/>
      <c r="F4600" s="70"/>
      <c r="G4600" s="70">
        <v>745.15</v>
      </c>
      <c r="H4600" s="73">
        <v>2557</v>
      </c>
      <c r="I4600" s="73" t="s">
        <v>154</v>
      </c>
      <c r="J4600" s="73" t="s">
        <v>4472</v>
      </c>
      <c r="K4600" s="73" t="s">
        <v>1182</v>
      </c>
    </row>
    <row r="4601" spans="1:11" ht="17.25">
      <c r="A4601" s="79">
        <v>12</v>
      </c>
      <c r="B4601" s="80">
        <v>21064</v>
      </c>
      <c r="C4601" s="72" t="s">
        <v>423</v>
      </c>
      <c r="D4601" s="72" t="s">
        <v>4543</v>
      </c>
      <c r="E4601" s="70"/>
      <c r="F4601" s="70"/>
      <c r="G4601" s="70">
        <v>14445</v>
      </c>
      <c r="H4601" s="73">
        <v>2557</v>
      </c>
      <c r="I4601" s="73" t="s">
        <v>154</v>
      </c>
      <c r="J4601" s="73" t="s">
        <v>4472</v>
      </c>
      <c r="K4601" s="73" t="s">
        <v>1182</v>
      </c>
    </row>
    <row r="4602" spans="1:11" ht="17.25">
      <c r="A4602" s="79">
        <v>19</v>
      </c>
      <c r="B4602" s="80">
        <v>21064</v>
      </c>
      <c r="C4602" s="72" t="s">
        <v>429</v>
      </c>
      <c r="D4602" s="72" t="s">
        <v>4544</v>
      </c>
      <c r="E4602" s="70"/>
      <c r="F4602" s="70"/>
      <c r="G4602" s="70">
        <v>7304.36</v>
      </c>
      <c r="H4602" s="73">
        <v>2557</v>
      </c>
      <c r="I4602" s="73" t="s">
        <v>154</v>
      </c>
      <c r="J4602" s="73" t="s">
        <v>4472</v>
      </c>
      <c r="K4602" s="73" t="s">
        <v>1182</v>
      </c>
    </row>
    <row r="4603" spans="1:11" ht="17.25">
      <c r="A4603" s="79">
        <v>30</v>
      </c>
      <c r="B4603" s="80">
        <v>21064</v>
      </c>
      <c r="C4603" s="72" t="s">
        <v>423</v>
      </c>
      <c r="D4603" s="72" t="s">
        <v>4545</v>
      </c>
      <c r="E4603" s="70"/>
      <c r="F4603" s="70"/>
      <c r="G4603" s="70">
        <v>339</v>
      </c>
      <c r="H4603" s="73">
        <v>2557</v>
      </c>
      <c r="I4603" s="73" t="s">
        <v>154</v>
      </c>
      <c r="J4603" s="73" t="s">
        <v>4472</v>
      </c>
      <c r="K4603" s="73" t="s">
        <v>1182</v>
      </c>
    </row>
    <row r="4604" spans="1:11" ht="17.25">
      <c r="A4604" s="79">
        <v>30</v>
      </c>
      <c r="B4604" s="80">
        <v>21064</v>
      </c>
      <c r="C4604" s="72" t="s">
        <v>423</v>
      </c>
      <c r="D4604" s="72" t="s">
        <v>4534</v>
      </c>
      <c r="E4604" s="70"/>
      <c r="F4604" s="82"/>
      <c r="G4604" s="70">
        <v>622</v>
      </c>
      <c r="H4604" s="73">
        <v>2557</v>
      </c>
      <c r="I4604" s="73" t="s">
        <v>154</v>
      </c>
      <c r="J4604" s="73" t="s">
        <v>4472</v>
      </c>
      <c r="K4604" s="73" t="s">
        <v>1182</v>
      </c>
    </row>
    <row r="4605" spans="1:11" ht="17.25">
      <c r="A4605" s="79">
        <v>5</v>
      </c>
      <c r="B4605" s="80">
        <v>20760</v>
      </c>
      <c r="C4605" s="81" t="s">
        <v>168</v>
      </c>
      <c r="D4605" s="72" t="s">
        <v>4546</v>
      </c>
      <c r="E4605" s="70"/>
      <c r="F4605" s="82"/>
      <c r="G4605" s="70">
        <v>10000</v>
      </c>
      <c r="H4605" s="73">
        <v>2557</v>
      </c>
      <c r="I4605" s="73" t="s">
        <v>4547</v>
      </c>
      <c r="J4605" s="73" t="s">
        <v>4548</v>
      </c>
      <c r="K4605" s="73" t="s">
        <v>1182</v>
      </c>
    </row>
    <row r="4606" spans="1:11" ht="17.25">
      <c r="A4606" s="79">
        <v>14</v>
      </c>
      <c r="B4606" s="80">
        <v>20760</v>
      </c>
      <c r="C4606" s="81" t="s">
        <v>168</v>
      </c>
      <c r="D4606" s="72" t="s">
        <v>4549</v>
      </c>
      <c r="E4606" s="70"/>
      <c r="F4606" s="82"/>
      <c r="G4606" s="70">
        <v>50000</v>
      </c>
      <c r="H4606" s="73">
        <v>2557</v>
      </c>
      <c r="I4606" s="73" t="s">
        <v>4547</v>
      </c>
      <c r="J4606" s="73" t="s">
        <v>4548</v>
      </c>
      <c r="K4606" s="73" t="s">
        <v>1182</v>
      </c>
    </row>
    <row r="4607" spans="1:11" ht="17.25">
      <c r="A4607" s="79">
        <v>3</v>
      </c>
      <c r="B4607" s="80">
        <v>20821</v>
      </c>
      <c r="C4607" s="81" t="s">
        <v>168</v>
      </c>
      <c r="D4607" s="72" t="s">
        <v>4550</v>
      </c>
      <c r="E4607" s="70"/>
      <c r="F4607" s="82"/>
      <c r="G4607" s="70">
        <v>5000</v>
      </c>
      <c r="H4607" s="73">
        <v>2557</v>
      </c>
      <c r="I4607" s="73" t="s">
        <v>4547</v>
      </c>
      <c r="J4607" s="73" t="s">
        <v>4548</v>
      </c>
      <c r="K4607" s="73" t="s">
        <v>1182</v>
      </c>
    </row>
    <row r="4608" spans="1:11" ht="17.25">
      <c r="A4608" s="79">
        <v>8</v>
      </c>
      <c r="B4608" s="80">
        <v>20821</v>
      </c>
      <c r="C4608" s="81" t="s">
        <v>168</v>
      </c>
      <c r="D4608" s="72" t="s">
        <v>4551</v>
      </c>
      <c r="E4608" s="70"/>
      <c r="F4608" s="82"/>
      <c r="G4608" s="70">
        <v>5000</v>
      </c>
      <c r="H4608" s="73">
        <v>2557</v>
      </c>
      <c r="I4608" s="73" t="s">
        <v>4547</v>
      </c>
      <c r="J4608" s="73" t="s">
        <v>4548</v>
      </c>
      <c r="K4608" s="73" t="s">
        <v>1182</v>
      </c>
    </row>
    <row r="4609" spans="1:11" ht="17.25">
      <c r="A4609" s="79">
        <v>27</v>
      </c>
      <c r="B4609" s="80">
        <v>20880</v>
      </c>
      <c r="C4609" s="81" t="s">
        <v>168</v>
      </c>
      <c r="D4609" s="72" t="s">
        <v>4552</v>
      </c>
      <c r="E4609" s="70"/>
      <c r="F4609" s="82"/>
      <c r="G4609" s="70">
        <v>5000</v>
      </c>
      <c r="H4609" s="73">
        <v>2557</v>
      </c>
      <c r="I4609" s="73" t="s">
        <v>4547</v>
      </c>
      <c r="J4609" s="73" t="s">
        <v>4548</v>
      </c>
      <c r="K4609" s="73" t="s">
        <v>1182</v>
      </c>
    </row>
    <row r="4610" spans="1:11" ht="17.25">
      <c r="A4610" s="79">
        <v>8</v>
      </c>
      <c r="B4610" s="80">
        <v>20760</v>
      </c>
      <c r="C4610" s="81" t="s">
        <v>514</v>
      </c>
      <c r="D4610" s="72" t="s">
        <v>4553</v>
      </c>
      <c r="E4610" s="70"/>
      <c r="F4610" s="70"/>
      <c r="G4610" s="70">
        <v>4012.5</v>
      </c>
      <c r="H4610" s="73">
        <v>2557</v>
      </c>
      <c r="I4610" s="73" t="s">
        <v>154</v>
      </c>
      <c r="J4610" s="73" t="s">
        <v>155</v>
      </c>
      <c r="K4610" s="73" t="s">
        <v>1182</v>
      </c>
    </row>
    <row r="4611" spans="1:11" ht="17.25">
      <c r="A4611" s="79">
        <v>23</v>
      </c>
      <c r="B4611" s="80">
        <v>20790</v>
      </c>
      <c r="C4611" s="81" t="s">
        <v>514</v>
      </c>
      <c r="D4611" s="72" t="s">
        <v>4554</v>
      </c>
      <c r="E4611" s="70"/>
      <c r="F4611" s="70"/>
      <c r="G4611" s="70">
        <v>6955</v>
      </c>
      <c r="H4611" s="73">
        <v>2557</v>
      </c>
      <c r="I4611" s="73" t="s">
        <v>154</v>
      </c>
      <c r="J4611" s="73" t="s">
        <v>155</v>
      </c>
      <c r="K4611" s="73" t="s">
        <v>1182</v>
      </c>
    </row>
    <row r="4612" spans="1:11" ht="17.25">
      <c r="A4612" s="79">
        <v>23</v>
      </c>
      <c r="B4612" s="80">
        <v>20790</v>
      </c>
      <c r="C4612" s="81" t="s">
        <v>514</v>
      </c>
      <c r="D4612" s="72" t="s">
        <v>4555</v>
      </c>
      <c r="E4612" s="70"/>
      <c r="F4612" s="70"/>
      <c r="G4612" s="70">
        <v>3531</v>
      </c>
      <c r="H4612" s="73">
        <v>2557</v>
      </c>
      <c r="I4612" s="73" t="s">
        <v>154</v>
      </c>
      <c r="J4612" s="73" t="s">
        <v>155</v>
      </c>
      <c r="K4612" s="73" t="s">
        <v>1182</v>
      </c>
    </row>
    <row r="4613" spans="1:11" ht="17.25">
      <c r="A4613" s="79">
        <v>15</v>
      </c>
      <c r="B4613" s="80">
        <v>20821</v>
      </c>
      <c r="C4613" s="81" t="s">
        <v>514</v>
      </c>
      <c r="D4613" s="72" t="s">
        <v>4556</v>
      </c>
      <c r="E4613" s="70"/>
      <c r="F4613" s="70"/>
      <c r="G4613" s="70">
        <v>13910</v>
      </c>
      <c r="H4613" s="73">
        <v>2557</v>
      </c>
      <c r="I4613" s="73" t="s">
        <v>154</v>
      </c>
      <c r="J4613" s="73" t="s">
        <v>155</v>
      </c>
      <c r="K4613" s="73" t="s">
        <v>1182</v>
      </c>
    </row>
    <row r="4614" spans="1:11" ht="17.25">
      <c r="A4614" s="79">
        <v>18</v>
      </c>
      <c r="B4614" s="80">
        <v>20972</v>
      </c>
      <c r="C4614" s="81" t="s">
        <v>514</v>
      </c>
      <c r="D4614" s="72" t="s">
        <v>4557</v>
      </c>
      <c r="E4614" s="70"/>
      <c r="F4614" s="70"/>
      <c r="G4614" s="70">
        <v>100</v>
      </c>
      <c r="H4614" s="73">
        <v>2557</v>
      </c>
      <c r="I4614" s="73" t="s">
        <v>154</v>
      </c>
      <c r="J4614" s="73" t="s">
        <v>155</v>
      </c>
      <c r="K4614" s="73" t="s">
        <v>1182</v>
      </c>
    </row>
    <row r="4615" spans="1:11" ht="17.25">
      <c r="A4615" s="79">
        <v>18</v>
      </c>
      <c r="B4615" s="80">
        <v>20972</v>
      </c>
      <c r="C4615" s="81" t="s">
        <v>514</v>
      </c>
      <c r="D4615" s="72" t="s">
        <v>4558</v>
      </c>
      <c r="E4615" s="70"/>
      <c r="F4615" s="70"/>
      <c r="G4615" s="70">
        <v>600</v>
      </c>
      <c r="H4615" s="73">
        <v>2557</v>
      </c>
      <c r="I4615" s="73" t="s">
        <v>154</v>
      </c>
      <c r="J4615" s="73" t="s">
        <v>155</v>
      </c>
      <c r="K4615" s="73" t="s">
        <v>1182</v>
      </c>
    </row>
    <row r="4616" spans="1:11" ht="17.25">
      <c r="A4616" s="79">
        <v>21</v>
      </c>
      <c r="B4616" s="80">
        <v>21002</v>
      </c>
      <c r="C4616" s="81" t="s">
        <v>514</v>
      </c>
      <c r="D4616" s="72" t="s">
        <v>4559</v>
      </c>
      <c r="E4616" s="70"/>
      <c r="F4616" s="70"/>
      <c r="G4616" s="70">
        <v>710</v>
      </c>
      <c r="H4616" s="73">
        <v>2557</v>
      </c>
      <c r="I4616" s="73" t="s">
        <v>154</v>
      </c>
      <c r="J4616" s="73" t="s">
        <v>155</v>
      </c>
      <c r="K4616" s="73" t="s">
        <v>1182</v>
      </c>
    </row>
    <row r="4617" spans="1:11" ht="17.25">
      <c r="A4617" s="79">
        <v>30</v>
      </c>
      <c r="B4617" s="80">
        <v>20821</v>
      </c>
      <c r="C4617" s="81" t="s">
        <v>536</v>
      </c>
      <c r="D4617" s="72" t="s">
        <v>4560</v>
      </c>
      <c r="E4617" s="70"/>
      <c r="F4617" s="70"/>
      <c r="G4617" s="70">
        <v>638000</v>
      </c>
      <c r="H4617" s="73">
        <v>2557</v>
      </c>
      <c r="I4617" s="73" t="s">
        <v>534</v>
      </c>
      <c r="J4617" s="73" t="s">
        <v>4561</v>
      </c>
      <c r="K4617" s="73" t="s">
        <v>1182</v>
      </c>
    </row>
    <row r="4618" spans="1:11" ht="17.25">
      <c r="A4618" s="79">
        <v>23</v>
      </c>
      <c r="B4618" s="80">
        <v>20911</v>
      </c>
      <c r="C4618" s="81" t="s">
        <v>536</v>
      </c>
      <c r="D4618" s="72" t="s">
        <v>4562</v>
      </c>
      <c r="E4618" s="70"/>
      <c r="F4618" s="70"/>
      <c r="G4618" s="70">
        <v>59920</v>
      </c>
      <c r="H4618" s="73">
        <v>2557</v>
      </c>
      <c r="I4618" s="73" t="s">
        <v>534</v>
      </c>
      <c r="J4618" s="73" t="s">
        <v>4561</v>
      </c>
      <c r="K4618" s="73" t="s">
        <v>1182</v>
      </c>
    </row>
    <row r="4619" spans="1:11" ht="17.25">
      <c r="A4619" s="79">
        <v>31</v>
      </c>
      <c r="B4619" s="80">
        <v>21002</v>
      </c>
      <c r="C4619" s="81" t="s">
        <v>536</v>
      </c>
      <c r="D4619" s="72" t="s">
        <v>4563</v>
      </c>
      <c r="E4619" s="70"/>
      <c r="F4619" s="70"/>
      <c r="G4619" s="70">
        <v>2910000</v>
      </c>
      <c r="H4619" s="73">
        <v>2557</v>
      </c>
      <c r="I4619" s="73" t="s">
        <v>534</v>
      </c>
      <c r="J4619" s="73" t="s">
        <v>4561</v>
      </c>
      <c r="K4619" s="73" t="s">
        <v>1182</v>
      </c>
    </row>
    <row r="4620" spans="1:11" ht="17.25">
      <c r="A4620" s="79">
        <v>19</v>
      </c>
      <c r="B4620" s="80">
        <v>21033</v>
      </c>
      <c r="C4620" s="81" t="s">
        <v>536</v>
      </c>
      <c r="D4620" s="72" t="s">
        <v>4564</v>
      </c>
      <c r="E4620" s="70"/>
      <c r="F4620" s="70"/>
      <c r="G4620" s="70">
        <v>159000</v>
      </c>
      <c r="H4620" s="73">
        <v>2557</v>
      </c>
      <c r="I4620" s="73" t="s">
        <v>534</v>
      </c>
      <c r="J4620" s="73" t="s">
        <v>4561</v>
      </c>
      <c r="K4620" s="73" t="s">
        <v>1182</v>
      </c>
    </row>
    <row r="4621" spans="1:11" ht="17.25">
      <c r="A4621" s="79">
        <v>19</v>
      </c>
      <c r="B4621" s="80">
        <v>21033</v>
      </c>
      <c r="C4621" s="81" t="s">
        <v>536</v>
      </c>
      <c r="D4621" s="72" t="s">
        <v>4565</v>
      </c>
      <c r="E4621" s="70"/>
      <c r="F4621" s="70"/>
      <c r="G4621" s="70">
        <v>80000</v>
      </c>
      <c r="H4621" s="73">
        <v>2557</v>
      </c>
      <c r="I4621" s="73" t="s">
        <v>534</v>
      </c>
      <c r="J4621" s="73" t="s">
        <v>4561</v>
      </c>
      <c r="K4621" s="73" t="s">
        <v>1182</v>
      </c>
    </row>
    <row r="4622" spans="1:11" ht="17.25">
      <c r="A4622" s="79">
        <v>19</v>
      </c>
      <c r="B4622" s="80">
        <v>21033</v>
      </c>
      <c r="C4622" s="81" t="s">
        <v>536</v>
      </c>
      <c r="D4622" s="72" t="s">
        <v>4566</v>
      </c>
      <c r="E4622" s="70"/>
      <c r="F4622" s="70"/>
      <c r="G4622" s="70">
        <v>32000</v>
      </c>
      <c r="H4622" s="73">
        <v>2557</v>
      </c>
      <c r="I4622" s="73" t="s">
        <v>534</v>
      </c>
      <c r="J4622" s="73" t="s">
        <v>4561</v>
      </c>
      <c r="K4622" s="73" t="s">
        <v>1182</v>
      </c>
    </row>
    <row r="4623" spans="1:11" ht="17.25">
      <c r="A4623" s="79">
        <v>19</v>
      </c>
      <c r="B4623" s="80">
        <v>21033</v>
      </c>
      <c r="C4623" s="81" t="s">
        <v>536</v>
      </c>
      <c r="D4623" s="72" t="s">
        <v>4567</v>
      </c>
      <c r="E4623" s="70"/>
      <c r="F4623" s="70"/>
      <c r="G4623" s="70">
        <v>12500</v>
      </c>
      <c r="H4623" s="73">
        <v>2557</v>
      </c>
      <c r="I4623" s="73" t="s">
        <v>534</v>
      </c>
      <c r="J4623" s="73" t="s">
        <v>4561</v>
      </c>
      <c r="K4623" s="73" t="s">
        <v>1182</v>
      </c>
    </row>
    <row r="4624" spans="1:11" ht="17.25">
      <c r="A4624" s="79">
        <v>19</v>
      </c>
      <c r="B4624" s="80">
        <v>21033</v>
      </c>
      <c r="C4624" s="81" t="s">
        <v>536</v>
      </c>
      <c r="D4624" s="72" t="s">
        <v>4568</v>
      </c>
      <c r="E4624" s="70"/>
      <c r="F4624" s="70"/>
      <c r="G4624" s="70">
        <v>5500</v>
      </c>
      <c r="H4624" s="73">
        <v>2557</v>
      </c>
      <c r="I4624" s="73" t="s">
        <v>534</v>
      </c>
      <c r="J4624" s="73" t="s">
        <v>4561</v>
      </c>
      <c r="K4624" s="73" t="s">
        <v>1182</v>
      </c>
    </row>
    <row r="4625" spans="1:11" ht="17.25">
      <c r="A4625" s="79">
        <v>19</v>
      </c>
      <c r="B4625" s="80">
        <v>21033</v>
      </c>
      <c r="C4625" s="81" t="s">
        <v>536</v>
      </c>
      <c r="D4625" s="72" t="s">
        <v>4569</v>
      </c>
      <c r="E4625" s="70"/>
      <c r="F4625" s="70"/>
      <c r="G4625" s="70">
        <v>14000</v>
      </c>
      <c r="H4625" s="73">
        <v>2557</v>
      </c>
      <c r="I4625" s="73" t="s">
        <v>534</v>
      </c>
      <c r="J4625" s="73" t="s">
        <v>4561</v>
      </c>
      <c r="K4625" s="73" t="s">
        <v>1182</v>
      </c>
    </row>
    <row r="4626" spans="1:11" ht="17.25">
      <c r="A4626" s="79">
        <v>19</v>
      </c>
      <c r="B4626" s="80">
        <v>21033</v>
      </c>
      <c r="C4626" s="81" t="s">
        <v>536</v>
      </c>
      <c r="D4626" s="72" t="s">
        <v>4570</v>
      </c>
      <c r="E4626" s="70"/>
      <c r="F4626" s="70"/>
      <c r="G4626" s="70">
        <v>29400</v>
      </c>
      <c r="H4626" s="73">
        <v>2557</v>
      </c>
      <c r="I4626" s="73" t="s">
        <v>534</v>
      </c>
      <c r="J4626" s="73" t="s">
        <v>4561</v>
      </c>
      <c r="K4626" s="73" t="s">
        <v>1182</v>
      </c>
    </row>
    <row r="4627" spans="1:11" ht="17.25">
      <c r="A4627" s="79">
        <v>19</v>
      </c>
      <c r="B4627" s="80">
        <v>21033</v>
      </c>
      <c r="C4627" s="81" t="s">
        <v>536</v>
      </c>
      <c r="D4627" s="72" t="s">
        <v>4571</v>
      </c>
      <c r="E4627" s="70"/>
      <c r="F4627" s="70"/>
      <c r="G4627" s="70">
        <v>5500</v>
      </c>
      <c r="H4627" s="73">
        <v>2557</v>
      </c>
      <c r="I4627" s="73" t="s">
        <v>534</v>
      </c>
      <c r="J4627" s="73" t="s">
        <v>4561</v>
      </c>
      <c r="K4627" s="73" t="s">
        <v>1182</v>
      </c>
    </row>
    <row r="4628" spans="1:11" ht="17.25">
      <c r="A4628" s="79">
        <v>12</v>
      </c>
      <c r="B4628" s="80">
        <v>21064</v>
      </c>
      <c r="C4628" s="81" t="s">
        <v>536</v>
      </c>
      <c r="D4628" s="72" t="s">
        <v>4572</v>
      </c>
      <c r="E4628" s="70"/>
      <c r="F4628" s="70"/>
      <c r="G4628" s="70">
        <v>52500</v>
      </c>
      <c r="H4628" s="73">
        <v>2557</v>
      </c>
      <c r="I4628" s="73" t="s">
        <v>534</v>
      </c>
      <c r="J4628" s="73" t="s">
        <v>4561</v>
      </c>
      <c r="K4628" s="73" t="s">
        <v>1182</v>
      </c>
    </row>
    <row r="4629" spans="1:11" ht="17.25">
      <c r="A4629" s="79">
        <v>18</v>
      </c>
      <c r="B4629" s="80">
        <v>21033</v>
      </c>
      <c r="C4629" s="66" t="s">
        <v>532</v>
      </c>
      <c r="D4629" s="72" t="s">
        <v>4573</v>
      </c>
      <c r="E4629" s="70"/>
      <c r="F4629" s="70"/>
      <c r="G4629" s="70">
        <v>548690</v>
      </c>
      <c r="H4629" s="73">
        <v>2557</v>
      </c>
      <c r="I4629" s="73" t="s">
        <v>534</v>
      </c>
      <c r="J4629" s="73" t="s">
        <v>4573</v>
      </c>
      <c r="K4629" s="73" t="s">
        <v>1182</v>
      </c>
    </row>
    <row r="4630" spans="1:11" ht="17.25">
      <c r="A4630" s="79">
        <v>10</v>
      </c>
      <c r="B4630" s="80">
        <v>20729</v>
      </c>
      <c r="C4630" s="71" t="s">
        <v>560</v>
      </c>
      <c r="D4630" s="72" t="s">
        <v>4574</v>
      </c>
      <c r="E4630" s="70"/>
      <c r="F4630" s="82"/>
      <c r="G4630" s="70">
        <v>2746</v>
      </c>
      <c r="H4630" s="73">
        <v>2557</v>
      </c>
      <c r="I4630" s="73" t="s">
        <v>478</v>
      </c>
      <c r="J4630" s="73" t="s">
        <v>1455</v>
      </c>
      <c r="K4630" s="73" t="s">
        <v>1182</v>
      </c>
    </row>
    <row r="4631" spans="1:11" ht="17.25">
      <c r="A4631" s="79">
        <v>10</v>
      </c>
      <c r="B4631" s="80">
        <v>20729</v>
      </c>
      <c r="C4631" s="71" t="s">
        <v>560</v>
      </c>
      <c r="D4631" s="72" t="s">
        <v>4575</v>
      </c>
      <c r="E4631" s="70"/>
      <c r="F4631" s="82"/>
      <c r="G4631" s="70">
        <v>3000</v>
      </c>
      <c r="H4631" s="73">
        <v>2557</v>
      </c>
      <c r="I4631" s="73" t="s">
        <v>478</v>
      </c>
      <c r="J4631" s="73" t="s">
        <v>1455</v>
      </c>
      <c r="K4631" s="73" t="s">
        <v>1182</v>
      </c>
    </row>
    <row r="4632" spans="1:11" ht="17.25">
      <c r="A4632" s="79">
        <v>10</v>
      </c>
      <c r="B4632" s="80">
        <v>20729</v>
      </c>
      <c r="C4632" s="71" t="s">
        <v>560</v>
      </c>
      <c r="D4632" s="72" t="s">
        <v>4576</v>
      </c>
      <c r="E4632" s="70"/>
      <c r="F4632" s="82"/>
      <c r="G4632" s="70">
        <v>10000</v>
      </c>
      <c r="H4632" s="73">
        <v>2557</v>
      </c>
      <c r="I4632" s="73" t="s">
        <v>478</v>
      </c>
      <c r="J4632" s="73" t="s">
        <v>1455</v>
      </c>
      <c r="K4632" s="73" t="s">
        <v>1182</v>
      </c>
    </row>
    <row r="4633" spans="1:11" ht="17.25">
      <c r="A4633" s="79">
        <v>10</v>
      </c>
      <c r="B4633" s="80">
        <v>20729</v>
      </c>
      <c r="C4633" s="71" t="s">
        <v>560</v>
      </c>
      <c r="D4633" s="72" t="s">
        <v>4577</v>
      </c>
      <c r="E4633" s="70"/>
      <c r="F4633" s="82"/>
      <c r="G4633" s="70">
        <v>15000</v>
      </c>
      <c r="H4633" s="73">
        <v>2557</v>
      </c>
      <c r="I4633" s="73" t="s">
        <v>478</v>
      </c>
      <c r="J4633" s="73" t="s">
        <v>1455</v>
      </c>
      <c r="K4633" s="73" t="s">
        <v>1182</v>
      </c>
    </row>
    <row r="4634" spans="1:11" ht="17.25">
      <c r="A4634" s="79">
        <v>30</v>
      </c>
      <c r="B4634" s="80">
        <v>20729</v>
      </c>
      <c r="C4634" s="71" t="s">
        <v>560</v>
      </c>
      <c r="D4634" s="72" t="s">
        <v>4578</v>
      </c>
      <c r="E4634" s="70"/>
      <c r="F4634" s="82"/>
      <c r="G4634" s="70">
        <v>4000</v>
      </c>
      <c r="H4634" s="73">
        <v>2557</v>
      </c>
      <c r="I4634" s="73" t="s">
        <v>478</v>
      </c>
      <c r="J4634" s="73" t="s">
        <v>1455</v>
      </c>
      <c r="K4634" s="73" t="s">
        <v>1182</v>
      </c>
    </row>
    <row r="4635" spans="1:11" ht="17.25">
      <c r="A4635" s="79">
        <v>4</v>
      </c>
      <c r="B4635" s="80">
        <v>20760</v>
      </c>
      <c r="C4635" s="71" t="s">
        <v>560</v>
      </c>
      <c r="D4635" s="72" t="s">
        <v>4579</v>
      </c>
      <c r="E4635" s="70"/>
      <c r="F4635" s="82"/>
      <c r="G4635" s="70">
        <v>15000</v>
      </c>
      <c r="H4635" s="73">
        <v>2557</v>
      </c>
      <c r="I4635" s="73" t="s">
        <v>478</v>
      </c>
      <c r="J4635" s="73" t="s">
        <v>1455</v>
      </c>
      <c r="K4635" s="73" t="s">
        <v>1182</v>
      </c>
    </row>
    <row r="4636" spans="1:11" ht="17.25">
      <c r="A4636" s="79">
        <v>5</v>
      </c>
      <c r="B4636" s="80">
        <v>20760</v>
      </c>
      <c r="C4636" s="71" t="s">
        <v>560</v>
      </c>
      <c r="D4636" s="72" t="s">
        <v>4580</v>
      </c>
      <c r="E4636" s="70"/>
      <c r="F4636" s="82"/>
      <c r="G4636" s="70">
        <v>10000</v>
      </c>
      <c r="H4636" s="73">
        <v>2557</v>
      </c>
      <c r="I4636" s="73" t="s">
        <v>478</v>
      </c>
      <c r="J4636" s="73" t="s">
        <v>1455</v>
      </c>
      <c r="K4636" s="73" t="s">
        <v>1182</v>
      </c>
    </row>
    <row r="4637" spans="1:11" ht="17.25">
      <c r="A4637" s="79">
        <v>5</v>
      </c>
      <c r="B4637" s="80">
        <v>20760</v>
      </c>
      <c r="C4637" s="71" t="s">
        <v>560</v>
      </c>
      <c r="D4637" s="72" t="s">
        <v>4581</v>
      </c>
      <c r="E4637" s="70"/>
      <c r="F4637" s="82"/>
      <c r="G4637" s="70">
        <v>4000</v>
      </c>
      <c r="H4637" s="73">
        <v>2557</v>
      </c>
      <c r="I4637" s="73" t="s">
        <v>478</v>
      </c>
      <c r="J4637" s="73" t="s">
        <v>1455</v>
      </c>
      <c r="K4637" s="73" t="s">
        <v>1182</v>
      </c>
    </row>
    <row r="4638" spans="1:11" ht="17.25">
      <c r="A4638" s="79">
        <v>5</v>
      </c>
      <c r="B4638" s="80">
        <v>20760</v>
      </c>
      <c r="C4638" s="71" t="s">
        <v>560</v>
      </c>
      <c r="D4638" s="72" t="s">
        <v>4582</v>
      </c>
      <c r="E4638" s="70"/>
      <c r="F4638" s="82"/>
      <c r="G4638" s="70">
        <v>4000</v>
      </c>
      <c r="H4638" s="73">
        <v>2557</v>
      </c>
      <c r="I4638" s="73" t="s">
        <v>478</v>
      </c>
      <c r="J4638" s="73" t="s">
        <v>1455</v>
      </c>
      <c r="K4638" s="73" t="s">
        <v>1182</v>
      </c>
    </row>
    <row r="4639" spans="1:11" ht="17.25">
      <c r="A4639" s="79">
        <v>5</v>
      </c>
      <c r="B4639" s="80">
        <v>20760</v>
      </c>
      <c r="C4639" s="71" t="s">
        <v>560</v>
      </c>
      <c r="D4639" s="72" t="s">
        <v>4583</v>
      </c>
      <c r="E4639" s="70"/>
      <c r="F4639" s="82"/>
      <c r="G4639" s="70">
        <v>3000</v>
      </c>
      <c r="H4639" s="73">
        <v>2557</v>
      </c>
      <c r="I4639" s="73" t="s">
        <v>478</v>
      </c>
      <c r="J4639" s="73" t="s">
        <v>1455</v>
      </c>
      <c r="K4639" s="73" t="s">
        <v>1182</v>
      </c>
    </row>
    <row r="4640" spans="1:11" ht="17.25">
      <c r="A4640" s="79">
        <v>5</v>
      </c>
      <c r="B4640" s="80">
        <v>20760</v>
      </c>
      <c r="C4640" s="71" t="s">
        <v>560</v>
      </c>
      <c r="D4640" s="72" t="s">
        <v>4584</v>
      </c>
      <c r="E4640" s="70"/>
      <c r="F4640" s="82"/>
      <c r="G4640" s="70">
        <v>2727</v>
      </c>
      <c r="H4640" s="73">
        <v>2557</v>
      </c>
      <c r="I4640" s="73" t="s">
        <v>478</v>
      </c>
      <c r="J4640" s="73" t="s">
        <v>1455</v>
      </c>
      <c r="K4640" s="73" t="s">
        <v>1182</v>
      </c>
    </row>
    <row r="4641" spans="1:11" ht="17.25">
      <c r="A4641" s="79">
        <v>4</v>
      </c>
      <c r="B4641" s="80">
        <v>20790</v>
      </c>
      <c r="C4641" s="71" t="s">
        <v>560</v>
      </c>
      <c r="D4641" s="72" t="s">
        <v>4585</v>
      </c>
      <c r="E4641" s="70"/>
      <c r="F4641" s="82"/>
      <c r="G4641" s="70">
        <v>15000</v>
      </c>
      <c r="H4641" s="73">
        <v>2557</v>
      </c>
      <c r="I4641" s="73" t="s">
        <v>478</v>
      </c>
      <c r="J4641" s="73" t="s">
        <v>1455</v>
      </c>
      <c r="K4641" s="73" t="s">
        <v>1182</v>
      </c>
    </row>
    <row r="4642" spans="1:11" ht="17.25">
      <c r="A4642" s="79">
        <v>9</v>
      </c>
      <c r="B4642" s="80">
        <v>20790</v>
      </c>
      <c r="C4642" s="71" t="s">
        <v>560</v>
      </c>
      <c r="D4642" s="72" t="s">
        <v>4586</v>
      </c>
      <c r="E4642" s="70"/>
      <c r="F4642" s="82"/>
      <c r="G4642" s="70">
        <v>2721</v>
      </c>
      <c r="H4642" s="73">
        <v>2557</v>
      </c>
      <c r="I4642" s="73" t="s">
        <v>478</v>
      </c>
      <c r="J4642" s="73" t="s">
        <v>1455</v>
      </c>
      <c r="K4642" s="73" t="s">
        <v>1182</v>
      </c>
    </row>
    <row r="4643" spans="1:11" ht="17.25">
      <c r="A4643" s="79">
        <v>9</v>
      </c>
      <c r="B4643" s="80">
        <v>20790</v>
      </c>
      <c r="C4643" s="71" t="s">
        <v>560</v>
      </c>
      <c r="D4643" s="72" t="s">
        <v>4587</v>
      </c>
      <c r="E4643" s="70"/>
      <c r="F4643" s="82"/>
      <c r="G4643" s="70">
        <v>3000</v>
      </c>
      <c r="H4643" s="73">
        <v>2557</v>
      </c>
      <c r="I4643" s="73" t="s">
        <v>478</v>
      </c>
      <c r="J4643" s="73" t="s">
        <v>1455</v>
      </c>
      <c r="K4643" s="73" t="s">
        <v>1182</v>
      </c>
    </row>
    <row r="4644" spans="1:11" ht="17.25">
      <c r="A4644" s="79">
        <v>9</v>
      </c>
      <c r="B4644" s="80">
        <v>20790</v>
      </c>
      <c r="C4644" s="71" t="s">
        <v>560</v>
      </c>
      <c r="D4644" s="72" t="s">
        <v>4588</v>
      </c>
      <c r="E4644" s="70"/>
      <c r="F4644" s="82"/>
      <c r="G4644" s="70">
        <v>3546</v>
      </c>
      <c r="H4644" s="73">
        <v>2557</v>
      </c>
      <c r="I4644" s="73" t="s">
        <v>478</v>
      </c>
      <c r="J4644" s="73" t="s">
        <v>1455</v>
      </c>
      <c r="K4644" s="73" t="s">
        <v>1182</v>
      </c>
    </row>
    <row r="4645" spans="1:11" ht="17.25">
      <c r="A4645" s="79">
        <v>9</v>
      </c>
      <c r="B4645" s="80">
        <v>20790</v>
      </c>
      <c r="C4645" s="71" t="s">
        <v>560</v>
      </c>
      <c r="D4645" s="72" t="s">
        <v>4589</v>
      </c>
      <c r="E4645" s="70"/>
      <c r="F4645" s="82"/>
      <c r="G4645" s="70">
        <v>10000</v>
      </c>
      <c r="H4645" s="73">
        <v>2557</v>
      </c>
      <c r="I4645" s="73" t="s">
        <v>478</v>
      </c>
      <c r="J4645" s="73" t="s">
        <v>1455</v>
      </c>
      <c r="K4645" s="73" t="s">
        <v>1182</v>
      </c>
    </row>
    <row r="4646" spans="1:11" ht="17.25">
      <c r="A4646" s="79">
        <v>8</v>
      </c>
      <c r="B4646" s="80">
        <v>20821</v>
      </c>
      <c r="C4646" s="71" t="s">
        <v>560</v>
      </c>
      <c r="D4646" s="72" t="s">
        <v>4589</v>
      </c>
      <c r="E4646" s="70"/>
      <c r="F4646" s="82"/>
      <c r="G4646" s="70">
        <v>10000</v>
      </c>
      <c r="H4646" s="73">
        <v>2557</v>
      </c>
      <c r="I4646" s="73" t="s">
        <v>478</v>
      </c>
      <c r="J4646" s="73" t="s">
        <v>1455</v>
      </c>
      <c r="K4646" s="73" t="s">
        <v>1182</v>
      </c>
    </row>
    <row r="4647" spans="1:11" ht="17.25">
      <c r="A4647" s="79">
        <v>8</v>
      </c>
      <c r="B4647" s="80">
        <v>20821</v>
      </c>
      <c r="C4647" s="71" t="s">
        <v>560</v>
      </c>
      <c r="D4647" s="72" t="s">
        <v>4590</v>
      </c>
      <c r="E4647" s="70"/>
      <c r="F4647" s="82"/>
      <c r="G4647" s="70">
        <v>15000</v>
      </c>
      <c r="H4647" s="73">
        <v>2557</v>
      </c>
      <c r="I4647" s="73" t="s">
        <v>478</v>
      </c>
      <c r="J4647" s="73" t="s">
        <v>1455</v>
      </c>
      <c r="K4647" s="73" t="s">
        <v>1182</v>
      </c>
    </row>
    <row r="4648" spans="1:11" ht="17.25">
      <c r="A4648" s="79">
        <v>9</v>
      </c>
      <c r="B4648" s="80">
        <v>20821</v>
      </c>
      <c r="C4648" s="71" t="s">
        <v>560</v>
      </c>
      <c r="D4648" s="72" t="s">
        <v>4591</v>
      </c>
      <c r="E4648" s="70"/>
      <c r="F4648" s="82"/>
      <c r="G4648" s="70">
        <v>3000</v>
      </c>
      <c r="H4648" s="73">
        <v>2557</v>
      </c>
      <c r="I4648" s="73" t="s">
        <v>478</v>
      </c>
      <c r="J4648" s="73" t="s">
        <v>1455</v>
      </c>
      <c r="K4648" s="73" t="s">
        <v>1182</v>
      </c>
    </row>
    <row r="4649" spans="1:11" ht="17.25">
      <c r="A4649" s="79">
        <v>9</v>
      </c>
      <c r="B4649" s="80">
        <v>20821</v>
      </c>
      <c r="C4649" s="71" t="s">
        <v>560</v>
      </c>
      <c r="D4649" s="72" t="s">
        <v>4592</v>
      </c>
      <c r="E4649" s="70"/>
      <c r="F4649" s="82"/>
      <c r="G4649" s="70">
        <v>2685</v>
      </c>
      <c r="H4649" s="73">
        <v>2557</v>
      </c>
      <c r="I4649" s="73" t="s">
        <v>478</v>
      </c>
      <c r="J4649" s="73" t="s">
        <v>1455</v>
      </c>
      <c r="K4649" s="73" t="s">
        <v>1182</v>
      </c>
    </row>
    <row r="4650" spans="1:11" ht="17.25">
      <c r="A4650" s="79">
        <v>9</v>
      </c>
      <c r="B4650" s="80">
        <v>20821</v>
      </c>
      <c r="C4650" s="71" t="s">
        <v>560</v>
      </c>
      <c r="D4650" s="72" t="s">
        <v>4593</v>
      </c>
      <c r="E4650" s="70"/>
      <c r="F4650" s="82"/>
      <c r="G4650" s="70">
        <v>390</v>
      </c>
      <c r="H4650" s="73">
        <v>2557</v>
      </c>
      <c r="I4650" s="73" t="s">
        <v>478</v>
      </c>
      <c r="J4650" s="73" t="s">
        <v>1455</v>
      </c>
      <c r="K4650" s="73" t="s">
        <v>1182</v>
      </c>
    </row>
    <row r="4651" spans="1:11" ht="17.25">
      <c r="A4651" s="79">
        <v>9</v>
      </c>
      <c r="B4651" s="80">
        <v>20821</v>
      </c>
      <c r="C4651" s="71" t="s">
        <v>560</v>
      </c>
      <c r="D4651" s="72" t="s">
        <v>4594</v>
      </c>
      <c r="E4651" s="70"/>
      <c r="F4651" s="82"/>
      <c r="G4651" s="70">
        <v>2094</v>
      </c>
      <c r="H4651" s="73">
        <v>2557</v>
      </c>
      <c r="I4651" s="73" t="s">
        <v>478</v>
      </c>
      <c r="J4651" s="73" t="s">
        <v>1455</v>
      </c>
      <c r="K4651" s="73" t="s">
        <v>1182</v>
      </c>
    </row>
    <row r="4652" spans="1:11" ht="17.25">
      <c r="A4652" s="79">
        <v>9</v>
      </c>
      <c r="B4652" s="80">
        <v>20821</v>
      </c>
      <c r="C4652" s="71" t="s">
        <v>560</v>
      </c>
      <c r="D4652" s="72" t="s">
        <v>4595</v>
      </c>
      <c r="E4652" s="70"/>
      <c r="F4652" s="82"/>
      <c r="G4652" s="70">
        <v>7800</v>
      </c>
      <c r="H4652" s="73">
        <v>2557</v>
      </c>
      <c r="I4652" s="73" t="s">
        <v>478</v>
      </c>
      <c r="J4652" s="73" t="s">
        <v>1455</v>
      </c>
      <c r="K4652" s="73" t="s">
        <v>1182</v>
      </c>
    </row>
    <row r="4653" spans="1:11" ht="17.25">
      <c r="A4653" s="79">
        <v>5</v>
      </c>
      <c r="B4653" s="80">
        <v>20852</v>
      </c>
      <c r="C4653" s="71" t="s">
        <v>560</v>
      </c>
      <c r="D4653" s="72" t="s">
        <v>4596</v>
      </c>
      <c r="E4653" s="70"/>
      <c r="F4653" s="82"/>
      <c r="G4653" s="70">
        <v>10000</v>
      </c>
      <c r="H4653" s="73">
        <v>2557</v>
      </c>
      <c r="I4653" s="73" t="s">
        <v>478</v>
      </c>
      <c r="J4653" s="73" t="s">
        <v>1455</v>
      </c>
      <c r="K4653" s="73" t="s">
        <v>1182</v>
      </c>
    </row>
    <row r="4654" spans="1:11" ht="17.25">
      <c r="A4654" s="79">
        <v>6</v>
      </c>
      <c r="B4654" s="80">
        <v>20852</v>
      </c>
      <c r="C4654" s="71" t="s">
        <v>560</v>
      </c>
      <c r="D4654" s="72" t="s">
        <v>4597</v>
      </c>
      <c r="E4654" s="70"/>
      <c r="F4654" s="82"/>
      <c r="G4654" s="70">
        <v>3000</v>
      </c>
      <c r="H4654" s="73">
        <v>2557</v>
      </c>
      <c r="I4654" s="73" t="s">
        <v>478</v>
      </c>
      <c r="J4654" s="73" t="s">
        <v>1455</v>
      </c>
      <c r="K4654" s="73" t="s">
        <v>1182</v>
      </c>
    </row>
    <row r="4655" spans="1:11" ht="17.25">
      <c r="A4655" s="79">
        <v>6</v>
      </c>
      <c r="B4655" s="80">
        <v>20852</v>
      </c>
      <c r="C4655" s="71" t="s">
        <v>560</v>
      </c>
      <c r="D4655" s="72" t="s">
        <v>4597</v>
      </c>
      <c r="E4655" s="70"/>
      <c r="F4655" s="82"/>
      <c r="G4655" s="70">
        <v>2666</v>
      </c>
      <c r="H4655" s="73">
        <v>2557</v>
      </c>
      <c r="I4655" s="73" t="s">
        <v>478</v>
      </c>
      <c r="J4655" s="73" t="s">
        <v>1455</v>
      </c>
      <c r="K4655" s="73" t="s">
        <v>1182</v>
      </c>
    </row>
    <row r="4656" spans="1:11" ht="17.25">
      <c r="A4656" s="79">
        <v>6</v>
      </c>
      <c r="B4656" s="80">
        <v>20852</v>
      </c>
      <c r="C4656" s="71" t="s">
        <v>560</v>
      </c>
      <c r="D4656" s="72" t="s">
        <v>4598</v>
      </c>
      <c r="E4656" s="70"/>
      <c r="F4656" s="82"/>
      <c r="G4656" s="70">
        <v>1906</v>
      </c>
      <c r="H4656" s="73">
        <v>2557</v>
      </c>
      <c r="I4656" s="73" t="s">
        <v>478</v>
      </c>
      <c r="J4656" s="73" t="s">
        <v>1455</v>
      </c>
      <c r="K4656" s="73" t="s">
        <v>1182</v>
      </c>
    </row>
    <row r="4657" spans="1:11" ht="17.25">
      <c r="A4657" s="79">
        <v>7</v>
      </c>
      <c r="B4657" s="80">
        <v>20852</v>
      </c>
      <c r="C4657" s="71" t="s">
        <v>560</v>
      </c>
      <c r="D4657" s="72" t="s">
        <v>4599</v>
      </c>
      <c r="E4657" s="70"/>
      <c r="F4657" s="82"/>
      <c r="G4657" s="70">
        <v>15000</v>
      </c>
      <c r="H4657" s="73">
        <v>2557</v>
      </c>
      <c r="I4657" s="73" t="s">
        <v>478</v>
      </c>
      <c r="J4657" s="73" t="s">
        <v>1455</v>
      </c>
      <c r="K4657" s="73" t="s">
        <v>1182</v>
      </c>
    </row>
    <row r="4658" spans="1:11" ht="17.25">
      <c r="A4658" s="79">
        <v>5</v>
      </c>
      <c r="B4658" s="80">
        <v>20880</v>
      </c>
      <c r="C4658" s="71" t="s">
        <v>560</v>
      </c>
      <c r="D4658" s="72" t="s">
        <v>4600</v>
      </c>
      <c r="E4658" s="70"/>
      <c r="F4658" s="82"/>
      <c r="G4658" s="70">
        <v>15000</v>
      </c>
      <c r="H4658" s="73">
        <v>2557</v>
      </c>
      <c r="I4658" s="73" t="s">
        <v>478</v>
      </c>
      <c r="J4658" s="73" t="s">
        <v>1455</v>
      </c>
      <c r="K4658" s="73" t="s">
        <v>1182</v>
      </c>
    </row>
    <row r="4659" spans="1:11" ht="17.25">
      <c r="A4659" s="79">
        <v>6</v>
      </c>
      <c r="B4659" s="80">
        <v>20880</v>
      </c>
      <c r="C4659" s="71" t="s">
        <v>560</v>
      </c>
      <c r="D4659" s="72" t="s">
        <v>4601</v>
      </c>
      <c r="E4659" s="70"/>
      <c r="F4659" s="82"/>
      <c r="G4659" s="70">
        <v>10000</v>
      </c>
      <c r="H4659" s="73">
        <v>2557</v>
      </c>
      <c r="I4659" s="73" t="s">
        <v>478</v>
      </c>
      <c r="J4659" s="73" t="s">
        <v>1455</v>
      </c>
      <c r="K4659" s="73" t="s">
        <v>1182</v>
      </c>
    </row>
    <row r="4660" spans="1:11" ht="17.25">
      <c r="A4660" s="79">
        <v>6</v>
      </c>
      <c r="B4660" s="80">
        <v>20880</v>
      </c>
      <c r="C4660" s="71" t="s">
        <v>560</v>
      </c>
      <c r="D4660" s="72" t="s">
        <v>4602</v>
      </c>
      <c r="E4660" s="70"/>
      <c r="F4660" s="82"/>
      <c r="G4660" s="70">
        <v>2468</v>
      </c>
      <c r="H4660" s="73">
        <v>2557</v>
      </c>
      <c r="I4660" s="73" t="s">
        <v>478</v>
      </c>
      <c r="J4660" s="73" t="s">
        <v>1455</v>
      </c>
      <c r="K4660" s="73" t="s">
        <v>1182</v>
      </c>
    </row>
    <row r="4661" spans="1:11" ht="17.25">
      <c r="A4661" s="79">
        <v>6</v>
      </c>
      <c r="B4661" s="80">
        <v>20880</v>
      </c>
      <c r="C4661" s="71" t="s">
        <v>560</v>
      </c>
      <c r="D4661" s="72" t="s">
        <v>4603</v>
      </c>
      <c r="E4661" s="70"/>
      <c r="F4661" s="82"/>
      <c r="G4661" s="70">
        <v>3000</v>
      </c>
      <c r="H4661" s="73">
        <v>2557</v>
      </c>
      <c r="I4661" s="73" t="s">
        <v>478</v>
      </c>
      <c r="J4661" s="73" t="s">
        <v>1455</v>
      </c>
      <c r="K4661" s="73" t="s">
        <v>1182</v>
      </c>
    </row>
    <row r="4662" spans="1:11" ht="17.25">
      <c r="A4662" s="79">
        <v>3</v>
      </c>
      <c r="B4662" s="80">
        <v>20911</v>
      </c>
      <c r="C4662" s="71" t="s">
        <v>560</v>
      </c>
      <c r="D4662" s="72" t="s">
        <v>4604</v>
      </c>
      <c r="E4662" s="70"/>
      <c r="F4662" s="82"/>
      <c r="G4662" s="70">
        <v>10000</v>
      </c>
      <c r="H4662" s="73">
        <v>2557</v>
      </c>
      <c r="I4662" s="73" t="s">
        <v>478</v>
      </c>
      <c r="J4662" s="73" t="s">
        <v>1455</v>
      </c>
      <c r="K4662" s="73" t="s">
        <v>1182</v>
      </c>
    </row>
    <row r="4663" spans="1:11" ht="17.25">
      <c r="A4663" s="79">
        <v>3</v>
      </c>
      <c r="B4663" s="80">
        <v>20911</v>
      </c>
      <c r="C4663" s="71" t="s">
        <v>560</v>
      </c>
      <c r="D4663" s="72" t="s">
        <v>4605</v>
      </c>
      <c r="E4663" s="70"/>
      <c r="F4663" s="82"/>
      <c r="G4663" s="70">
        <v>5000</v>
      </c>
      <c r="H4663" s="73">
        <v>2557</v>
      </c>
      <c r="I4663" s="73" t="s">
        <v>478</v>
      </c>
      <c r="J4663" s="73" t="s">
        <v>1455</v>
      </c>
      <c r="K4663" s="73" t="s">
        <v>1182</v>
      </c>
    </row>
    <row r="4664" spans="1:11" ht="17.25">
      <c r="A4664" s="79">
        <v>9</v>
      </c>
      <c r="B4664" s="80">
        <v>20911</v>
      </c>
      <c r="C4664" s="71" t="s">
        <v>560</v>
      </c>
      <c r="D4664" s="72" t="s">
        <v>4606</v>
      </c>
      <c r="E4664" s="70"/>
      <c r="F4664" s="82"/>
      <c r="G4664" s="70">
        <v>2763</v>
      </c>
      <c r="H4664" s="73">
        <v>2557</v>
      </c>
      <c r="I4664" s="73" t="s">
        <v>478</v>
      </c>
      <c r="J4664" s="73" t="s">
        <v>1455</v>
      </c>
      <c r="K4664" s="73" t="s">
        <v>1182</v>
      </c>
    </row>
    <row r="4665" spans="1:11" ht="17.25">
      <c r="A4665" s="79">
        <v>9</v>
      </c>
      <c r="B4665" s="80">
        <v>20911</v>
      </c>
      <c r="C4665" s="71" t="s">
        <v>560</v>
      </c>
      <c r="D4665" s="72" t="s">
        <v>4607</v>
      </c>
      <c r="E4665" s="70"/>
      <c r="F4665" s="82"/>
      <c r="G4665" s="70">
        <v>3000</v>
      </c>
      <c r="H4665" s="73">
        <v>2557</v>
      </c>
      <c r="I4665" s="73" t="s">
        <v>478</v>
      </c>
      <c r="J4665" s="73" t="s">
        <v>1455</v>
      </c>
      <c r="K4665" s="73" t="s">
        <v>1182</v>
      </c>
    </row>
    <row r="4666" spans="1:11" ht="17.25">
      <c r="A4666" s="79">
        <v>8</v>
      </c>
      <c r="B4666" s="80">
        <v>20941</v>
      </c>
      <c r="C4666" s="71" t="s">
        <v>560</v>
      </c>
      <c r="D4666" s="72" t="s">
        <v>4608</v>
      </c>
      <c r="E4666" s="70"/>
      <c r="F4666" s="82"/>
      <c r="G4666" s="70">
        <v>5000</v>
      </c>
      <c r="H4666" s="73">
        <v>2557</v>
      </c>
      <c r="I4666" s="73" t="s">
        <v>478</v>
      </c>
      <c r="J4666" s="73" t="s">
        <v>1455</v>
      </c>
      <c r="K4666" s="73" t="s">
        <v>1182</v>
      </c>
    </row>
    <row r="4667" spans="1:11" ht="17.25">
      <c r="A4667" s="79">
        <v>8</v>
      </c>
      <c r="B4667" s="80">
        <v>20941</v>
      </c>
      <c r="C4667" s="71" t="s">
        <v>560</v>
      </c>
      <c r="D4667" s="72" t="s">
        <v>4609</v>
      </c>
      <c r="E4667" s="70"/>
      <c r="F4667" s="82"/>
      <c r="G4667" s="70">
        <v>10000</v>
      </c>
      <c r="H4667" s="73">
        <v>2557</v>
      </c>
      <c r="I4667" s="73" t="s">
        <v>478</v>
      </c>
      <c r="J4667" s="73" t="s">
        <v>1455</v>
      </c>
      <c r="K4667" s="73" t="s">
        <v>1182</v>
      </c>
    </row>
    <row r="4668" spans="1:11" ht="17.25">
      <c r="A4668" s="79">
        <v>8</v>
      </c>
      <c r="B4668" s="80">
        <v>20941</v>
      </c>
      <c r="C4668" s="71" t="s">
        <v>560</v>
      </c>
      <c r="D4668" s="72" t="s">
        <v>4610</v>
      </c>
      <c r="E4668" s="70"/>
      <c r="F4668" s="82"/>
      <c r="G4668" s="70">
        <v>1500</v>
      </c>
      <c r="H4668" s="73">
        <v>2557</v>
      </c>
      <c r="I4668" s="73" t="s">
        <v>478</v>
      </c>
      <c r="J4668" s="73" t="s">
        <v>1455</v>
      </c>
      <c r="K4668" s="73" t="s">
        <v>1182</v>
      </c>
    </row>
    <row r="4669" spans="1:11" ht="17.25">
      <c r="A4669" s="79">
        <v>8</v>
      </c>
      <c r="B4669" s="80">
        <v>20941</v>
      </c>
      <c r="C4669" s="71" t="s">
        <v>560</v>
      </c>
      <c r="D4669" s="72" t="s">
        <v>4611</v>
      </c>
      <c r="E4669" s="70"/>
      <c r="F4669" s="82"/>
      <c r="G4669" s="70">
        <v>1900</v>
      </c>
      <c r="H4669" s="73">
        <v>2557</v>
      </c>
      <c r="I4669" s="73" t="s">
        <v>478</v>
      </c>
      <c r="J4669" s="73" t="s">
        <v>1455</v>
      </c>
      <c r="K4669" s="73" t="s">
        <v>1182</v>
      </c>
    </row>
    <row r="4670" spans="1:11" ht="17.25">
      <c r="A4670" s="79">
        <v>8</v>
      </c>
      <c r="B4670" s="80">
        <v>20941</v>
      </c>
      <c r="C4670" s="71" t="s">
        <v>560</v>
      </c>
      <c r="D4670" s="72" t="s">
        <v>4612</v>
      </c>
      <c r="E4670" s="70"/>
      <c r="F4670" s="82"/>
      <c r="G4670" s="70">
        <v>2708</v>
      </c>
      <c r="H4670" s="73">
        <v>2557</v>
      </c>
      <c r="I4670" s="73" t="s">
        <v>478</v>
      </c>
      <c r="J4670" s="73" t="s">
        <v>1455</v>
      </c>
      <c r="K4670" s="73" t="s">
        <v>1182</v>
      </c>
    </row>
    <row r="4671" spans="1:11" ht="17.25">
      <c r="A4671" s="79">
        <v>8</v>
      </c>
      <c r="B4671" s="80">
        <v>20941</v>
      </c>
      <c r="C4671" s="71" t="s">
        <v>560</v>
      </c>
      <c r="D4671" s="72" t="s">
        <v>4613</v>
      </c>
      <c r="E4671" s="70"/>
      <c r="F4671" s="82"/>
      <c r="G4671" s="70">
        <v>3000</v>
      </c>
      <c r="H4671" s="73">
        <v>2557</v>
      </c>
      <c r="I4671" s="73" t="s">
        <v>478</v>
      </c>
      <c r="J4671" s="73" t="s">
        <v>1455</v>
      </c>
      <c r="K4671" s="73" t="s">
        <v>1182</v>
      </c>
    </row>
    <row r="4672" spans="1:11" ht="17.25">
      <c r="A4672" s="79">
        <v>4</v>
      </c>
      <c r="B4672" s="80">
        <v>20972</v>
      </c>
      <c r="C4672" s="71" t="s">
        <v>560</v>
      </c>
      <c r="D4672" s="72" t="s">
        <v>4614</v>
      </c>
      <c r="E4672" s="70"/>
      <c r="F4672" s="82"/>
      <c r="G4672" s="70">
        <v>5000</v>
      </c>
      <c r="H4672" s="73">
        <v>2557</v>
      </c>
      <c r="I4672" s="73" t="s">
        <v>478</v>
      </c>
      <c r="J4672" s="73" t="s">
        <v>1455</v>
      </c>
      <c r="K4672" s="73" t="s">
        <v>1182</v>
      </c>
    </row>
    <row r="4673" spans="1:11" ht="17.25">
      <c r="A4673" s="79">
        <v>4</v>
      </c>
      <c r="B4673" s="80">
        <v>20972</v>
      </c>
      <c r="C4673" s="71" t="s">
        <v>560</v>
      </c>
      <c r="D4673" s="72" t="s">
        <v>4615</v>
      </c>
      <c r="E4673" s="70"/>
      <c r="F4673" s="82"/>
      <c r="G4673" s="70">
        <v>3000</v>
      </c>
      <c r="H4673" s="73">
        <v>2557</v>
      </c>
      <c r="I4673" s="73" t="s">
        <v>478</v>
      </c>
      <c r="J4673" s="73" t="s">
        <v>1455</v>
      </c>
      <c r="K4673" s="73" t="s">
        <v>1182</v>
      </c>
    </row>
    <row r="4674" spans="1:11" ht="17.25">
      <c r="A4674" s="79">
        <v>4</v>
      </c>
      <c r="B4674" s="80">
        <v>20972</v>
      </c>
      <c r="C4674" s="71" t="s">
        <v>560</v>
      </c>
      <c r="D4674" s="72" t="s">
        <v>4616</v>
      </c>
      <c r="E4674" s="70"/>
      <c r="F4674" s="82"/>
      <c r="G4674" s="70">
        <v>10000</v>
      </c>
      <c r="H4674" s="73">
        <v>2557</v>
      </c>
      <c r="I4674" s="73" t="s">
        <v>478</v>
      </c>
      <c r="J4674" s="73" t="s">
        <v>1455</v>
      </c>
      <c r="K4674" s="73" t="s">
        <v>1182</v>
      </c>
    </row>
    <row r="4675" spans="1:11" ht="17.25">
      <c r="A4675" s="79">
        <v>5</v>
      </c>
      <c r="B4675" s="80">
        <v>20972</v>
      </c>
      <c r="C4675" s="71" t="s">
        <v>560</v>
      </c>
      <c r="D4675" s="72" t="s">
        <v>4617</v>
      </c>
      <c r="E4675" s="70"/>
      <c r="F4675" s="82"/>
      <c r="G4675" s="70">
        <v>2782</v>
      </c>
      <c r="H4675" s="73">
        <v>2557</v>
      </c>
      <c r="I4675" s="73" t="s">
        <v>478</v>
      </c>
      <c r="J4675" s="73" t="s">
        <v>1455</v>
      </c>
      <c r="K4675" s="73" t="s">
        <v>1182</v>
      </c>
    </row>
    <row r="4676" spans="1:11" ht="17.25">
      <c r="A4676" s="79">
        <v>5</v>
      </c>
      <c r="B4676" s="80">
        <v>20972</v>
      </c>
      <c r="C4676" s="71" t="s">
        <v>560</v>
      </c>
      <c r="D4676" s="72" t="s">
        <v>4618</v>
      </c>
      <c r="E4676" s="70"/>
      <c r="F4676" s="82"/>
      <c r="G4676" s="70">
        <v>385</v>
      </c>
      <c r="H4676" s="73">
        <v>2557</v>
      </c>
      <c r="I4676" s="73" t="s">
        <v>478</v>
      </c>
      <c r="J4676" s="73" t="s">
        <v>1455</v>
      </c>
      <c r="K4676" s="73" t="s">
        <v>1182</v>
      </c>
    </row>
    <row r="4677" spans="1:11" ht="17.25">
      <c r="A4677" s="79">
        <v>5</v>
      </c>
      <c r="B4677" s="80">
        <v>20972</v>
      </c>
      <c r="C4677" s="71" t="s">
        <v>560</v>
      </c>
      <c r="D4677" s="72" t="s">
        <v>4619</v>
      </c>
      <c r="E4677" s="70"/>
      <c r="F4677" s="82"/>
      <c r="G4677" s="70">
        <v>1900</v>
      </c>
      <c r="H4677" s="73">
        <v>2557</v>
      </c>
      <c r="I4677" s="73" t="s">
        <v>478</v>
      </c>
      <c r="J4677" s="73" t="s">
        <v>1455</v>
      </c>
      <c r="K4677" s="73" t="s">
        <v>1182</v>
      </c>
    </row>
    <row r="4678" spans="1:11" ht="17.25">
      <c r="A4678" s="79">
        <v>4</v>
      </c>
      <c r="B4678" s="80">
        <v>21002</v>
      </c>
      <c r="C4678" s="71" t="s">
        <v>560</v>
      </c>
      <c r="D4678" s="72" t="s">
        <v>4620</v>
      </c>
      <c r="E4678" s="70"/>
      <c r="F4678" s="82"/>
      <c r="G4678" s="70">
        <v>5000</v>
      </c>
      <c r="H4678" s="73">
        <v>2557</v>
      </c>
      <c r="I4678" s="73" t="s">
        <v>478</v>
      </c>
      <c r="J4678" s="73" t="s">
        <v>1455</v>
      </c>
      <c r="K4678" s="73" t="s">
        <v>1182</v>
      </c>
    </row>
    <row r="4679" spans="1:11" ht="17.25">
      <c r="A4679" s="79">
        <v>4</v>
      </c>
      <c r="B4679" s="80">
        <v>21002</v>
      </c>
      <c r="C4679" s="71" t="s">
        <v>560</v>
      </c>
      <c r="D4679" s="72" t="s">
        <v>4621</v>
      </c>
      <c r="E4679" s="70"/>
      <c r="F4679" s="82"/>
      <c r="G4679" s="70">
        <v>10000</v>
      </c>
      <c r="H4679" s="73">
        <v>2557</v>
      </c>
      <c r="I4679" s="73" t="s">
        <v>478</v>
      </c>
      <c r="J4679" s="73" t="s">
        <v>1455</v>
      </c>
      <c r="K4679" s="73" t="s">
        <v>1182</v>
      </c>
    </row>
    <row r="4680" spans="1:11" ht="17.25">
      <c r="A4680" s="79">
        <v>4</v>
      </c>
      <c r="B4680" s="80">
        <v>21002</v>
      </c>
      <c r="C4680" s="71" t="s">
        <v>560</v>
      </c>
      <c r="D4680" s="72" t="s">
        <v>4622</v>
      </c>
      <c r="E4680" s="70"/>
      <c r="F4680" s="82"/>
      <c r="G4680" s="70">
        <v>3000</v>
      </c>
      <c r="H4680" s="73">
        <v>2557</v>
      </c>
      <c r="I4680" s="73" t="s">
        <v>478</v>
      </c>
      <c r="J4680" s="73" t="s">
        <v>1455</v>
      </c>
      <c r="K4680" s="73" t="s">
        <v>1182</v>
      </c>
    </row>
    <row r="4681" spans="1:11" ht="17.25">
      <c r="A4681" s="79">
        <v>7</v>
      </c>
      <c r="B4681" s="80">
        <v>21002</v>
      </c>
      <c r="C4681" s="71" t="s">
        <v>560</v>
      </c>
      <c r="D4681" s="72" t="s">
        <v>4623</v>
      </c>
      <c r="E4681" s="70"/>
      <c r="F4681" s="82"/>
      <c r="G4681" s="70">
        <v>2639</v>
      </c>
      <c r="H4681" s="73">
        <v>2557</v>
      </c>
      <c r="I4681" s="73" t="s">
        <v>478</v>
      </c>
      <c r="J4681" s="73" t="s">
        <v>1455</v>
      </c>
      <c r="K4681" s="73" t="s">
        <v>1182</v>
      </c>
    </row>
    <row r="4682" spans="1:11" ht="17.25">
      <c r="A4682" s="79">
        <v>8</v>
      </c>
      <c r="B4682" s="80">
        <v>21002</v>
      </c>
      <c r="C4682" s="71" t="s">
        <v>560</v>
      </c>
      <c r="D4682" s="72" t="s">
        <v>4624</v>
      </c>
      <c r="E4682" s="70"/>
      <c r="F4682" s="82"/>
      <c r="G4682" s="70">
        <v>1900</v>
      </c>
      <c r="H4682" s="73">
        <v>2557</v>
      </c>
      <c r="I4682" s="73" t="s">
        <v>478</v>
      </c>
      <c r="J4682" s="73" t="s">
        <v>1455</v>
      </c>
      <c r="K4682" s="73" t="s">
        <v>1182</v>
      </c>
    </row>
    <row r="4683" spans="1:11" ht="17.25">
      <c r="A4683" s="79">
        <v>5</v>
      </c>
      <c r="B4683" s="80">
        <v>21033</v>
      </c>
      <c r="C4683" s="71" t="s">
        <v>560</v>
      </c>
      <c r="D4683" s="72" t="s">
        <v>4625</v>
      </c>
      <c r="E4683" s="70"/>
      <c r="F4683" s="82"/>
      <c r="G4683" s="70">
        <v>10000</v>
      </c>
      <c r="H4683" s="73">
        <v>2557</v>
      </c>
      <c r="I4683" s="73" t="s">
        <v>478</v>
      </c>
      <c r="J4683" s="73" t="s">
        <v>1455</v>
      </c>
      <c r="K4683" s="73" t="s">
        <v>1182</v>
      </c>
    </row>
    <row r="4684" spans="1:11" ht="17.25">
      <c r="A4684" s="79">
        <v>5</v>
      </c>
      <c r="B4684" s="80">
        <v>21033</v>
      </c>
      <c r="C4684" s="71" t="s">
        <v>560</v>
      </c>
      <c r="D4684" s="72" t="s">
        <v>4626</v>
      </c>
      <c r="E4684" s="70"/>
      <c r="F4684" s="82"/>
      <c r="G4684" s="70">
        <v>3000</v>
      </c>
      <c r="H4684" s="73">
        <v>2557</v>
      </c>
      <c r="I4684" s="73" t="s">
        <v>478</v>
      </c>
      <c r="J4684" s="73" t="s">
        <v>1455</v>
      </c>
      <c r="K4684" s="73" t="s">
        <v>1182</v>
      </c>
    </row>
    <row r="4685" spans="1:11" ht="17.25">
      <c r="A4685" s="79">
        <v>5</v>
      </c>
      <c r="B4685" s="80">
        <v>21033</v>
      </c>
      <c r="C4685" s="71" t="s">
        <v>560</v>
      </c>
      <c r="D4685" s="72" t="s">
        <v>4627</v>
      </c>
      <c r="E4685" s="70"/>
      <c r="F4685" s="82"/>
      <c r="G4685" s="70">
        <v>1900</v>
      </c>
      <c r="H4685" s="73">
        <v>2557</v>
      </c>
      <c r="I4685" s="73" t="s">
        <v>478</v>
      </c>
      <c r="J4685" s="73" t="s">
        <v>1455</v>
      </c>
      <c r="K4685" s="73" t="s">
        <v>1182</v>
      </c>
    </row>
    <row r="4686" spans="1:11" ht="17.25">
      <c r="A4686" s="79">
        <v>5</v>
      </c>
      <c r="B4686" s="80">
        <v>21033</v>
      </c>
      <c r="C4686" s="71" t="s">
        <v>560</v>
      </c>
      <c r="D4686" s="72" t="s">
        <v>4628</v>
      </c>
      <c r="E4686" s="70"/>
      <c r="F4686" s="82"/>
      <c r="G4686" s="70">
        <v>3000</v>
      </c>
      <c r="H4686" s="73">
        <v>2557</v>
      </c>
      <c r="I4686" s="73" t="s">
        <v>478</v>
      </c>
      <c r="J4686" s="73" t="s">
        <v>1455</v>
      </c>
      <c r="K4686" s="73" t="s">
        <v>1182</v>
      </c>
    </row>
    <row r="4687" spans="1:11" ht="17.25">
      <c r="A4687" s="79">
        <v>5</v>
      </c>
      <c r="B4687" s="80">
        <v>21033</v>
      </c>
      <c r="C4687" s="71" t="s">
        <v>560</v>
      </c>
      <c r="D4687" s="72" t="s">
        <v>4629</v>
      </c>
      <c r="E4687" s="70"/>
      <c r="F4687" s="82"/>
      <c r="G4687" s="70">
        <v>1900</v>
      </c>
      <c r="H4687" s="73">
        <v>2557</v>
      </c>
      <c r="I4687" s="73" t="s">
        <v>478</v>
      </c>
      <c r="J4687" s="73" t="s">
        <v>1455</v>
      </c>
      <c r="K4687" s="73" t="s">
        <v>1182</v>
      </c>
    </row>
    <row r="4688" spans="1:11" ht="17.25">
      <c r="A4688" s="79">
        <v>5</v>
      </c>
      <c r="B4688" s="80">
        <v>21033</v>
      </c>
      <c r="C4688" s="71" t="s">
        <v>560</v>
      </c>
      <c r="D4688" s="72" t="s">
        <v>4630</v>
      </c>
      <c r="E4688" s="70"/>
      <c r="F4688" s="82"/>
      <c r="G4688" s="70">
        <v>6000</v>
      </c>
      <c r="H4688" s="73">
        <v>2557</v>
      </c>
      <c r="I4688" s="73" t="s">
        <v>478</v>
      </c>
      <c r="J4688" s="73" t="s">
        <v>1455</v>
      </c>
      <c r="K4688" s="73" t="s">
        <v>1182</v>
      </c>
    </row>
    <row r="4689" spans="1:11" ht="17.25">
      <c r="A4689" s="79">
        <v>5</v>
      </c>
      <c r="B4689" s="80">
        <v>21033</v>
      </c>
      <c r="C4689" s="71" t="s">
        <v>560</v>
      </c>
      <c r="D4689" s="72" t="s">
        <v>4631</v>
      </c>
      <c r="E4689" s="70"/>
      <c r="F4689" s="82"/>
      <c r="G4689" s="70">
        <v>6000</v>
      </c>
      <c r="H4689" s="73">
        <v>2557</v>
      </c>
      <c r="I4689" s="73" t="s">
        <v>478</v>
      </c>
      <c r="J4689" s="73" t="s">
        <v>1455</v>
      </c>
      <c r="K4689" s="73" t="s">
        <v>1182</v>
      </c>
    </row>
    <row r="4690" spans="1:11" ht="17.25">
      <c r="A4690" s="79">
        <v>6</v>
      </c>
      <c r="B4690" s="80">
        <v>21033</v>
      </c>
      <c r="C4690" s="71" t="s">
        <v>560</v>
      </c>
      <c r="D4690" s="72" t="s">
        <v>4632</v>
      </c>
      <c r="E4690" s="70"/>
      <c r="F4690" s="82"/>
      <c r="G4690" s="70">
        <v>10000</v>
      </c>
      <c r="H4690" s="73">
        <v>2557</v>
      </c>
      <c r="I4690" s="73" t="s">
        <v>478</v>
      </c>
      <c r="J4690" s="73" t="s">
        <v>1455</v>
      </c>
      <c r="K4690" s="73" t="s">
        <v>1182</v>
      </c>
    </row>
    <row r="4691" spans="1:11" ht="17.25">
      <c r="A4691" s="79">
        <v>6</v>
      </c>
      <c r="B4691" s="80">
        <v>21033</v>
      </c>
      <c r="C4691" s="71" t="s">
        <v>560</v>
      </c>
      <c r="D4691" s="72" t="s">
        <v>4633</v>
      </c>
      <c r="E4691" s="70"/>
      <c r="F4691" s="82"/>
      <c r="G4691" s="70">
        <v>5000</v>
      </c>
      <c r="H4691" s="73">
        <v>2557</v>
      </c>
      <c r="I4691" s="73" t="s">
        <v>478</v>
      </c>
      <c r="J4691" s="73" t="s">
        <v>1455</v>
      </c>
      <c r="K4691" s="73" t="s">
        <v>1182</v>
      </c>
    </row>
    <row r="4692" spans="1:11" ht="17.25">
      <c r="A4692" s="79">
        <v>15</v>
      </c>
      <c r="B4692" s="80">
        <v>21033</v>
      </c>
      <c r="C4692" s="71" t="s">
        <v>560</v>
      </c>
      <c r="D4692" s="72" t="s">
        <v>4634</v>
      </c>
      <c r="E4692" s="70"/>
      <c r="F4692" s="82"/>
      <c r="G4692" s="70">
        <v>4000</v>
      </c>
      <c r="H4692" s="73">
        <v>2557</v>
      </c>
      <c r="I4692" s="73" t="s">
        <v>478</v>
      </c>
      <c r="J4692" s="73" t="s">
        <v>1455</v>
      </c>
      <c r="K4692" s="73" t="s">
        <v>1182</v>
      </c>
    </row>
    <row r="4693" spans="1:11" ht="17.25">
      <c r="A4693" s="79">
        <v>15</v>
      </c>
      <c r="B4693" s="80">
        <v>21033</v>
      </c>
      <c r="C4693" s="71" t="s">
        <v>560</v>
      </c>
      <c r="D4693" s="72" t="s">
        <v>4635</v>
      </c>
      <c r="E4693" s="70"/>
      <c r="F4693" s="82"/>
      <c r="G4693" s="70">
        <v>3195</v>
      </c>
      <c r="H4693" s="73">
        <v>2557</v>
      </c>
      <c r="I4693" s="73" t="s">
        <v>478</v>
      </c>
      <c r="J4693" s="73" t="s">
        <v>1455</v>
      </c>
      <c r="K4693" s="73" t="s">
        <v>1182</v>
      </c>
    </row>
    <row r="4694" spans="1:11" ht="17.25">
      <c r="A4694" s="79">
        <v>15</v>
      </c>
      <c r="B4694" s="80">
        <v>21033</v>
      </c>
      <c r="C4694" s="71" t="s">
        <v>560</v>
      </c>
      <c r="D4694" s="72" t="s">
        <v>4636</v>
      </c>
      <c r="E4694" s="70"/>
      <c r="F4694" s="82"/>
      <c r="G4694" s="70">
        <v>3000</v>
      </c>
      <c r="H4694" s="73">
        <v>2557</v>
      </c>
      <c r="I4694" s="73" t="s">
        <v>478</v>
      </c>
      <c r="J4694" s="73" t="s">
        <v>1455</v>
      </c>
      <c r="K4694" s="73" t="s">
        <v>1182</v>
      </c>
    </row>
    <row r="4695" spans="1:11" ht="17.25">
      <c r="A4695" s="79">
        <v>15</v>
      </c>
      <c r="B4695" s="80">
        <v>21033</v>
      </c>
      <c r="C4695" s="71" t="s">
        <v>560</v>
      </c>
      <c r="D4695" s="72" t="s">
        <v>4637</v>
      </c>
      <c r="E4695" s="70"/>
      <c r="F4695" s="82"/>
      <c r="G4695" s="70">
        <v>2622</v>
      </c>
      <c r="H4695" s="73">
        <v>2557</v>
      </c>
      <c r="I4695" s="73" t="s">
        <v>478</v>
      </c>
      <c r="J4695" s="73" t="s">
        <v>1455</v>
      </c>
      <c r="K4695" s="73" t="s">
        <v>1182</v>
      </c>
    </row>
    <row r="4696" spans="1:11" ht="17.25">
      <c r="A4696" s="79">
        <v>19</v>
      </c>
      <c r="B4696" s="80">
        <v>21033</v>
      </c>
      <c r="C4696" s="71" t="s">
        <v>560</v>
      </c>
      <c r="D4696" s="72" t="s">
        <v>4638</v>
      </c>
      <c r="E4696" s="70"/>
      <c r="F4696" s="82"/>
      <c r="G4696" s="70">
        <v>3994</v>
      </c>
      <c r="H4696" s="73">
        <v>2557</v>
      </c>
      <c r="I4696" s="73" t="s">
        <v>478</v>
      </c>
      <c r="J4696" s="73" t="s">
        <v>1455</v>
      </c>
      <c r="K4696" s="73" t="s">
        <v>1182</v>
      </c>
    </row>
    <row r="4697" spans="1:11" ht="17.25">
      <c r="A4697" s="79">
        <v>3</v>
      </c>
      <c r="B4697" s="80">
        <v>21064</v>
      </c>
      <c r="C4697" s="71" t="s">
        <v>560</v>
      </c>
      <c r="D4697" s="72" t="s">
        <v>4639</v>
      </c>
      <c r="E4697" s="70"/>
      <c r="F4697" s="82"/>
      <c r="G4697" s="70">
        <v>3000</v>
      </c>
      <c r="H4697" s="73">
        <v>2557</v>
      </c>
      <c r="I4697" s="73" t="s">
        <v>478</v>
      </c>
      <c r="J4697" s="73" t="s">
        <v>1455</v>
      </c>
      <c r="K4697" s="73" t="s">
        <v>1182</v>
      </c>
    </row>
    <row r="4698" spans="1:11" ht="17.25">
      <c r="A4698" s="79">
        <v>3</v>
      </c>
      <c r="B4698" s="80">
        <v>21064</v>
      </c>
      <c r="C4698" s="71" t="s">
        <v>560</v>
      </c>
      <c r="D4698" s="72" t="s">
        <v>4640</v>
      </c>
      <c r="E4698" s="70"/>
      <c r="F4698" s="82"/>
      <c r="G4698" s="70">
        <v>3000</v>
      </c>
      <c r="H4698" s="73">
        <v>2557</v>
      </c>
      <c r="I4698" s="73" t="s">
        <v>478</v>
      </c>
      <c r="J4698" s="73" t="s">
        <v>1455</v>
      </c>
      <c r="K4698" s="73" t="s">
        <v>1182</v>
      </c>
    </row>
    <row r="4699" spans="1:11" ht="17.25">
      <c r="A4699" s="79">
        <v>3</v>
      </c>
      <c r="B4699" s="80">
        <v>21064</v>
      </c>
      <c r="C4699" s="71" t="s">
        <v>560</v>
      </c>
      <c r="D4699" s="72" t="s">
        <v>4641</v>
      </c>
      <c r="E4699" s="70"/>
      <c r="F4699" s="82"/>
      <c r="G4699" s="70">
        <v>10000</v>
      </c>
      <c r="H4699" s="73">
        <v>2557</v>
      </c>
      <c r="I4699" s="73" t="s">
        <v>478</v>
      </c>
      <c r="J4699" s="73" t="s">
        <v>1455</v>
      </c>
      <c r="K4699" s="73" t="s">
        <v>1182</v>
      </c>
    </row>
    <row r="4700" spans="1:11" ht="17.25">
      <c r="A4700" s="79">
        <v>3</v>
      </c>
      <c r="B4700" s="80">
        <v>21064</v>
      </c>
      <c r="C4700" s="71" t="s">
        <v>560</v>
      </c>
      <c r="D4700" s="72" t="s">
        <v>4642</v>
      </c>
      <c r="E4700" s="70"/>
      <c r="F4700" s="82"/>
      <c r="G4700" s="70">
        <v>5000</v>
      </c>
      <c r="H4700" s="73">
        <v>2557</v>
      </c>
      <c r="I4700" s="73" t="s">
        <v>478</v>
      </c>
      <c r="J4700" s="73" t="s">
        <v>1455</v>
      </c>
      <c r="K4700" s="73" t="s">
        <v>1182</v>
      </c>
    </row>
    <row r="4701" spans="1:11" ht="17.25">
      <c r="A4701" s="79">
        <v>3</v>
      </c>
      <c r="B4701" s="80">
        <v>21064</v>
      </c>
      <c r="C4701" s="71" t="s">
        <v>560</v>
      </c>
      <c r="D4701" s="72" t="s">
        <v>4643</v>
      </c>
      <c r="E4701" s="70"/>
      <c r="F4701" s="82"/>
      <c r="G4701" s="70">
        <v>10000</v>
      </c>
      <c r="H4701" s="73">
        <v>2557</v>
      </c>
      <c r="I4701" s="73" t="s">
        <v>478</v>
      </c>
      <c r="J4701" s="73" t="s">
        <v>1455</v>
      </c>
      <c r="K4701" s="73" t="s">
        <v>1182</v>
      </c>
    </row>
    <row r="4702" spans="1:11" ht="17.25">
      <c r="A4702" s="79">
        <v>3</v>
      </c>
      <c r="B4702" s="80">
        <v>21064</v>
      </c>
      <c r="C4702" s="71" t="s">
        <v>560</v>
      </c>
      <c r="D4702" s="72" t="s">
        <v>4644</v>
      </c>
      <c r="E4702" s="70"/>
      <c r="F4702" s="82"/>
      <c r="G4702" s="70">
        <v>3000</v>
      </c>
      <c r="H4702" s="73">
        <v>2557</v>
      </c>
      <c r="I4702" s="73" t="s">
        <v>478</v>
      </c>
      <c r="J4702" s="73" t="s">
        <v>1455</v>
      </c>
      <c r="K4702" s="73" t="s">
        <v>1182</v>
      </c>
    </row>
    <row r="4703" spans="1:11" ht="17.25">
      <c r="A4703" s="79">
        <v>5</v>
      </c>
      <c r="B4703" s="80">
        <v>21064</v>
      </c>
      <c r="C4703" s="71" t="s">
        <v>560</v>
      </c>
      <c r="D4703" s="72" t="s">
        <v>4645</v>
      </c>
      <c r="E4703" s="70"/>
      <c r="F4703" s="82"/>
      <c r="G4703" s="70">
        <v>2628</v>
      </c>
      <c r="H4703" s="73">
        <v>2557</v>
      </c>
      <c r="I4703" s="73" t="s">
        <v>478</v>
      </c>
      <c r="J4703" s="73" t="s">
        <v>1455</v>
      </c>
      <c r="K4703" s="73" t="s">
        <v>1182</v>
      </c>
    </row>
    <row r="4704" spans="1:11" ht="17.25">
      <c r="A4704" s="79">
        <v>5</v>
      </c>
      <c r="B4704" s="80">
        <v>21064</v>
      </c>
      <c r="C4704" s="71" t="s">
        <v>560</v>
      </c>
      <c r="D4704" s="72" t="s">
        <v>4646</v>
      </c>
      <c r="E4704" s="70"/>
      <c r="F4704" s="82"/>
      <c r="G4704" s="70">
        <v>3615</v>
      </c>
      <c r="H4704" s="73">
        <v>2557</v>
      </c>
      <c r="I4704" s="73" t="s">
        <v>478</v>
      </c>
      <c r="J4704" s="73" t="s">
        <v>1455</v>
      </c>
      <c r="K4704" s="73" t="s">
        <v>1182</v>
      </c>
    </row>
    <row r="4705" spans="1:11" ht="17.25">
      <c r="A4705" s="79">
        <v>6</v>
      </c>
      <c r="B4705" s="80">
        <v>20760</v>
      </c>
      <c r="C4705" s="71" t="s">
        <v>560</v>
      </c>
      <c r="D4705" s="72" t="s">
        <v>4647</v>
      </c>
      <c r="E4705" s="70"/>
      <c r="F4705" s="82"/>
      <c r="G4705" s="70">
        <v>350</v>
      </c>
      <c r="H4705" s="73">
        <v>2557</v>
      </c>
      <c r="I4705" s="73" t="s">
        <v>478</v>
      </c>
      <c r="J4705" s="73" t="s">
        <v>2804</v>
      </c>
      <c r="K4705" s="73" t="s">
        <v>1182</v>
      </c>
    </row>
    <row r="4706" spans="1:11" ht="17.25">
      <c r="A4706" s="79">
        <v>7</v>
      </c>
      <c r="B4706" s="80">
        <v>20760</v>
      </c>
      <c r="C4706" s="71" t="s">
        <v>560</v>
      </c>
      <c r="D4706" s="72" t="s">
        <v>4648</v>
      </c>
      <c r="E4706" s="70"/>
      <c r="F4706" s="82"/>
      <c r="G4706" s="70">
        <v>630</v>
      </c>
      <c r="H4706" s="73">
        <v>2557</v>
      </c>
      <c r="I4706" s="73" t="s">
        <v>478</v>
      </c>
      <c r="J4706" s="73" t="s">
        <v>2804</v>
      </c>
      <c r="K4706" s="73" t="s">
        <v>1182</v>
      </c>
    </row>
    <row r="4707" spans="1:11" ht="17.25">
      <c r="A4707" s="79">
        <v>27</v>
      </c>
      <c r="B4707" s="80">
        <v>20760</v>
      </c>
      <c r="C4707" s="71" t="s">
        <v>560</v>
      </c>
      <c r="D4707" s="72" t="s">
        <v>4649</v>
      </c>
      <c r="E4707" s="70"/>
      <c r="F4707" s="82"/>
      <c r="G4707" s="70">
        <v>1439</v>
      </c>
      <c r="H4707" s="73">
        <v>2557</v>
      </c>
      <c r="I4707" s="73" t="s">
        <v>478</v>
      </c>
      <c r="J4707" s="73" t="s">
        <v>2804</v>
      </c>
      <c r="K4707" s="73" t="s">
        <v>1182</v>
      </c>
    </row>
    <row r="4708" spans="1:11" ht="17.25">
      <c r="A4708" s="79">
        <v>27</v>
      </c>
      <c r="B4708" s="80">
        <v>20760</v>
      </c>
      <c r="C4708" s="71" t="s">
        <v>560</v>
      </c>
      <c r="D4708" s="72" t="s">
        <v>4650</v>
      </c>
      <c r="E4708" s="70"/>
      <c r="F4708" s="82"/>
      <c r="G4708" s="70">
        <v>1439</v>
      </c>
      <c r="H4708" s="73">
        <v>2557</v>
      </c>
      <c r="I4708" s="73" t="s">
        <v>478</v>
      </c>
      <c r="J4708" s="73" t="s">
        <v>2804</v>
      </c>
      <c r="K4708" s="73" t="s">
        <v>1182</v>
      </c>
    </row>
    <row r="4709" spans="1:11" ht="17.25">
      <c r="A4709" s="79">
        <v>27</v>
      </c>
      <c r="B4709" s="80">
        <v>20760</v>
      </c>
      <c r="C4709" s="71" t="s">
        <v>560</v>
      </c>
      <c r="D4709" s="72" t="s">
        <v>4651</v>
      </c>
      <c r="E4709" s="70"/>
      <c r="F4709" s="82"/>
      <c r="G4709" s="70">
        <v>1117</v>
      </c>
      <c r="H4709" s="73">
        <v>2557</v>
      </c>
      <c r="I4709" s="73" t="s">
        <v>478</v>
      </c>
      <c r="J4709" s="73" t="s">
        <v>2804</v>
      </c>
      <c r="K4709" s="73" t="s">
        <v>1182</v>
      </c>
    </row>
    <row r="4710" spans="1:11" ht="17.25">
      <c r="A4710" s="79">
        <v>27</v>
      </c>
      <c r="B4710" s="80">
        <v>20760</v>
      </c>
      <c r="C4710" s="71" t="s">
        <v>560</v>
      </c>
      <c r="D4710" s="72" t="s">
        <v>4652</v>
      </c>
      <c r="E4710" s="70"/>
      <c r="F4710" s="82"/>
      <c r="G4710" s="70">
        <v>2591</v>
      </c>
      <c r="H4710" s="73">
        <v>2557</v>
      </c>
      <c r="I4710" s="73" t="s">
        <v>478</v>
      </c>
      <c r="J4710" s="73" t="s">
        <v>2804</v>
      </c>
      <c r="K4710" s="73" t="s">
        <v>1182</v>
      </c>
    </row>
    <row r="4711" spans="1:11" ht="17.25">
      <c r="A4711" s="79">
        <v>27</v>
      </c>
      <c r="B4711" s="80">
        <v>20760</v>
      </c>
      <c r="C4711" s="71" t="s">
        <v>560</v>
      </c>
      <c r="D4711" s="72" t="s">
        <v>4653</v>
      </c>
      <c r="E4711" s="70"/>
      <c r="F4711" s="82"/>
      <c r="G4711" s="70">
        <v>2471</v>
      </c>
      <c r="H4711" s="73">
        <v>2557</v>
      </c>
      <c r="I4711" s="73" t="s">
        <v>478</v>
      </c>
      <c r="J4711" s="73" t="s">
        <v>2804</v>
      </c>
      <c r="K4711" s="73" t="s">
        <v>1182</v>
      </c>
    </row>
    <row r="4712" spans="1:11" ht="17.25">
      <c r="A4712" s="79">
        <v>28</v>
      </c>
      <c r="B4712" s="80">
        <v>20790</v>
      </c>
      <c r="C4712" s="71" t="s">
        <v>560</v>
      </c>
      <c r="D4712" s="72" t="s">
        <v>4654</v>
      </c>
      <c r="E4712" s="70"/>
      <c r="F4712" s="82"/>
      <c r="G4712" s="70">
        <v>2189</v>
      </c>
      <c r="H4712" s="73">
        <v>2557</v>
      </c>
      <c r="I4712" s="73" t="s">
        <v>478</v>
      </c>
      <c r="J4712" s="73" t="s">
        <v>2804</v>
      </c>
      <c r="K4712" s="73" t="s">
        <v>1182</v>
      </c>
    </row>
    <row r="4713" spans="1:11" ht="17.25">
      <c r="A4713" s="79">
        <v>9</v>
      </c>
      <c r="B4713" s="80">
        <v>20821</v>
      </c>
      <c r="C4713" s="71" t="s">
        <v>560</v>
      </c>
      <c r="D4713" s="72" t="s">
        <v>4655</v>
      </c>
      <c r="E4713" s="70"/>
      <c r="F4713" s="82"/>
      <c r="G4713" s="70">
        <v>12000</v>
      </c>
      <c r="H4713" s="73">
        <v>2557</v>
      </c>
      <c r="I4713" s="73" t="s">
        <v>478</v>
      </c>
      <c r="J4713" s="73" t="s">
        <v>2804</v>
      </c>
      <c r="K4713" s="73" t="s">
        <v>1182</v>
      </c>
    </row>
    <row r="4714" spans="1:11" ht="17.25">
      <c r="A4714" s="79">
        <v>17</v>
      </c>
      <c r="B4714" s="80">
        <v>20821</v>
      </c>
      <c r="C4714" s="71" t="s">
        <v>560</v>
      </c>
      <c r="D4714" s="72" t="s">
        <v>4656</v>
      </c>
      <c r="E4714" s="70"/>
      <c r="F4714" s="82"/>
      <c r="G4714" s="70">
        <v>13300</v>
      </c>
      <c r="H4714" s="73">
        <v>2557</v>
      </c>
      <c r="I4714" s="73" t="s">
        <v>478</v>
      </c>
      <c r="J4714" s="73" t="s">
        <v>2804</v>
      </c>
      <c r="K4714" s="73" t="s">
        <v>1182</v>
      </c>
    </row>
    <row r="4715" spans="1:11" ht="17.25">
      <c r="A4715" s="79">
        <v>5</v>
      </c>
      <c r="B4715" s="80">
        <v>20852</v>
      </c>
      <c r="C4715" s="71" t="s">
        <v>560</v>
      </c>
      <c r="D4715" s="72" t="s">
        <v>4657</v>
      </c>
      <c r="E4715" s="70"/>
      <c r="F4715" s="82"/>
      <c r="G4715" s="70">
        <v>3832</v>
      </c>
      <c r="H4715" s="73">
        <v>2557</v>
      </c>
      <c r="I4715" s="73" t="s">
        <v>478</v>
      </c>
      <c r="J4715" s="73" t="s">
        <v>2804</v>
      </c>
      <c r="K4715" s="73" t="s">
        <v>1182</v>
      </c>
    </row>
    <row r="4716" spans="1:11" ht="17.25">
      <c r="A4716" s="79">
        <v>5</v>
      </c>
      <c r="B4716" s="80">
        <v>20852</v>
      </c>
      <c r="C4716" s="71" t="s">
        <v>560</v>
      </c>
      <c r="D4716" s="72" t="s">
        <v>4654</v>
      </c>
      <c r="E4716" s="70"/>
      <c r="F4716" s="82"/>
      <c r="G4716" s="70">
        <v>1125</v>
      </c>
      <c r="H4716" s="73">
        <v>2557</v>
      </c>
      <c r="I4716" s="73" t="s">
        <v>478</v>
      </c>
      <c r="J4716" s="73" t="s">
        <v>2804</v>
      </c>
      <c r="K4716" s="73" t="s">
        <v>1182</v>
      </c>
    </row>
    <row r="4717" spans="1:11" ht="17.25">
      <c r="A4717" s="79">
        <v>5</v>
      </c>
      <c r="B4717" s="80">
        <v>20852</v>
      </c>
      <c r="C4717" s="71" t="s">
        <v>560</v>
      </c>
      <c r="D4717" s="72" t="s">
        <v>4658</v>
      </c>
      <c r="E4717" s="70"/>
      <c r="F4717" s="82"/>
      <c r="G4717" s="70">
        <v>1219</v>
      </c>
      <c r="H4717" s="73">
        <v>2557</v>
      </c>
      <c r="I4717" s="73" t="s">
        <v>478</v>
      </c>
      <c r="J4717" s="73" t="s">
        <v>2804</v>
      </c>
      <c r="K4717" s="73" t="s">
        <v>1182</v>
      </c>
    </row>
    <row r="4718" spans="1:11" ht="17.25">
      <c r="A4718" s="79">
        <v>17</v>
      </c>
      <c r="B4718" s="80">
        <v>20852</v>
      </c>
      <c r="C4718" s="71" t="s">
        <v>560</v>
      </c>
      <c r="D4718" s="72" t="s">
        <v>4659</v>
      </c>
      <c r="E4718" s="70"/>
      <c r="F4718" s="82"/>
      <c r="G4718" s="70">
        <v>1370</v>
      </c>
      <c r="H4718" s="73">
        <v>2557</v>
      </c>
      <c r="I4718" s="73" t="s">
        <v>478</v>
      </c>
      <c r="J4718" s="73" t="s">
        <v>2804</v>
      </c>
      <c r="K4718" s="73" t="s">
        <v>1182</v>
      </c>
    </row>
    <row r="4719" spans="1:11" ht="17.25">
      <c r="A4719" s="79">
        <v>17</v>
      </c>
      <c r="B4719" s="80">
        <v>20852</v>
      </c>
      <c r="C4719" s="71" t="s">
        <v>560</v>
      </c>
      <c r="D4719" s="72" t="s">
        <v>4660</v>
      </c>
      <c r="E4719" s="70"/>
      <c r="F4719" s="82"/>
      <c r="G4719" s="70">
        <v>1260</v>
      </c>
      <c r="H4719" s="73">
        <v>2557</v>
      </c>
      <c r="I4719" s="73" t="s">
        <v>478</v>
      </c>
      <c r="J4719" s="73" t="s">
        <v>2804</v>
      </c>
      <c r="K4719" s="73" t="s">
        <v>1182</v>
      </c>
    </row>
    <row r="4720" spans="1:11" ht="17.25">
      <c r="A4720" s="79">
        <v>25</v>
      </c>
      <c r="B4720" s="80">
        <v>20852</v>
      </c>
      <c r="C4720" s="71" t="s">
        <v>560</v>
      </c>
      <c r="D4720" s="72" t="s">
        <v>4661</v>
      </c>
      <c r="E4720" s="70"/>
      <c r="F4720" s="82"/>
      <c r="G4720" s="70">
        <v>1244</v>
      </c>
      <c r="H4720" s="73">
        <v>2557</v>
      </c>
      <c r="I4720" s="73" t="s">
        <v>478</v>
      </c>
      <c r="J4720" s="73" t="s">
        <v>2804</v>
      </c>
      <c r="K4720" s="73" t="s">
        <v>1182</v>
      </c>
    </row>
    <row r="4721" spans="1:11" ht="17.25">
      <c r="A4721" s="79">
        <v>3</v>
      </c>
      <c r="B4721" s="80">
        <v>21064</v>
      </c>
      <c r="C4721" s="71" t="s">
        <v>560</v>
      </c>
      <c r="D4721" s="72" t="s">
        <v>4662</v>
      </c>
      <c r="E4721" s="70"/>
      <c r="F4721" s="82"/>
      <c r="G4721" s="70">
        <v>529</v>
      </c>
      <c r="H4721" s="73">
        <v>2557</v>
      </c>
      <c r="I4721" s="73" t="s">
        <v>478</v>
      </c>
      <c r="J4721" s="73" t="s">
        <v>2804</v>
      </c>
      <c r="K4721" s="73" t="s">
        <v>1182</v>
      </c>
    </row>
    <row r="4722" spans="1:11" ht="17.25">
      <c r="A4722" s="79">
        <v>3</v>
      </c>
      <c r="B4722" s="80">
        <v>21064</v>
      </c>
      <c r="C4722" s="71" t="s">
        <v>560</v>
      </c>
      <c r="D4722" s="72" t="s">
        <v>4663</v>
      </c>
      <c r="E4722" s="70"/>
      <c r="F4722" s="82"/>
      <c r="G4722" s="70">
        <v>1532</v>
      </c>
      <c r="H4722" s="73">
        <v>2557</v>
      </c>
      <c r="I4722" s="73" t="s">
        <v>478</v>
      </c>
      <c r="J4722" s="73" t="s">
        <v>2804</v>
      </c>
      <c r="K4722" s="73" t="s">
        <v>1182</v>
      </c>
    </row>
    <row r="4723" spans="1:11" ht="17.25">
      <c r="A4723" s="79">
        <v>3</v>
      </c>
      <c r="B4723" s="80">
        <v>21064</v>
      </c>
      <c r="C4723" s="71" t="s">
        <v>560</v>
      </c>
      <c r="D4723" s="72" t="s">
        <v>4664</v>
      </c>
      <c r="E4723" s="70"/>
      <c r="F4723" s="82"/>
      <c r="G4723" s="70">
        <v>1237</v>
      </c>
      <c r="H4723" s="73">
        <v>2557</v>
      </c>
      <c r="I4723" s="73" t="s">
        <v>478</v>
      </c>
      <c r="J4723" s="73" t="s">
        <v>2804</v>
      </c>
      <c r="K4723" s="73" t="s">
        <v>1182</v>
      </c>
    </row>
    <row r="4724" spans="1:11" ht="17.25">
      <c r="A4724" s="79">
        <v>10</v>
      </c>
      <c r="B4724" s="80">
        <v>21064</v>
      </c>
      <c r="C4724" s="71" t="s">
        <v>560</v>
      </c>
      <c r="D4724" s="72" t="s">
        <v>4665</v>
      </c>
      <c r="E4724" s="70"/>
      <c r="F4724" s="82"/>
      <c r="G4724" s="70">
        <v>3404</v>
      </c>
      <c r="H4724" s="73">
        <v>2557</v>
      </c>
      <c r="I4724" s="73" t="s">
        <v>478</v>
      </c>
      <c r="J4724" s="73" t="s">
        <v>2804</v>
      </c>
      <c r="K4724" s="73" t="s">
        <v>1182</v>
      </c>
    </row>
    <row r="4725" spans="1:11" ht="17.25">
      <c r="A4725" s="79">
        <v>10</v>
      </c>
      <c r="B4725" s="80">
        <v>21064</v>
      </c>
      <c r="C4725" s="71" t="s">
        <v>560</v>
      </c>
      <c r="D4725" s="72" t="s">
        <v>4666</v>
      </c>
      <c r="E4725" s="70"/>
      <c r="F4725" s="82"/>
      <c r="G4725" s="70">
        <v>3599</v>
      </c>
      <c r="H4725" s="73">
        <v>2557</v>
      </c>
      <c r="I4725" s="73" t="s">
        <v>478</v>
      </c>
      <c r="J4725" s="73" t="s">
        <v>2804</v>
      </c>
      <c r="K4725" s="73" t="s">
        <v>1182</v>
      </c>
    </row>
    <row r="4726" spans="1:11" ht="17.25">
      <c r="A4726" s="79">
        <v>12</v>
      </c>
      <c r="B4726" s="80">
        <v>21064</v>
      </c>
      <c r="C4726" s="71" t="s">
        <v>560</v>
      </c>
      <c r="D4726" s="72" t="s">
        <v>4667</v>
      </c>
      <c r="E4726" s="70"/>
      <c r="F4726" s="82"/>
      <c r="G4726" s="70">
        <v>1245</v>
      </c>
      <c r="H4726" s="73">
        <v>2557</v>
      </c>
      <c r="I4726" s="73" t="s">
        <v>478</v>
      </c>
      <c r="J4726" s="73" t="s">
        <v>2804</v>
      </c>
      <c r="K4726" s="73" t="s">
        <v>1182</v>
      </c>
    </row>
    <row r="4727" spans="1:11" ht="17.25">
      <c r="A4727" s="79">
        <v>12</v>
      </c>
      <c r="B4727" s="80">
        <v>21064</v>
      </c>
      <c r="C4727" s="71" t="s">
        <v>560</v>
      </c>
      <c r="D4727" s="72" t="s">
        <v>4668</v>
      </c>
      <c r="E4727" s="70"/>
      <c r="F4727" s="82"/>
      <c r="G4727" s="70">
        <v>3745</v>
      </c>
      <c r="H4727" s="73">
        <v>2557</v>
      </c>
      <c r="I4727" s="73" t="s">
        <v>478</v>
      </c>
      <c r="J4727" s="73" t="s">
        <v>2804</v>
      </c>
      <c r="K4727" s="73" t="s">
        <v>1182</v>
      </c>
    </row>
    <row r="4728" spans="1:11" ht="17.25">
      <c r="A4728" s="79">
        <v>12</v>
      </c>
      <c r="B4728" s="80">
        <v>21064</v>
      </c>
      <c r="C4728" s="71" t="s">
        <v>560</v>
      </c>
      <c r="D4728" s="72" t="s">
        <v>4669</v>
      </c>
      <c r="E4728" s="70"/>
      <c r="F4728" s="82"/>
      <c r="G4728" s="70">
        <v>3098</v>
      </c>
      <c r="H4728" s="73">
        <v>2557</v>
      </c>
      <c r="I4728" s="73" t="s">
        <v>478</v>
      </c>
      <c r="J4728" s="73" t="s">
        <v>2804</v>
      </c>
      <c r="K4728" s="73" t="s">
        <v>1182</v>
      </c>
    </row>
    <row r="4729" spans="1:11" ht="17.25">
      <c r="A4729" s="89">
        <v>10</v>
      </c>
      <c r="B4729" s="73">
        <v>20729</v>
      </c>
      <c r="C4729" s="81" t="s">
        <v>584</v>
      </c>
      <c r="D4729" s="73" t="s">
        <v>4670</v>
      </c>
      <c r="E4729" s="88"/>
      <c r="F4729" s="88"/>
      <c r="G4729" s="88">
        <v>2800</v>
      </c>
      <c r="H4729" s="73">
        <v>2557</v>
      </c>
      <c r="I4729" s="73" t="s">
        <v>154</v>
      </c>
      <c r="J4729" s="73" t="s">
        <v>155</v>
      </c>
      <c r="K4729" s="73" t="s">
        <v>4671</v>
      </c>
    </row>
    <row r="4730" spans="1:11" ht="17.25">
      <c r="A4730" s="89">
        <v>10</v>
      </c>
      <c r="B4730" s="73">
        <v>20729</v>
      </c>
      <c r="C4730" s="81" t="s">
        <v>584</v>
      </c>
      <c r="D4730" s="73" t="s">
        <v>4672</v>
      </c>
      <c r="E4730" s="88"/>
      <c r="F4730" s="88"/>
      <c r="G4730" s="88">
        <v>2400</v>
      </c>
      <c r="H4730" s="73">
        <v>2557</v>
      </c>
      <c r="I4730" s="73" t="s">
        <v>154</v>
      </c>
      <c r="J4730" s="73" t="s">
        <v>155</v>
      </c>
      <c r="K4730" s="73" t="s">
        <v>4671</v>
      </c>
    </row>
    <row r="4731" spans="1:11" ht="17.25">
      <c r="A4731" s="89">
        <v>11</v>
      </c>
      <c r="B4731" s="73">
        <v>20729</v>
      </c>
      <c r="C4731" s="81" t="s">
        <v>584</v>
      </c>
      <c r="D4731" s="73" t="s">
        <v>4673</v>
      </c>
      <c r="E4731" s="88"/>
      <c r="F4731" s="88"/>
      <c r="G4731" s="88">
        <v>15200</v>
      </c>
      <c r="H4731" s="73">
        <v>2557</v>
      </c>
      <c r="I4731" s="73" t="s">
        <v>154</v>
      </c>
      <c r="J4731" s="73" t="s">
        <v>155</v>
      </c>
      <c r="K4731" s="73" t="s">
        <v>4671</v>
      </c>
    </row>
    <row r="4732" spans="1:11" ht="17.25">
      <c r="A4732" s="89">
        <v>11</v>
      </c>
      <c r="B4732" s="73">
        <v>20729</v>
      </c>
      <c r="C4732" s="81" t="s">
        <v>584</v>
      </c>
      <c r="D4732" s="73" t="s">
        <v>4674</v>
      </c>
      <c r="E4732" s="88"/>
      <c r="F4732" s="88"/>
      <c r="G4732" s="88">
        <v>14400</v>
      </c>
      <c r="H4732" s="73">
        <v>2557</v>
      </c>
      <c r="I4732" s="73" t="s">
        <v>154</v>
      </c>
      <c r="J4732" s="73" t="s">
        <v>155</v>
      </c>
      <c r="K4732" s="73" t="s">
        <v>4671</v>
      </c>
    </row>
    <row r="4733" spans="1:11" ht="17.25">
      <c r="A4733" s="89">
        <v>11</v>
      </c>
      <c r="B4733" s="73">
        <v>20729</v>
      </c>
      <c r="C4733" s="81" t="s">
        <v>584</v>
      </c>
      <c r="D4733" s="73" t="s">
        <v>4675</v>
      </c>
      <c r="E4733" s="88"/>
      <c r="F4733" s="88"/>
      <c r="G4733" s="88">
        <v>20400</v>
      </c>
      <c r="H4733" s="73">
        <v>2557</v>
      </c>
      <c r="I4733" s="73" t="s">
        <v>154</v>
      </c>
      <c r="J4733" s="73" t="s">
        <v>155</v>
      </c>
      <c r="K4733" s="73" t="s">
        <v>4671</v>
      </c>
    </row>
    <row r="4734" spans="1:11" ht="17.25">
      <c r="A4734" s="89">
        <v>15</v>
      </c>
      <c r="B4734" s="73">
        <v>20729</v>
      </c>
      <c r="C4734" s="81" t="s">
        <v>584</v>
      </c>
      <c r="D4734" s="73" t="s">
        <v>4676</v>
      </c>
      <c r="E4734" s="88"/>
      <c r="F4734" s="88"/>
      <c r="G4734" s="88">
        <v>22000</v>
      </c>
      <c r="H4734" s="73">
        <v>2557</v>
      </c>
      <c r="I4734" s="73" t="s">
        <v>154</v>
      </c>
      <c r="J4734" s="73" t="s">
        <v>155</v>
      </c>
      <c r="K4734" s="73" t="s">
        <v>4671</v>
      </c>
    </row>
    <row r="4735" spans="1:11" ht="17.25">
      <c r="A4735" s="89">
        <v>15</v>
      </c>
      <c r="B4735" s="73">
        <v>20729</v>
      </c>
      <c r="C4735" s="81" t="s">
        <v>584</v>
      </c>
      <c r="D4735" s="73" t="s">
        <v>4677</v>
      </c>
      <c r="E4735" s="88"/>
      <c r="F4735" s="88"/>
      <c r="G4735" s="88">
        <v>4800</v>
      </c>
      <c r="H4735" s="73">
        <v>2557</v>
      </c>
      <c r="I4735" s="73" t="s">
        <v>154</v>
      </c>
      <c r="J4735" s="73" t="s">
        <v>155</v>
      </c>
      <c r="K4735" s="73" t="s">
        <v>4671</v>
      </c>
    </row>
    <row r="4736" spans="1:11" ht="17.25">
      <c r="A4736" s="89">
        <v>15</v>
      </c>
      <c r="B4736" s="73">
        <v>20729</v>
      </c>
      <c r="C4736" s="66" t="s">
        <v>220</v>
      </c>
      <c r="D4736" s="73" t="s">
        <v>4678</v>
      </c>
      <c r="E4736" s="88"/>
      <c r="F4736" s="88"/>
      <c r="G4736" s="88">
        <v>390</v>
      </c>
      <c r="H4736" s="73">
        <v>2557</v>
      </c>
      <c r="I4736" s="73" t="s">
        <v>154</v>
      </c>
      <c r="J4736" s="73" t="s">
        <v>155</v>
      </c>
      <c r="K4736" s="73" t="s">
        <v>4671</v>
      </c>
    </row>
    <row r="4737" spans="1:11" ht="17.25">
      <c r="A4737" s="89">
        <v>17</v>
      </c>
      <c r="B4737" s="73">
        <v>20729</v>
      </c>
      <c r="C4737" s="66" t="s">
        <v>220</v>
      </c>
      <c r="D4737" s="73" t="s">
        <v>4679</v>
      </c>
      <c r="E4737" s="88"/>
      <c r="F4737" s="88"/>
      <c r="G4737" s="88">
        <v>1260</v>
      </c>
      <c r="H4737" s="73">
        <v>2557</v>
      </c>
      <c r="I4737" s="73" t="s">
        <v>154</v>
      </c>
      <c r="J4737" s="73" t="s">
        <v>155</v>
      </c>
      <c r="K4737" s="73" t="s">
        <v>4671</v>
      </c>
    </row>
    <row r="4738" spans="1:11" ht="17.25">
      <c r="A4738" s="89">
        <v>17</v>
      </c>
      <c r="B4738" s="73">
        <v>20729</v>
      </c>
      <c r="C4738" s="81" t="s">
        <v>584</v>
      </c>
      <c r="D4738" s="73" t="s">
        <v>4680</v>
      </c>
      <c r="E4738" s="88"/>
      <c r="F4738" s="88"/>
      <c r="G4738" s="88">
        <v>36200</v>
      </c>
      <c r="H4738" s="73">
        <v>2557</v>
      </c>
      <c r="I4738" s="73" t="s">
        <v>154</v>
      </c>
      <c r="J4738" s="73" t="s">
        <v>155</v>
      </c>
      <c r="K4738" s="73" t="s">
        <v>4671</v>
      </c>
    </row>
    <row r="4739" spans="1:11" ht="17.25">
      <c r="A4739" s="89">
        <v>17</v>
      </c>
      <c r="B4739" s="73">
        <v>20729</v>
      </c>
      <c r="C4739" s="81" t="s">
        <v>584</v>
      </c>
      <c r="D4739" s="73" t="s">
        <v>4681</v>
      </c>
      <c r="E4739" s="88"/>
      <c r="F4739" s="88"/>
      <c r="G4739" s="88">
        <v>6200</v>
      </c>
      <c r="H4739" s="73">
        <v>2557</v>
      </c>
      <c r="I4739" s="73" t="s">
        <v>154</v>
      </c>
      <c r="J4739" s="73" t="s">
        <v>155</v>
      </c>
      <c r="K4739" s="73" t="s">
        <v>4671</v>
      </c>
    </row>
    <row r="4740" spans="1:11" ht="17.25">
      <c r="A4740" s="89">
        <v>17</v>
      </c>
      <c r="B4740" s="73">
        <v>20729</v>
      </c>
      <c r="C4740" s="81" t="s">
        <v>584</v>
      </c>
      <c r="D4740" s="73" t="s">
        <v>4682</v>
      </c>
      <c r="E4740" s="88"/>
      <c r="F4740" s="88"/>
      <c r="G4740" s="88">
        <v>6000</v>
      </c>
      <c r="H4740" s="73">
        <v>2557</v>
      </c>
      <c r="I4740" s="73" t="s">
        <v>154</v>
      </c>
      <c r="J4740" s="73" t="s">
        <v>155</v>
      </c>
      <c r="K4740" s="73" t="s">
        <v>4671</v>
      </c>
    </row>
    <row r="4741" spans="1:11" ht="17.25">
      <c r="A4741" s="89">
        <v>17</v>
      </c>
      <c r="B4741" s="73">
        <v>20729</v>
      </c>
      <c r="C4741" s="81" t="s">
        <v>584</v>
      </c>
      <c r="D4741" s="73" t="s">
        <v>4683</v>
      </c>
      <c r="E4741" s="88"/>
      <c r="F4741" s="88"/>
      <c r="G4741" s="88">
        <v>9000</v>
      </c>
      <c r="H4741" s="73">
        <v>2557</v>
      </c>
      <c r="I4741" s="73" t="s">
        <v>154</v>
      </c>
      <c r="J4741" s="73" t="s">
        <v>155</v>
      </c>
      <c r="K4741" s="73" t="s">
        <v>4671</v>
      </c>
    </row>
    <row r="4742" spans="1:11" ht="17.25">
      <c r="A4742" s="89">
        <v>17</v>
      </c>
      <c r="B4742" s="73">
        <v>20729</v>
      </c>
      <c r="C4742" s="81" t="s">
        <v>584</v>
      </c>
      <c r="D4742" s="73" t="s">
        <v>4684</v>
      </c>
      <c r="E4742" s="88"/>
      <c r="F4742" s="88"/>
      <c r="G4742" s="88">
        <v>4200</v>
      </c>
      <c r="H4742" s="73">
        <v>2557</v>
      </c>
      <c r="I4742" s="73" t="s">
        <v>154</v>
      </c>
      <c r="J4742" s="73" t="s">
        <v>155</v>
      </c>
      <c r="K4742" s="73" t="s">
        <v>4671</v>
      </c>
    </row>
    <row r="4743" spans="1:11" ht="17.25">
      <c r="A4743" s="89">
        <v>17</v>
      </c>
      <c r="B4743" s="73">
        <v>20729</v>
      </c>
      <c r="C4743" s="81" t="s">
        <v>584</v>
      </c>
      <c r="D4743" s="73" t="s">
        <v>4685</v>
      </c>
      <c r="E4743" s="88"/>
      <c r="F4743" s="88"/>
      <c r="G4743" s="88">
        <v>6600</v>
      </c>
      <c r="H4743" s="73">
        <v>2557</v>
      </c>
      <c r="I4743" s="73" t="s">
        <v>154</v>
      </c>
      <c r="J4743" s="73" t="s">
        <v>155</v>
      </c>
      <c r="K4743" s="73" t="s">
        <v>4671</v>
      </c>
    </row>
    <row r="4744" spans="1:11" ht="17.25">
      <c r="A4744" s="89">
        <v>17</v>
      </c>
      <c r="B4744" s="73">
        <v>20729</v>
      </c>
      <c r="C4744" s="81" t="s">
        <v>584</v>
      </c>
      <c r="D4744" s="73" t="s">
        <v>4686</v>
      </c>
      <c r="E4744" s="88"/>
      <c r="F4744" s="88"/>
      <c r="G4744" s="88">
        <v>6000</v>
      </c>
      <c r="H4744" s="73">
        <v>2557</v>
      </c>
      <c r="I4744" s="73" t="s">
        <v>154</v>
      </c>
      <c r="J4744" s="73" t="s">
        <v>155</v>
      </c>
      <c r="K4744" s="73" t="s">
        <v>4671</v>
      </c>
    </row>
    <row r="4745" spans="1:11" ht="17.25">
      <c r="A4745" s="89">
        <v>17</v>
      </c>
      <c r="B4745" s="73">
        <v>20729</v>
      </c>
      <c r="C4745" s="81" t="s">
        <v>584</v>
      </c>
      <c r="D4745" s="73" t="s">
        <v>4687</v>
      </c>
      <c r="E4745" s="88"/>
      <c r="F4745" s="88"/>
      <c r="G4745" s="88">
        <v>4800</v>
      </c>
      <c r="H4745" s="73">
        <v>2557</v>
      </c>
      <c r="I4745" s="73" t="s">
        <v>154</v>
      </c>
      <c r="J4745" s="73" t="s">
        <v>155</v>
      </c>
      <c r="K4745" s="73" t="s">
        <v>4671</v>
      </c>
    </row>
    <row r="4746" spans="1:11" ht="17.25">
      <c r="A4746" s="89">
        <v>17</v>
      </c>
      <c r="B4746" s="73">
        <v>20729</v>
      </c>
      <c r="C4746" s="81" t="s">
        <v>584</v>
      </c>
      <c r="D4746" s="73" t="s">
        <v>4688</v>
      </c>
      <c r="E4746" s="88"/>
      <c r="F4746" s="88"/>
      <c r="G4746" s="88">
        <v>5400</v>
      </c>
      <c r="H4746" s="73">
        <v>2557</v>
      </c>
      <c r="I4746" s="73" t="s">
        <v>154</v>
      </c>
      <c r="J4746" s="73" t="s">
        <v>155</v>
      </c>
      <c r="K4746" s="73" t="s">
        <v>4671</v>
      </c>
    </row>
    <row r="4747" spans="1:11" ht="17.25">
      <c r="A4747" s="89">
        <v>17</v>
      </c>
      <c r="B4747" s="73">
        <v>20729</v>
      </c>
      <c r="C4747" s="81" t="s">
        <v>584</v>
      </c>
      <c r="D4747" s="73" t="s">
        <v>4689</v>
      </c>
      <c r="E4747" s="88"/>
      <c r="F4747" s="88"/>
      <c r="G4747" s="88">
        <v>6600</v>
      </c>
      <c r="H4747" s="73">
        <v>2557</v>
      </c>
      <c r="I4747" s="73" t="s">
        <v>154</v>
      </c>
      <c r="J4747" s="73" t="s">
        <v>155</v>
      </c>
      <c r="K4747" s="73" t="s">
        <v>4671</v>
      </c>
    </row>
    <row r="4748" spans="1:11" ht="17.25">
      <c r="A4748" s="89">
        <v>17</v>
      </c>
      <c r="B4748" s="73">
        <v>20729</v>
      </c>
      <c r="C4748" s="81" t="s">
        <v>584</v>
      </c>
      <c r="D4748" s="73" t="s">
        <v>4690</v>
      </c>
      <c r="E4748" s="88"/>
      <c r="F4748" s="88"/>
      <c r="G4748" s="88">
        <v>6000</v>
      </c>
      <c r="H4748" s="73">
        <v>2557</v>
      </c>
      <c r="I4748" s="73" t="s">
        <v>154</v>
      </c>
      <c r="J4748" s="73" t="s">
        <v>155</v>
      </c>
      <c r="K4748" s="73" t="s">
        <v>4671</v>
      </c>
    </row>
    <row r="4749" spans="1:11" ht="17.25">
      <c r="A4749" s="89">
        <v>17</v>
      </c>
      <c r="B4749" s="73">
        <v>20729</v>
      </c>
      <c r="C4749" s="81" t="s">
        <v>584</v>
      </c>
      <c r="D4749" s="73" t="s">
        <v>4691</v>
      </c>
      <c r="E4749" s="88"/>
      <c r="F4749" s="88"/>
      <c r="G4749" s="88">
        <v>5400</v>
      </c>
      <c r="H4749" s="73">
        <v>2557</v>
      </c>
      <c r="I4749" s="73" t="s">
        <v>154</v>
      </c>
      <c r="J4749" s="73" t="s">
        <v>155</v>
      </c>
      <c r="K4749" s="73" t="s">
        <v>4671</v>
      </c>
    </row>
    <row r="4750" spans="1:11" ht="17.25">
      <c r="A4750" s="89">
        <v>17</v>
      </c>
      <c r="B4750" s="73">
        <v>20729</v>
      </c>
      <c r="C4750" s="81" t="s">
        <v>584</v>
      </c>
      <c r="D4750" s="73" t="s">
        <v>4692</v>
      </c>
      <c r="E4750" s="88"/>
      <c r="F4750" s="88"/>
      <c r="G4750" s="88">
        <v>2400</v>
      </c>
      <c r="H4750" s="73">
        <v>2557</v>
      </c>
      <c r="I4750" s="73" t="s">
        <v>154</v>
      </c>
      <c r="J4750" s="73" t="s">
        <v>155</v>
      </c>
      <c r="K4750" s="73" t="s">
        <v>4671</v>
      </c>
    </row>
    <row r="4751" spans="1:11" ht="17.25">
      <c r="A4751" s="89">
        <v>17</v>
      </c>
      <c r="B4751" s="73">
        <v>20729</v>
      </c>
      <c r="C4751" s="81" t="s">
        <v>584</v>
      </c>
      <c r="D4751" s="73" t="s">
        <v>4693</v>
      </c>
      <c r="E4751" s="88"/>
      <c r="F4751" s="88"/>
      <c r="G4751" s="88">
        <v>7200</v>
      </c>
      <c r="H4751" s="73">
        <v>2557</v>
      </c>
      <c r="I4751" s="73" t="s">
        <v>154</v>
      </c>
      <c r="J4751" s="73" t="s">
        <v>155</v>
      </c>
      <c r="K4751" s="73" t="s">
        <v>4671</v>
      </c>
    </row>
    <row r="4752" spans="1:11" ht="17.25">
      <c r="A4752" s="89">
        <v>17</v>
      </c>
      <c r="B4752" s="73">
        <v>20729</v>
      </c>
      <c r="C4752" s="81" t="s">
        <v>584</v>
      </c>
      <c r="D4752" s="73" t="s">
        <v>4694</v>
      </c>
      <c r="E4752" s="88"/>
      <c r="F4752" s="88"/>
      <c r="G4752" s="88">
        <v>4800</v>
      </c>
      <c r="H4752" s="73">
        <v>2557</v>
      </c>
      <c r="I4752" s="73" t="s">
        <v>154</v>
      </c>
      <c r="J4752" s="73" t="s">
        <v>155</v>
      </c>
      <c r="K4752" s="73" t="s">
        <v>4671</v>
      </c>
    </row>
    <row r="4753" spans="1:11" ht="17.25">
      <c r="A4753" s="89">
        <v>17</v>
      </c>
      <c r="B4753" s="73">
        <v>20729</v>
      </c>
      <c r="C4753" s="81" t="s">
        <v>584</v>
      </c>
      <c r="D4753" s="73" t="s">
        <v>4695</v>
      </c>
      <c r="E4753" s="88"/>
      <c r="F4753" s="88"/>
      <c r="G4753" s="88">
        <v>1200</v>
      </c>
      <c r="H4753" s="73">
        <v>2557</v>
      </c>
      <c r="I4753" s="73" t="s">
        <v>154</v>
      </c>
      <c r="J4753" s="73" t="s">
        <v>155</v>
      </c>
      <c r="K4753" s="73" t="s">
        <v>4671</v>
      </c>
    </row>
    <row r="4754" spans="1:11" ht="17.25">
      <c r="A4754" s="89">
        <v>17</v>
      </c>
      <c r="B4754" s="73">
        <v>20729</v>
      </c>
      <c r="C4754" s="81" t="s">
        <v>584</v>
      </c>
      <c r="D4754" s="73" t="s">
        <v>4696</v>
      </c>
      <c r="E4754" s="88"/>
      <c r="F4754" s="88"/>
      <c r="G4754" s="88">
        <v>1200</v>
      </c>
      <c r="H4754" s="73">
        <v>2557</v>
      </c>
      <c r="I4754" s="73" t="s">
        <v>154</v>
      </c>
      <c r="J4754" s="73" t="s">
        <v>155</v>
      </c>
      <c r="K4754" s="73" t="s">
        <v>4671</v>
      </c>
    </row>
    <row r="4755" spans="1:11" ht="17.25">
      <c r="A4755" s="89">
        <v>17</v>
      </c>
      <c r="B4755" s="73">
        <v>20729</v>
      </c>
      <c r="C4755" s="81" t="s">
        <v>584</v>
      </c>
      <c r="D4755" s="73" t="s">
        <v>4697</v>
      </c>
      <c r="E4755" s="88"/>
      <c r="F4755" s="88"/>
      <c r="G4755" s="88">
        <v>3600</v>
      </c>
      <c r="H4755" s="73">
        <v>2557</v>
      </c>
      <c r="I4755" s="73" t="s">
        <v>154</v>
      </c>
      <c r="J4755" s="73" t="s">
        <v>155</v>
      </c>
      <c r="K4755" s="73" t="s">
        <v>4671</v>
      </c>
    </row>
    <row r="4756" spans="1:11" ht="17.25">
      <c r="A4756" s="89">
        <v>17</v>
      </c>
      <c r="B4756" s="73">
        <v>20729</v>
      </c>
      <c r="C4756" s="81" t="s">
        <v>160</v>
      </c>
      <c r="D4756" s="73" t="s">
        <v>4698</v>
      </c>
      <c r="E4756" s="88"/>
      <c r="F4756" s="88"/>
      <c r="G4756" s="88">
        <v>290</v>
      </c>
      <c r="H4756" s="73">
        <v>2557</v>
      </c>
      <c r="I4756" s="73" t="s">
        <v>154</v>
      </c>
      <c r="J4756" s="73" t="s">
        <v>155</v>
      </c>
      <c r="K4756" s="73" t="s">
        <v>4671</v>
      </c>
    </row>
    <row r="4757" spans="1:11" ht="17.25">
      <c r="A4757" s="89">
        <v>17</v>
      </c>
      <c r="B4757" s="73">
        <v>20729</v>
      </c>
      <c r="C4757" s="81" t="s">
        <v>160</v>
      </c>
      <c r="D4757" s="73" t="s">
        <v>4699</v>
      </c>
      <c r="E4757" s="88"/>
      <c r="F4757" s="88"/>
      <c r="G4757" s="88">
        <v>210</v>
      </c>
      <c r="H4757" s="73">
        <v>2557</v>
      </c>
      <c r="I4757" s="73" t="s">
        <v>154</v>
      </c>
      <c r="J4757" s="73" t="s">
        <v>155</v>
      </c>
      <c r="K4757" s="73" t="s">
        <v>4671</v>
      </c>
    </row>
    <row r="4758" spans="1:11" ht="17.25">
      <c r="A4758" s="89">
        <v>18</v>
      </c>
      <c r="B4758" s="73">
        <v>20729</v>
      </c>
      <c r="C4758" s="81" t="s">
        <v>584</v>
      </c>
      <c r="D4758" s="73" t="s">
        <v>4700</v>
      </c>
      <c r="E4758" s="88"/>
      <c r="F4758" s="88"/>
      <c r="G4758" s="88">
        <v>2400</v>
      </c>
      <c r="H4758" s="73">
        <v>2557</v>
      </c>
      <c r="I4758" s="73" t="s">
        <v>154</v>
      </c>
      <c r="J4758" s="73" t="s">
        <v>155</v>
      </c>
      <c r="K4758" s="73" t="s">
        <v>4671</v>
      </c>
    </row>
    <row r="4759" spans="1:11" ht="17.25">
      <c r="A4759" s="89">
        <v>18</v>
      </c>
      <c r="B4759" s="73">
        <v>20729</v>
      </c>
      <c r="C4759" s="81" t="s">
        <v>584</v>
      </c>
      <c r="D4759" s="73" t="s">
        <v>4701</v>
      </c>
      <c r="E4759" s="88"/>
      <c r="F4759" s="88"/>
      <c r="G4759" s="88">
        <v>1200</v>
      </c>
      <c r="H4759" s="73">
        <v>2557</v>
      </c>
      <c r="I4759" s="73" t="s">
        <v>154</v>
      </c>
      <c r="J4759" s="73" t="s">
        <v>155</v>
      </c>
      <c r="K4759" s="73" t="s">
        <v>4671</v>
      </c>
    </row>
    <row r="4760" spans="1:11" ht="17.25">
      <c r="A4760" s="89">
        <v>18</v>
      </c>
      <c r="B4760" s="73">
        <v>20729</v>
      </c>
      <c r="C4760" s="81" t="s">
        <v>160</v>
      </c>
      <c r="D4760" s="73" t="s">
        <v>4702</v>
      </c>
      <c r="E4760" s="88"/>
      <c r="F4760" s="88"/>
      <c r="G4760" s="88">
        <v>600</v>
      </c>
      <c r="H4760" s="73">
        <v>2557</v>
      </c>
      <c r="I4760" s="73" t="s">
        <v>154</v>
      </c>
      <c r="J4760" s="73" t="s">
        <v>155</v>
      </c>
      <c r="K4760" s="73" t="s">
        <v>4671</v>
      </c>
    </row>
    <row r="4761" spans="1:11" ht="17.25">
      <c r="A4761" s="89">
        <v>24</v>
      </c>
      <c r="B4761" s="73">
        <v>20729</v>
      </c>
      <c r="C4761" s="72" t="s">
        <v>596</v>
      </c>
      <c r="D4761" s="73" t="s">
        <v>4703</v>
      </c>
      <c r="E4761" s="88"/>
      <c r="F4761" s="88"/>
      <c r="G4761" s="88">
        <v>7120</v>
      </c>
      <c r="H4761" s="73">
        <v>2557</v>
      </c>
      <c r="I4761" s="73" t="s">
        <v>154</v>
      </c>
      <c r="J4761" s="73" t="s">
        <v>155</v>
      </c>
      <c r="K4761" s="73" t="s">
        <v>4671</v>
      </c>
    </row>
    <row r="4762" spans="1:11" ht="17.25">
      <c r="A4762" s="89">
        <v>24</v>
      </c>
      <c r="B4762" s="73">
        <v>20729</v>
      </c>
      <c r="C4762" s="81" t="s">
        <v>584</v>
      </c>
      <c r="D4762" s="73" t="s">
        <v>4704</v>
      </c>
      <c r="E4762" s="88"/>
      <c r="F4762" s="88"/>
      <c r="G4762" s="88">
        <v>3400</v>
      </c>
      <c r="H4762" s="73">
        <v>2557</v>
      </c>
      <c r="I4762" s="73" t="s">
        <v>154</v>
      </c>
      <c r="J4762" s="73" t="s">
        <v>155</v>
      </c>
      <c r="K4762" s="73" t="s">
        <v>4671</v>
      </c>
    </row>
    <row r="4763" spans="1:11" ht="17.25">
      <c r="A4763" s="89">
        <v>24</v>
      </c>
      <c r="B4763" s="73">
        <v>20729</v>
      </c>
      <c r="C4763" s="81" t="s">
        <v>584</v>
      </c>
      <c r="D4763" s="73" t="s">
        <v>4705</v>
      </c>
      <c r="E4763" s="88"/>
      <c r="F4763" s="88"/>
      <c r="G4763" s="88">
        <v>2400</v>
      </c>
      <c r="H4763" s="73">
        <v>2557</v>
      </c>
      <c r="I4763" s="73" t="s">
        <v>154</v>
      </c>
      <c r="J4763" s="73" t="s">
        <v>155</v>
      </c>
      <c r="K4763" s="73" t="s">
        <v>4671</v>
      </c>
    </row>
    <row r="4764" spans="1:11" ht="17.25">
      <c r="A4764" s="89">
        <v>24</v>
      </c>
      <c r="B4764" s="73">
        <v>20729</v>
      </c>
      <c r="C4764" s="81" t="s">
        <v>584</v>
      </c>
      <c r="D4764" s="73" t="s">
        <v>4706</v>
      </c>
      <c r="E4764" s="88"/>
      <c r="F4764" s="88"/>
      <c r="G4764" s="88">
        <v>5400</v>
      </c>
      <c r="H4764" s="73">
        <v>2557</v>
      </c>
      <c r="I4764" s="73" t="s">
        <v>154</v>
      </c>
      <c r="J4764" s="73" t="s">
        <v>155</v>
      </c>
      <c r="K4764" s="73" t="s">
        <v>4671</v>
      </c>
    </row>
    <row r="4765" spans="1:11" ht="17.25">
      <c r="A4765" s="89">
        <v>24</v>
      </c>
      <c r="B4765" s="73">
        <v>20729</v>
      </c>
      <c r="C4765" s="81" t="s">
        <v>584</v>
      </c>
      <c r="D4765" s="73" t="s">
        <v>4707</v>
      </c>
      <c r="E4765" s="88"/>
      <c r="F4765" s="88"/>
      <c r="G4765" s="88">
        <v>2400</v>
      </c>
      <c r="H4765" s="73">
        <v>2557</v>
      </c>
      <c r="I4765" s="73" t="s">
        <v>154</v>
      </c>
      <c r="J4765" s="73" t="s">
        <v>155</v>
      </c>
      <c r="K4765" s="73" t="s">
        <v>4671</v>
      </c>
    </row>
    <row r="4766" spans="1:11" ht="17.25">
      <c r="A4766" s="89">
        <v>30</v>
      </c>
      <c r="B4766" s="73">
        <v>20729</v>
      </c>
      <c r="C4766" s="70" t="s">
        <v>158</v>
      </c>
      <c r="D4766" s="73" t="s">
        <v>4708</v>
      </c>
      <c r="E4766" s="88"/>
      <c r="F4766" s="88"/>
      <c r="G4766" s="88">
        <v>1605</v>
      </c>
      <c r="H4766" s="73">
        <v>2557</v>
      </c>
      <c r="I4766" s="73" t="s">
        <v>154</v>
      </c>
      <c r="J4766" s="73" t="s">
        <v>155</v>
      </c>
      <c r="K4766" s="73" t="s">
        <v>4671</v>
      </c>
    </row>
    <row r="4767" spans="1:11" ht="17.25">
      <c r="A4767" s="89">
        <v>30</v>
      </c>
      <c r="B4767" s="73">
        <v>20729</v>
      </c>
      <c r="C4767" s="81" t="s">
        <v>584</v>
      </c>
      <c r="D4767" s="73" t="s">
        <v>4709</v>
      </c>
      <c r="E4767" s="88"/>
      <c r="F4767" s="88"/>
      <c r="G4767" s="88">
        <v>3000</v>
      </c>
      <c r="H4767" s="73">
        <v>2557</v>
      </c>
      <c r="I4767" s="73" t="s">
        <v>154</v>
      </c>
      <c r="J4767" s="73" t="s">
        <v>155</v>
      </c>
      <c r="K4767" s="73" t="s">
        <v>4671</v>
      </c>
    </row>
    <row r="4768" spans="1:11" ht="17.25">
      <c r="A4768" s="89">
        <v>31</v>
      </c>
      <c r="B4768" s="73">
        <v>20729</v>
      </c>
      <c r="C4768" s="70" t="s">
        <v>158</v>
      </c>
      <c r="D4768" s="73" t="s">
        <v>2279</v>
      </c>
      <c r="E4768" s="88"/>
      <c r="F4768" s="88"/>
      <c r="G4768" s="88">
        <v>1056</v>
      </c>
      <c r="H4768" s="73">
        <v>2557</v>
      </c>
      <c r="I4768" s="73" t="s">
        <v>154</v>
      </c>
      <c r="J4768" s="73" t="s">
        <v>155</v>
      </c>
      <c r="K4768" s="73" t="s">
        <v>4671</v>
      </c>
    </row>
    <row r="4769" spans="1:11" ht="17.25">
      <c r="A4769" s="89">
        <v>4</v>
      </c>
      <c r="B4769" s="73">
        <v>20760</v>
      </c>
      <c r="C4769" s="81" t="s">
        <v>160</v>
      </c>
      <c r="D4769" s="73" t="s">
        <v>4710</v>
      </c>
      <c r="E4769" s="88"/>
      <c r="F4769" s="88"/>
      <c r="G4769" s="88">
        <v>550</v>
      </c>
      <c r="H4769" s="73">
        <v>2557</v>
      </c>
      <c r="I4769" s="73" t="s">
        <v>154</v>
      </c>
      <c r="J4769" s="73" t="s">
        <v>155</v>
      </c>
      <c r="K4769" s="73" t="s">
        <v>4671</v>
      </c>
    </row>
    <row r="4770" spans="1:11" ht="17.25">
      <c r="A4770" s="89">
        <v>4</v>
      </c>
      <c r="B4770" s="73">
        <v>20760</v>
      </c>
      <c r="C4770" s="81" t="s">
        <v>174</v>
      </c>
      <c r="D4770" s="73" t="s">
        <v>4711</v>
      </c>
      <c r="E4770" s="88"/>
      <c r="F4770" s="88"/>
      <c r="G4770" s="88">
        <v>7429</v>
      </c>
      <c r="H4770" s="73">
        <v>2557</v>
      </c>
      <c r="I4770" s="73" t="s">
        <v>154</v>
      </c>
      <c r="J4770" s="73" t="s">
        <v>155</v>
      </c>
      <c r="K4770" s="73" t="s">
        <v>4671</v>
      </c>
    </row>
    <row r="4771" spans="1:11" ht="17.25">
      <c r="A4771" s="89">
        <v>4</v>
      </c>
      <c r="B4771" s="73">
        <v>20760</v>
      </c>
      <c r="C4771" s="81" t="s">
        <v>174</v>
      </c>
      <c r="D4771" s="73" t="s">
        <v>4712</v>
      </c>
      <c r="E4771" s="88"/>
      <c r="F4771" s="88"/>
      <c r="G4771" s="88">
        <v>24680</v>
      </c>
      <c r="H4771" s="73">
        <v>2557</v>
      </c>
      <c r="I4771" s="73" t="s">
        <v>154</v>
      </c>
      <c r="J4771" s="73" t="s">
        <v>155</v>
      </c>
      <c r="K4771" s="73" t="s">
        <v>4671</v>
      </c>
    </row>
    <row r="4772" spans="1:11" ht="17.25">
      <c r="A4772" s="89">
        <v>5</v>
      </c>
      <c r="B4772" s="73">
        <v>20760</v>
      </c>
      <c r="C4772" s="66" t="s">
        <v>220</v>
      </c>
      <c r="D4772" s="73" t="s">
        <v>4713</v>
      </c>
      <c r="E4772" s="88"/>
      <c r="F4772" s="88"/>
      <c r="G4772" s="88">
        <v>1820</v>
      </c>
      <c r="H4772" s="73">
        <v>2557</v>
      </c>
      <c r="I4772" s="73" t="s">
        <v>154</v>
      </c>
      <c r="J4772" s="73" t="s">
        <v>155</v>
      </c>
      <c r="K4772" s="73" t="s">
        <v>4671</v>
      </c>
    </row>
    <row r="4773" spans="1:11" ht="17.25">
      <c r="A4773" s="89">
        <v>5</v>
      </c>
      <c r="B4773" s="73">
        <v>20760</v>
      </c>
      <c r="C4773" s="81" t="s">
        <v>584</v>
      </c>
      <c r="D4773" s="73" t="s">
        <v>4714</v>
      </c>
      <c r="E4773" s="88"/>
      <c r="F4773" s="88"/>
      <c r="G4773" s="88">
        <v>1800</v>
      </c>
      <c r="H4773" s="73">
        <v>2557</v>
      </c>
      <c r="I4773" s="73" t="s">
        <v>154</v>
      </c>
      <c r="J4773" s="73" t="s">
        <v>155</v>
      </c>
      <c r="K4773" s="73" t="s">
        <v>4671</v>
      </c>
    </row>
    <row r="4774" spans="1:11" ht="17.25">
      <c r="A4774" s="89">
        <v>5</v>
      </c>
      <c r="B4774" s="73">
        <v>20760</v>
      </c>
      <c r="C4774" s="81" t="s">
        <v>584</v>
      </c>
      <c r="D4774" s="73" t="s">
        <v>3686</v>
      </c>
      <c r="E4774" s="88"/>
      <c r="F4774" s="88"/>
      <c r="G4774" s="88">
        <v>3600</v>
      </c>
      <c r="H4774" s="73">
        <v>2557</v>
      </c>
      <c r="I4774" s="73" t="s">
        <v>154</v>
      </c>
      <c r="J4774" s="73" t="s">
        <v>155</v>
      </c>
      <c r="K4774" s="73" t="s">
        <v>4671</v>
      </c>
    </row>
    <row r="4775" spans="1:11" ht="17.25">
      <c r="A4775" s="89">
        <v>5</v>
      </c>
      <c r="B4775" s="73">
        <v>20760</v>
      </c>
      <c r="C4775" s="81" t="s">
        <v>160</v>
      </c>
      <c r="D4775" s="73" t="s">
        <v>4715</v>
      </c>
      <c r="E4775" s="88"/>
      <c r="F4775" s="88"/>
      <c r="G4775" s="88">
        <v>480</v>
      </c>
      <c r="H4775" s="73">
        <v>2557</v>
      </c>
      <c r="I4775" s="73" t="s">
        <v>154</v>
      </c>
      <c r="J4775" s="73" t="s">
        <v>155</v>
      </c>
      <c r="K4775" s="73" t="s">
        <v>4671</v>
      </c>
    </row>
    <row r="4776" spans="1:11" ht="17.25">
      <c r="A4776" s="89">
        <v>6</v>
      </c>
      <c r="B4776" s="73">
        <v>20760</v>
      </c>
      <c r="C4776" s="73" t="s">
        <v>241</v>
      </c>
      <c r="D4776" s="73" t="s">
        <v>4716</v>
      </c>
      <c r="E4776" s="88"/>
      <c r="F4776" s="88"/>
      <c r="G4776" s="88">
        <v>9095</v>
      </c>
      <c r="H4776" s="73">
        <v>2557</v>
      </c>
      <c r="I4776" s="73" t="s">
        <v>154</v>
      </c>
      <c r="J4776" s="73" t="s">
        <v>155</v>
      </c>
      <c r="K4776" s="73" t="s">
        <v>4671</v>
      </c>
    </row>
    <row r="4777" spans="1:11" ht="17.25">
      <c r="A4777" s="89">
        <v>6</v>
      </c>
      <c r="B4777" s="73">
        <v>20760</v>
      </c>
      <c r="C4777" s="72" t="s">
        <v>596</v>
      </c>
      <c r="D4777" s="73" t="s">
        <v>4717</v>
      </c>
      <c r="E4777" s="88"/>
      <c r="F4777" s="88"/>
      <c r="G4777" s="88">
        <v>2400</v>
      </c>
      <c r="H4777" s="73">
        <v>2557</v>
      </c>
      <c r="I4777" s="73" t="s">
        <v>154</v>
      </c>
      <c r="J4777" s="73" t="s">
        <v>155</v>
      </c>
      <c r="K4777" s="73" t="s">
        <v>4671</v>
      </c>
    </row>
    <row r="4778" spans="1:11" ht="17.25">
      <c r="A4778" s="89">
        <v>11</v>
      </c>
      <c r="B4778" s="73">
        <v>20760</v>
      </c>
      <c r="C4778" s="81" t="s">
        <v>186</v>
      </c>
      <c r="D4778" s="73" t="s">
        <v>4718</v>
      </c>
      <c r="E4778" s="88"/>
      <c r="F4778" s="88"/>
      <c r="G4778" s="88">
        <v>140</v>
      </c>
      <c r="H4778" s="73">
        <v>2557</v>
      </c>
      <c r="I4778" s="73" t="s">
        <v>154</v>
      </c>
      <c r="J4778" s="73" t="s">
        <v>155</v>
      </c>
      <c r="K4778" s="73" t="s">
        <v>4671</v>
      </c>
    </row>
    <row r="4779" spans="1:11" ht="17.25">
      <c r="A4779" s="89">
        <v>11</v>
      </c>
      <c r="B4779" s="73">
        <v>20760</v>
      </c>
      <c r="C4779" s="81" t="s">
        <v>160</v>
      </c>
      <c r="D4779" s="73" t="s">
        <v>4719</v>
      </c>
      <c r="E4779" s="88"/>
      <c r="F4779" s="88"/>
      <c r="G4779" s="88">
        <v>550</v>
      </c>
      <c r="H4779" s="73">
        <v>2557</v>
      </c>
      <c r="I4779" s="73" t="s">
        <v>154</v>
      </c>
      <c r="J4779" s="73" t="s">
        <v>155</v>
      </c>
      <c r="K4779" s="73" t="s">
        <v>4671</v>
      </c>
    </row>
    <row r="4780" spans="1:11" ht="17.25">
      <c r="A4780" s="89">
        <v>11</v>
      </c>
      <c r="B4780" s="73">
        <v>20760</v>
      </c>
      <c r="C4780" s="81" t="s">
        <v>584</v>
      </c>
      <c r="D4780" s="73" t="s">
        <v>4720</v>
      </c>
      <c r="E4780" s="88"/>
      <c r="F4780" s="88"/>
      <c r="G4780" s="88">
        <v>3400</v>
      </c>
      <c r="H4780" s="73">
        <v>2557</v>
      </c>
      <c r="I4780" s="73" t="s">
        <v>154</v>
      </c>
      <c r="J4780" s="73" t="s">
        <v>155</v>
      </c>
      <c r="K4780" s="73" t="s">
        <v>4671</v>
      </c>
    </row>
    <row r="4781" spans="1:11" ht="17.25">
      <c r="A4781" s="89">
        <v>15</v>
      </c>
      <c r="B4781" s="73">
        <v>20760</v>
      </c>
      <c r="C4781" s="72" t="s">
        <v>171</v>
      </c>
      <c r="D4781" s="73" t="s">
        <v>4721</v>
      </c>
      <c r="E4781" s="88"/>
      <c r="F4781" s="88"/>
      <c r="G4781" s="88">
        <v>1080</v>
      </c>
      <c r="H4781" s="73">
        <v>2557</v>
      </c>
      <c r="I4781" s="73" t="s">
        <v>154</v>
      </c>
      <c r="J4781" s="73" t="s">
        <v>155</v>
      </c>
      <c r="K4781" s="73" t="s">
        <v>4671</v>
      </c>
    </row>
    <row r="4782" spans="1:11" ht="17.25">
      <c r="A4782" s="89">
        <v>19</v>
      </c>
      <c r="B4782" s="73">
        <v>20760</v>
      </c>
      <c r="C4782" s="72" t="s">
        <v>171</v>
      </c>
      <c r="D4782" s="73" t="s">
        <v>4722</v>
      </c>
      <c r="E4782" s="88"/>
      <c r="F4782" s="88"/>
      <c r="G4782" s="88">
        <v>1080</v>
      </c>
      <c r="H4782" s="73">
        <v>2557</v>
      </c>
      <c r="I4782" s="73" t="s">
        <v>154</v>
      </c>
      <c r="J4782" s="73" t="s">
        <v>155</v>
      </c>
      <c r="K4782" s="73" t="s">
        <v>4671</v>
      </c>
    </row>
    <row r="4783" spans="1:11" ht="17.25">
      <c r="A4783" s="89">
        <v>27</v>
      </c>
      <c r="B4783" s="73">
        <v>21125</v>
      </c>
      <c r="C4783" s="81" t="s">
        <v>584</v>
      </c>
      <c r="D4783" s="73" t="s">
        <v>4723</v>
      </c>
      <c r="E4783" s="88"/>
      <c r="F4783" s="88"/>
      <c r="G4783" s="88">
        <v>3600</v>
      </c>
      <c r="H4783" s="73">
        <v>2557</v>
      </c>
      <c r="I4783" s="73" t="s">
        <v>154</v>
      </c>
      <c r="J4783" s="73" t="s">
        <v>155</v>
      </c>
      <c r="K4783" s="73" t="s">
        <v>4671</v>
      </c>
    </row>
    <row r="4784" spans="1:11" ht="17.25">
      <c r="A4784" s="89">
        <v>27</v>
      </c>
      <c r="B4784" s="73">
        <v>21125</v>
      </c>
      <c r="C4784" s="72" t="s">
        <v>171</v>
      </c>
      <c r="D4784" s="73" t="s">
        <v>4724</v>
      </c>
      <c r="E4784" s="88"/>
      <c r="F4784" s="88"/>
      <c r="G4784" s="88">
        <v>1080</v>
      </c>
      <c r="H4784" s="73">
        <v>2557</v>
      </c>
      <c r="I4784" s="73" t="s">
        <v>154</v>
      </c>
      <c r="J4784" s="73" t="s">
        <v>155</v>
      </c>
      <c r="K4784" s="73" t="s">
        <v>4671</v>
      </c>
    </row>
    <row r="4785" spans="1:11" ht="17.25">
      <c r="A4785" s="89">
        <v>28</v>
      </c>
      <c r="B4785" s="73">
        <v>21125</v>
      </c>
      <c r="C4785" s="81" t="s">
        <v>584</v>
      </c>
      <c r="D4785" s="73" t="s">
        <v>4725</v>
      </c>
      <c r="E4785" s="88"/>
      <c r="F4785" s="88"/>
      <c r="G4785" s="88">
        <v>51600</v>
      </c>
      <c r="H4785" s="73">
        <v>2557</v>
      </c>
      <c r="I4785" s="73" t="s">
        <v>154</v>
      </c>
      <c r="J4785" s="73" t="s">
        <v>155</v>
      </c>
      <c r="K4785" s="73" t="s">
        <v>4671</v>
      </c>
    </row>
    <row r="4786" spans="1:11" ht="17.25">
      <c r="A4786" s="89">
        <v>29</v>
      </c>
      <c r="B4786" s="73">
        <v>20760</v>
      </c>
      <c r="C4786" s="81" t="s">
        <v>584</v>
      </c>
      <c r="D4786" s="73" t="s">
        <v>4726</v>
      </c>
      <c r="E4786" s="88"/>
      <c r="F4786" s="88"/>
      <c r="G4786" s="88">
        <v>3400</v>
      </c>
      <c r="H4786" s="73">
        <v>2557</v>
      </c>
      <c r="I4786" s="73" t="s">
        <v>154</v>
      </c>
      <c r="J4786" s="73" t="s">
        <v>155</v>
      </c>
      <c r="K4786" s="73" t="s">
        <v>4671</v>
      </c>
    </row>
    <row r="4787" spans="1:11" ht="17.25">
      <c r="A4787" s="89">
        <v>29</v>
      </c>
      <c r="B4787" s="73">
        <v>20760</v>
      </c>
      <c r="C4787" s="72" t="s">
        <v>171</v>
      </c>
      <c r="D4787" s="73" t="s">
        <v>4727</v>
      </c>
      <c r="E4787" s="88"/>
      <c r="F4787" s="88"/>
      <c r="G4787" s="88">
        <v>1080</v>
      </c>
      <c r="H4787" s="73">
        <v>2557</v>
      </c>
      <c r="I4787" s="73" t="s">
        <v>154</v>
      </c>
      <c r="J4787" s="73" t="s">
        <v>155</v>
      </c>
      <c r="K4787" s="73" t="s">
        <v>4671</v>
      </c>
    </row>
    <row r="4788" spans="1:11" ht="17.25">
      <c r="A4788" s="89">
        <v>3</v>
      </c>
      <c r="B4788" s="73">
        <v>20790</v>
      </c>
      <c r="C4788" s="72" t="s">
        <v>596</v>
      </c>
      <c r="D4788" s="73" t="s">
        <v>4728</v>
      </c>
      <c r="E4788" s="88"/>
      <c r="F4788" s="88"/>
      <c r="G4788" s="88">
        <v>22100</v>
      </c>
      <c r="H4788" s="73">
        <v>2557</v>
      </c>
      <c r="I4788" s="73" t="s">
        <v>154</v>
      </c>
      <c r="J4788" s="73" t="s">
        <v>155</v>
      </c>
      <c r="K4788" s="73" t="s">
        <v>4671</v>
      </c>
    </row>
    <row r="4789" spans="1:11" ht="17.25">
      <c r="A4789" s="89">
        <v>4</v>
      </c>
      <c r="B4789" s="73">
        <v>20790</v>
      </c>
      <c r="C4789" s="81" t="s">
        <v>584</v>
      </c>
      <c r="D4789" s="73" t="s">
        <v>4729</v>
      </c>
      <c r="E4789" s="88"/>
      <c r="F4789" s="88"/>
      <c r="G4789" s="88">
        <v>8000</v>
      </c>
      <c r="H4789" s="73">
        <v>2557</v>
      </c>
      <c r="I4789" s="73" t="s">
        <v>154</v>
      </c>
      <c r="J4789" s="73" t="s">
        <v>155</v>
      </c>
      <c r="K4789" s="73" t="s">
        <v>4671</v>
      </c>
    </row>
    <row r="4790" spans="1:11" ht="17.25">
      <c r="A4790" s="89">
        <v>4</v>
      </c>
      <c r="B4790" s="73">
        <v>20790</v>
      </c>
      <c r="C4790" s="81" t="s">
        <v>584</v>
      </c>
      <c r="D4790" s="73" t="s">
        <v>4730</v>
      </c>
      <c r="E4790" s="88"/>
      <c r="F4790" s="88"/>
      <c r="G4790" s="88">
        <v>20000</v>
      </c>
      <c r="H4790" s="73">
        <v>2557</v>
      </c>
      <c r="I4790" s="73" t="s">
        <v>154</v>
      </c>
      <c r="J4790" s="73" t="s">
        <v>155</v>
      </c>
      <c r="K4790" s="73" t="s">
        <v>4671</v>
      </c>
    </row>
    <row r="4791" spans="1:11" ht="17.25">
      <c r="A4791" s="89">
        <v>4</v>
      </c>
      <c r="B4791" s="73">
        <v>20790</v>
      </c>
      <c r="C4791" s="81" t="s">
        <v>584</v>
      </c>
      <c r="D4791" s="73" t="s">
        <v>4731</v>
      </c>
      <c r="E4791" s="88"/>
      <c r="F4791" s="88"/>
      <c r="G4791" s="88">
        <v>6000</v>
      </c>
      <c r="H4791" s="73">
        <v>2557</v>
      </c>
      <c r="I4791" s="73" t="s">
        <v>154</v>
      </c>
      <c r="J4791" s="73" t="s">
        <v>155</v>
      </c>
      <c r="K4791" s="73" t="s">
        <v>4671</v>
      </c>
    </row>
    <row r="4792" spans="1:11" ht="17.25">
      <c r="A4792" s="89">
        <v>4</v>
      </c>
      <c r="B4792" s="73">
        <v>20790</v>
      </c>
      <c r="C4792" s="81" t="s">
        <v>584</v>
      </c>
      <c r="D4792" s="73" t="s">
        <v>4732</v>
      </c>
      <c r="E4792" s="88"/>
      <c r="F4792" s="88"/>
      <c r="G4792" s="88">
        <v>30000</v>
      </c>
      <c r="H4792" s="73">
        <v>2557</v>
      </c>
      <c r="I4792" s="73" t="s">
        <v>154</v>
      </c>
      <c r="J4792" s="73" t="s">
        <v>155</v>
      </c>
      <c r="K4792" s="73" t="s">
        <v>4671</v>
      </c>
    </row>
    <row r="4793" spans="1:11" ht="17.25">
      <c r="A4793" s="89">
        <v>4</v>
      </c>
      <c r="B4793" s="73">
        <v>20790</v>
      </c>
      <c r="C4793" s="81" t="s">
        <v>584</v>
      </c>
      <c r="D4793" s="73" t="s">
        <v>4733</v>
      </c>
      <c r="E4793" s="88"/>
      <c r="F4793" s="88"/>
      <c r="G4793" s="88">
        <v>8000</v>
      </c>
      <c r="H4793" s="73">
        <v>2557</v>
      </c>
      <c r="I4793" s="73" t="s">
        <v>154</v>
      </c>
      <c r="J4793" s="73" t="s">
        <v>155</v>
      </c>
      <c r="K4793" s="73" t="s">
        <v>4671</v>
      </c>
    </row>
    <row r="4794" spans="1:11" ht="17.25">
      <c r="A4794" s="89">
        <v>4</v>
      </c>
      <c r="B4794" s="73">
        <v>20790</v>
      </c>
      <c r="C4794" s="81" t="s">
        <v>584</v>
      </c>
      <c r="D4794" s="73" t="s">
        <v>4734</v>
      </c>
      <c r="E4794" s="88"/>
      <c r="F4794" s="88"/>
      <c r="G4794" s="88">
        <v>3600</v>
      </c>
      <c r="H4794" s="73">
        <v>2557</v>
      </c>
      <c r="I4794" s="73" t="s">
        <v>154</v>
      </c>
      <c r="J4794" s="73" t="s">
        <v>155</v>
      </c>
      <c r="K4794" s="73" t="s">
        <v>4671</v>
      </c>
    </row>
    <row r="4795" spans="1:11" ht="17.25">
      <c r="A4795" s="89">
        <v>4</v>
      </c>
      <c r="B4795" s="73">
        <v>20790</v>
      </c>
      <c r="C4795" s="81" t="s">
        <v>584</v>
      </c>
      <c r="D4795" s="73" t="s">
        <v>4735</v>
      </c>
      <c r="E4795" s="88"/>
      <c r="F4795" s="88"/>
      <c r="G4795" s="88">
        <v>4200</v>
      </c>
      <c r="H4795" s="73">
        <v>2557</v>
      </c>
      <c r="I4795" s="73" t="s">
        <v>154</v>
      </c>
      <c r="J4795" s="73" t="s">
        <v>155</v>
      </c>
      <c r="K4795" s="73" t="s">
        <v>4671</v>
      </c>
    </row>
    <row r="4796" spans="1:11" ht="17.25">
      <c r="A4796" s="89">
        <v>4</v>
      </c>
      <c r="B4796" s="73">
        <v>20790</v>
      </c>
      <c r="C4796" s="81" t="s">
        <v>584</v>
      </c>
      <c r="D4796" s="73" t="s">
        <v>4736</v>
      </c>
      <c r="E4796" s="88"/>
      <c r="F4796" s="88"/>
      <c r="G4796" s="88">
        <v>24000</v>
      </c>
      <c r="H4796" s="73">
        <v>2557</v>
      </c>
      <c r="I4796" s="73" t="s">
        <v>154</v>
      </c>
      <c r="J4796" s="73" t="s">
        <v>155</v>
      </c>
      <c r="K4796" s="73" t="s">
        <v>4671</v>
      </c>
    </row>
    <row r="4797" spans="1:11" ht="17.25">
      <c r="A4797" s="89">
        <v>4</v>
      </c>
      <c r="B4797" s="73">
        <v>20790</v>
      </c>
      <c r="C4797" s="81" t="s">
        <v>584</v>
      </c>
      <c r="D4797" s="73" t="s">
        <v>4737</v>
      </c>
      <c r="E4797" s="88"/>
      <c r="F4797" s="88"/>
      <c r="G4797" s="88">
        <v>54000</v>
      </c>
      <c r="H4797" s="73">
        <v>2557</v>
      </c>
      <c r="I4797" s="73" t="s">
        <v>154</v>
      </c>
      <c r="J4797" s="73" t="s">
        <v>155</v>
      </c>
      <c r="K4797" s="73" t="s">
        <v>4671</v>
      </c>
    </row>
    <row r="4798" spans="1:11" ht="17.25">
      <c r="A4798" s="89">
        <v>4</v>
      </c>
      <c r="B4798" s="73">
        <v>20790</v>
      </c>
      <c r="C4798" s="81" t="s">
        <v>584</v>
      </c>
      <c r="D4798" s="73" t="s">
        <v>4738</v>
      </c>
      <c r="E4798" s="88"/>
      <c r="F4798" s="88"/>
      <c r="G4798" s="88">
        <v>8250</v>
      </c>
      <c r="H4798" s="73">
        <v>2557</v>
      </c>
      <c r="I4798" s="73" t="s">
        <v>154</v>
      </c>
      <c r="J4798" s="73" t="s">
        <v>155</v>
      </c>
      <c r="K4798" s="73" t="s">
        <v>4671</v>
      </c>
    </row>
    <row r="4799" spans="1:11" ht="17.25">
      <c r="A4799" s="89">
        <v>4</v>
      </c>
      <c r="B4799" s="73">
        <v>20790</v>
      </c>
      <c r="C4799" s="81" t="s">
        <v>584</v>
      </c>
      <c r="D4799" s="73" t="s">
        <v>4739</v>
      </c>
      <c r="E4799" s="88"/>
      <c r="F4799" s="88"/>
      <c r="G4799" s="88">
        <v>4875</v>
      </c>
      <c r="H4799" s="73">
        <v>2557</v>
      </c>
      <c r="I4799" s="73" t="s">
        <v>154</v>
      </c>
      <c r="J4799" s="73" t="s">
        <v>155</v>
      </c>
      <c r="K4799" s="73" t="s">
        <v>4671</v>
      </c>
    </row>
    <row r="4800" spans="1:11" ht="17.25">
      <c r="A4800" s="89">
        <v>4</v>
      </c>
      <c r="B4800" s="73">
        <v>20790</v>
      </c>
      <c r="C4800" s="81" t="s">
        <v>584</v>
      </c>
      <c r="D4800" s="73" t="s">
        <v>4740</v>
      </c>
      <c r="E4800" s="88"/>
      <c r="F4800" s="88"/>
      <c r="G4800" s="88">
        <v>13125</v>
      </c>
      <c r="H4800" s="73">
        <v>2557</v>
      </c>
      <c r="I4800" s="73" t="s">
        <v>154</v>
      </c>
      <c r="J4800" s="73" t="s">
        <v>155</v>
      </c>
      <c r="K4800" s="73" t="s">
        <v>4671</v>
      </c>
    </row>
    <row r="4801" spans="1:11" ht="17.25">
      <c r="A4801" s="89">
        <v>4</v>
      </c>
      <c r="B4801" s="73">
        <v>20790</v>
      </c>
      <c r="C4801" s="81" t="s">
        <v>584</v>
      </c>
      <c r="D4801" s="73" t="s">
        <v>4741</v>
      </c>
      <c r="E4801" s="88"/>
      <c r="F4801" s="88"/>
      <c r="G4801" s="88">
        <v>12375</v>
      </c>
      <c r="H4801" s="73">
        <v>2557</v>
      </c>
      <c r="I4801" s="73" t="s">
        <v>154</v>
      </c>
      <c r="J4801" s="73" t="s">
        <v>155</v>
      </c>
      <c r="K4801" s="73" t="s">
        <v>4671</v>
      </c>
    </row>
    <row r="4802" spans="1:11" ht="17.25">
      <c r="A4802" s="89">
        <v>4</v>
      </c>
      <c r="B4802" s="73">
        <v>20790</v>
      </c>
      <c r="C4802" s="81" t="s">
        <v>584</v>
      </c>
      <c r="D4802" s="73" t="s">
        <v>4742</v>
      </c>
      <c r="E4802" s="88"/>
      <c r="F4802" s="88"/>
      <c r="G4802" s="88">
        <v>13500</v>
      </c>
      <c r="H4802" s="73">
        <v>2557</v>
      </c>
      <c r="I4802" s="73" t="s">
        <v>154</v>
      </c>
      <c r="J4802" s="73" t="s">
        <v>155</v>
      </c>
      <c r="K4802" s="73" t="s">
        <v>4671</v>
      </c>
    </row>
    <row r="4803" spans="1:11" ht="17.25">
      <c r="A4803" s="89">
        <v>4</v>
      </c>
      <c r="B4803" s="73">
        <v>20790</v>
      </c>
      <c r="C4803" s="81" t="s">
        <v>584</v>
      </c>
      <c r="D4803" s="73" t="s">
        <v>4743</v>
      </c>
      <c r="E4803" s="88"/>
      <c r="F4803" s="88"/>
      <c r="G4803" s="88">
        <v>13500</v>
      </c>
      <c r="H4803" s="73">
        <v>2557</v>
      </c>
      <c r="I4803" s="73" t="s">
        <v>154</v>
      </c>
      <c r="J4803" s="73" t="s">
        <v>155</v>
      </c>
      <c r="K4803" s="73" t="s">
        <v>4671</v>
      </c>
    </row>
    <row r="4804" spans="1:11" ht="17.25">
      <c r="A4804" s="89">
        <v>4</v>
      </c>
      <c r="B4804" s="73">
        <v>20790</v>
      </c>
      <c r="C4804" s="81" t="s">
        <v>584</v>
      </c>
      <c r="D4804" s="73" t="s">
        <v>4744</v>
      </c>
      <c r="E4804" s="88"/>
      <c r="F4804" s="88"/>
      <c r="G4804" s="88">
        <v>6000</v>
      </c>
      <c r="H4804" s="73">
        <v>2557</v>
      </c>
      <c r="I4804" s="73" t="s">
        <v>154</v>
      </c>
      <c r="J4804" s="73" t="s">
        <v>155</v>
      </c>
      <c r="K4804" s="73" t="s">
        <v>4671</v>
      </c>
    </row>
    <row r="4805" spans="1:11" ht="17.25">
      <c r="A4805" s="89">
        <v>4</v>
      </c>
      <c r="B4805" s="73">
        <v>20790</v>
      </c>
      <c r="C4805" s="81" t="s">
        <v>584</v>
      </c>
      <c r="D4805" s="73" t="s">
        <v>4745</v>
      </c>
      <c r="E4805" s="88"/>
      <c r="F4805" s="88"/>
      <c r="G4805" s="88">
        <v>7875</v>
      </c>
      <c r="H4805" s="73">
        <v>2557</v>
      </c>
      <c r="I4805" s="73" t="s">
        <v>154</v>
      </c>
      <c r="J4805" s="73" t="s">
        <v>155</v>
      </c>
      <c r="K4805" s="73" t="s">
        <v>4671</v>
      </c>
    </row>
    <row r="4806" spans="1:11" ht="17.25">
      <c r="A4806" s="89">
        <v>4</v>
      </c>
      <c r="B4806" s="73">
        <v>20790</v>
      </c>
      <c r="C4806" s="81" t="s">
        <v>584</v>
      </c>
      <c r="D4806" s="73" t="s">
        <v>4746</v>
      </c>
      <c r="E4806" s="88"/>
      <c r="F4806" s="88"/>
      <c r="G4806" s="88">
        <v>13500</v>
      </c>
      <c r="H4806" s="73">
        <v>2557</v>
      </c>
      <c r="I4806" s="73" t="s">
        <v>154</v>
      </c>
      <c r="J4806" s="73" t="s">
        <v>155</v>
      </c>
      <c r="K4806" s="73" t="s">
        <v>4671</v>
      </c>
    </row>
    <row r="4807" spans="1:11" ht="17.25">
      <c r="A4807" s="89">
        <v>4</v>
      </c>
      <c r="B4807" s="73">
        <v>20790</v>
      </c>
      <c r="C4807" s="81" t="s">
        <v>584</v>
      </c>
      <c r="D4807" s="73" t="s">
        <v>4747</v>
      </c>
      <c r="E4807" s="88"/>
      <c r="F4807" s="88"/>
      <c r="G4807" s="88">
        <v>13500</v>
      </c>
      <c r="H4807" s="73">
        <v>2557</v>
      </c>
      <c r="I4807" s="73" t="s">
        <v>154</v>
      </c>
      <c r="J4807" s="73" t="s">
        <v>155</v>
      </c>
      <c r="K4807" s="73" t="s">
        <v>4671</v>
      </c>
    </row>
    <row r="4808" spans="1:11" ht="17.25">
      <c r="A4808" s="89">
        <v>4</v>
      </c>
      <c r="B4808" s="73">
        <v>20790</v>
      </c>
      <c r="C4808" s="81" t="s">
        <v>584</v>
      </c>
      <c r="D4808" s="73" t="s">
        <v>4748</v>
      </c>
      <c r="E4808" s="88"/>
      <c r="F4808" s="88"/>
      <c r="G4808" s="88">
        <v>9000</v>
      </c>
      <c r="H4808" s="73">
        <v>2557</v>
      </c>
      <c r="I4808" s="73" t="s">
        <v>154</v>
      </c>
      <c r="J4808" s="73" t="s">
        <v>155</v>
      </c>
      <c r="K4808" s="73" t="s">
        <v>4671</v>
      </c>
    </row>
    <row r="4809" spans="1:11" ht="17.25">
      <c r="A4809" s="89">
        <v>4</v>
      </c>
      <c r="B4809" s="73">
        <v>20790</v>
      </c>
      <c r="C4809" s="81" t="s">
        <v>584</v>
      </c>
      <c r="D4809" s="73" t="s">
        <v>4749</v>
      </c>
      <c r="E4809" s="88"/>
      <c r="F4809" s="88"/>
      <c r="G4809" s="88">
        <v>7125</v>
      </c>
      <c r="H4809" s="73">
        <v>2557</v>
      </c>
      <c r="I4809" s="73" t="s">
        <v>154</v>
      </c>
      <c r="J4809" s="73" t="s">
        <v>155</v>
      </c>
      <c r="K4809" s="73" t="s">
        <v>4671</v>
      </c>
    </row>
    <row r="4810" spans="1:11" ht="17.25">
      <c r="A4810" s="89">
        <v>4</v>
      </c>
      <c r="B4810" s="73">
        <v>20790</v>
      </c>
      <c r="C4810" s="81" t="s">
        <v>584</v>
      </c>
      <c r="D4810" s="73" t="s">
        <v>4750</v>
      </c>
      <c r="E4810" s="88"/>
      <c r="F4810" s="88"/>
      <c r="G4810" s="88">
        <v>8625</v>
      </c>
      <c r="H4810" s="73">
        <v>2557</v>
      </c>
      <c r="I4810" s="73" t="s">
        <v>154</v>
      </c>
      <c r="J4810" s="73" t="s">
        <v>155</v>
      </c>
      <c r="K4810" s="73" t="s">
        <v>4671</v>
      </c>
    </row>
    <row r="4811" spans="1:11" ht="17.25">
      <c r="A4811" s="89">
        <v>4</v>
      </c>
      <c r="B4811" s="73">
        <v>20790</v>
      </c>
      <c r="C4811" s="81" t="s">
        <v>584</v>
      </c>
      <c r="D4811" s="73" t="s">
        <v>4751</v>
      </c>
      <c r="E4811" s="88"/>
      <c r="F4811" s="88"/>
      <c r="G4811" s="88">
        <v>10500</v>
      </c>
      <c r="H4811" s="73">
        <v>2557</v>
      </c>
      <c r="I4811" s="73" t="s">
        <v>154</v>
      </c>
      <c r="J4811" s="73" t="s">
        <v>155</v>
      </c>
      <c r="K4811" s="73" t="s">
        <v>4671</v>
      </c>
    </row>
    <row r="4812" spans="1:11" ht="17.25">
      <c r="A4812" s="89">
        <v>4</v>
      </c>
      <c r="B4812" s="73">
        <v>20790</v>
      </c>
      <c r="C4812" s="81" t="s">
        <v>584</v>
      </c>
      <c r="D4812" s="73" t="s">
        <v>4752</v>
      </c>
      <c r="E4812" s="88"/>
      <c r="F4812" s="88"/>
      <c r="G4812" s="88">
        <v>2250</v>
      </c>
      <c r="H4812" s="73">
        <v>2557</v>
      </c>
      <c r="I4812" s="73" t="s">
        <v>154</v>
      </c>
      <c r="J4812" s="73" t="s">
        <v>155</v>
      </c>
      <c r="K4812" s="73" t="s">
        <v>4671</v>
      </c>
    </row>
    <row r="4813" spans="1:11" ht="17.25">
      <c r="A4813" s="89">
        <v>4</v>
      </c>
      <c r="B4813" s="73">
        <v>20790</v>
      </c>
      <c r="C4813" s="81" t="s">
        <v>584</v>
      </c>
      <c r="D4813" s="73" t="s">
        <v>4753</v>
      </c>
      <c r="E4813" s="88"/>
      <c r="F4813" s="88"/>
      <c r="G4813" s="88">
        <v>13500</v>
      </c>
      <c r="H4813" s="73">
        <v>2557</v>
      </c>
      <c r="I4813" s="73" t="s">
        <v>154</v>
      </c>
      <c r="J4813" s="73" t="s">
        <v>155</v>
      </c>
      <c r="K4813" s="73" t="s">
        <v>4671</v>
      </c>
    </row>
    <row r="4814" spans="1:11" ht="17.25">
      <c r="A4814" s="89">
        <v>4</v>
      </c>
      <c r="B4814" s="73">
        <v>20790</v>
      </c>
      <c r="C4814" s="81" t="s">
        <v>584</v>
      </c>
      <c r="D4814" s="73" t="s">
        <v>4754</v>
      </c>
      <c r="E4814" s="88"/>
      <c r="F4814" s="88"/>
      <c r="G4814" s="88">
        <v>375</v>
      </c>
      <c r="H4814" s="73">
        <v>2557</v>
      </c>
      <c r="I4814" s="73" t="s">
        <v>154</v>
      </c>
      <c r="J4814" s="73" t="s">
        <v>155</v>
      </c>
      <c r="K4814" s="73" t="s">
        <v>4671</v>
      </c>
    </row>
    <row r="4815" spans="1:11" ht="17.25">
      <c r="A4815" s="89">
        <v>4</v>
      </c>
      <c r="B4815" s="73">
        <v>20790</v>
      </c>
      <c r="C4815" s="81" t="s">
        <v>584</v>
      </c>
      <c r="D4815" s="73" t="s">
        <v>4755</v>
      </c>
      <c r="E4815" s="88"/>
      <c r="F4815" s="88"/>
      <c r="G4815" s="88">
        <v>12750</v>
      </c>
      <c r="H4815" s="73">
        <v>2557</v>
      </c>
      <c r="I4815" s="73" t="s">
        <v>154</v>
      </c>
      <c r="J4815" s="73" t="s">
        <v>155</v>
      </c>
      <c r="K4815" s="73" t="s">
        <v>4671</v>
      </c>
    </row>
    <row r="4816" spans="1:11" ht="17.25">
      <c r="A4816" s="89">
        <v>4</v>
      </c>
      <c r="B4816" s="73">
        <v>20790</v>
      </c>
      <c r="C4816" s="81" t="s">
        <v>584</v>
      </c>
      <c r="D4816" s="73" t="s">
        <v>4756</v>
      </c>
      <c r="E4816" s="88"/>
      <c r="F4816" s="88"/>
      <c r="G4816" s="88">
        <v>12000</v>
      </c>
      <c r="H4816" s="73">
        <v>2557</v>
      </c>
      <c r="I4816" s="73" t="s">
        <v>154</v>
      </c>
      <c r="J4816" s="73" t="s">
        <v>155</v>
      </c>
      <c r="K4816" s="73" t="s">
        <v>4671</v>
      </c>
    </row>
    <row r="4817" spans="1:11" ht="17.25">
      <c r="A4817" s="89">
        <v>4</v>
      </c>
      <c r="B4817" s="73">
        <v>20790</v>
      </c>
      <c r="C4817" s="66" t="s">
        <v>220</v>
      </c>
      <c r="D4817" s="73" t="s">
        <v>4757</v>
      </c>
      <c r="E4817" s="88"/>
      <c r="F4817" s="88"/>
      <c r="G4817" s="88">
        <v>2460</v>
      </c>
      <c r="H4817" s="73">
        <v>2557</v>
      </c>
      <c r="I4817" s="73" t="s">
        <v>154</v>
      </c>
      <c r="J4817" s="73" t="s">
        <v>155</v>
      </c>
      <c r="K4817" s="73" t="s">
        <v>4671</v>
      </c>
    </row>
    <row r="4818" spans="1:11" ht="17.25">
      <c r="A4818" s="89">
        <v>9</v>
      </c>
      <c r="B4818" s="73">
        <v>20790</v>
      </c>
      <c r="C4818" s="81" t="s">
        <v>584</v>
      </c>
      <c r="D4818" s="73" t="s">
        <v>4758</v>
      </c>
      <c r="E4818" s="88"/>
      <c r="F4818" s="88"/>
      <c r="G4818" s="88">
        <v>18000</v>
      </c>
      <c r="H4818" s="73">
        <v>2557</v>
      </c>
      <c r="I4818" s="73" t="s">
        <v>154</v>
      </c>
      <c r="J4818" s="73" t="s">
        <v>155</v>
      </c>
      <c r="K4818" s="73" t="s">
        <v>4671</v>
      </c>
    </row>
    <row r="4819" spans="1:11" ht="17.25">
      <c r="A4819" s="89">
        <v>9</v>
      </c>
      <c r="B4819" s="73">
        <v>20790</v>
      </c>
      <c r="C4819" s="81" t="s">
        <v>584</v>
      </c>
      <c r="D4819" s="73" t="s">
        <v>4759</v>
      </c>
      <c r="E4819" s="88"/>
      <c r="F4819" s="88"/>
      <c r="G4819" s="88">
        <v>2000</v>
      </c>
      <c r="H4819" s="73">
        <v>2557</v>
      </c>
      <c r="I4819" s="73" t="s">
        <v>154</v>
      </c>
      <c r="J4819" s="73" t="s">
        <v>155</v>
      </c>
      <c r="K4819" s="73" t="s">
        <v>4671</v>
      </c>
    </row>
    <row r="4820" spans="1:11" ht="17.25">
      <c r="A4820" s="89">
        <v>9</v>
      </c>
      <c r="B4820" s="73">
        <v>20790</v>
      </c>
      <c r="C4820" s="81" t="s">
        <v>584</v>
      </c>
      <c r="D4820" s="73" t="s">
        <v>4760</v>
      </c>
      <c r="E4820" s="88"/>
      <c r="F4820" s="88"/>
      <c r="G4820" s="88">
        <v>4000</v>
      </c>
      <c r="H4820" s="73">
        <v>2557</v>
      </c>
      <c r="I4820" s="73" t="s">
        <v>154</v>
      </c>
      <c r="J4820" s="73" t="s">
        <v>155</v>
      </c>
      <c r="K4820" s="73" t="s">
        <v>4671</v>
      </c>
    </row>
    <row r="4821" spans="1:11" ht="17.25">
      <c r="A4821" s="89">
        <v>9</v>
      </c>
      <c r="B4821" s="73">
        <v>20790</v>
      </c>
      <c r="C4821" s="81" t="s">
        <v>584</v>
      </c>
      <c r="D4821" s="73" t="s">
        <v>4761</v>
      </c>
      <c r="E4821" s="88"/>
      <c r="F4821" s="88"/>
      <c r="G4821" s="88">
        <v>10400</v>
      </c>
      <c r="H4821" s="73">
        <v>2557</v>
      </c>
      <c r="I4821" s="73" t="s">
        <v>154</v>
      </c>
      <c r="J4821" s="73" t="s">
        <v>155</v>
      </c>
      <c r="K4821" s="73" t="s">
        <v>4671</v>
      </c>
    </row>
    <row r="4822" spans="1:11" ht="17.25">
      <c r="A4822" s="89">
        <v>9</v>
      </c>
      <c r="B4822" s="73">
        <v>20790</v>
      </c>
      <c r="C4822" s="81" t="s">
        <v>584</v>
      </c>
      <c r="D4822" s="73" t="s">
        <v>4762</v>
      </c>
      <c r="E4822" s="88"/>
      <c r="F4822" s="88"/>
      <c r="G4822" s="88">
        <v>13000</v>
      </c>
      <c r="H4822" s="73">
        <v>2557</v>
      </c>
      <c r="I4822" s="73" t="s">
        <v>154</v>
      </c>
      <c r="J4822" s="73" t="s">
        <v>155</v>
      </c>
      <c r="K4822" s="73" t="s">
        <v>4671</v>
      </c>
    </row>
    <row r="4823" spans="1:11" ht="17.25">
      <c r="A4823" s="89">
        <v>9</v>
      </c>
      <c r="B4823" s="73">
        <v>20790</v>
      </c>
      <c r="C4823" s="81" t="s">
        <v>584</v>
      </c>
      <c r="D4823" s="73" t="s">
        <v>4763</v>
      </c>
      <c r="E4823" s="88"/>
      <c r="F4823" s="88"/>
      <c r="G4823" s="88">
        <v>15500</v>
      </c>
      <c r="H4823" s="73">
        <v>2557</v>
      </c>
      <c r="I4823" s="73" t="s">
        <v>154</v>
      </c>
      <c r="J4823" s="73" t="s">
        <v>155</v>
      </c>
      <c r="K4823" s="73" t="s">
        <v>4671</v>
      </c>
    </row>
    <row r="4824" spans="1:11" ht="17.25">
      <c r="A4824" s="89">
        <v>9</v>
      </c>
      <c r="B4824" s="73">
        <v>20790</v>
      </c>
      <c r="C4824" s="81" t="s">
        <v>584</v>
      </c>
      <c r="D4824" s="73" t="s">
        <v>4764</v>
      </c>
      <c r="E4824" s="88"/>
      <c r="F4824" s="88"/>
      <c r="G4824" s="88">
        <v>4500</v>
      </c>
      <c r="H4824" s="73">
        <v>2557</v>
      </c>
      <c r="I4824" s="73" t="s">
        <v>154</v>
      </c>
      <c r="J4824" s="73" t="s">
        <v>155</v>
      </c>
      <c r="K4824" s="73" t="s">
        <v>4671</v>
      </c>
    </row>
    <row r="4825" spans="1:11" ht="17.25">
      <c r="A4825" s="89">
        <v>9</v>
      </c>
      <c r="B4825" s="73">
        <v>20790</v>
      </c>
      <c r="C4825" s="81" t="s">
        <v>584</v>
      </c>
      <c r="D4825" s="73" t="s">
        <v>4765</v>
      </c>
      <c r="E4825" s="88"/>
      <c r="F4825" s="88"/>
      <c r="G4825" s="88">
        <v>6000</v>
      </c>
      <c r="H4825" s="73">
        <v>2557</v>
      </c>
      <c r="I4825" s="73" t="s">
        <v>154</v>
      </c>
      <c r="J4825" s="73" t="s">
        <v>155</v>
      </c>
      <c r="K4825" s="73" t="s">
        <v>4671</v>
      </c>
    </row>
    <row r="4826" spans="1:11" ht="17.25">
      <c r="A4826" s="89">
        <v>9</v>
      </c>
      <c r="B4826" s="73">
        <v>20790</v>
      </c>
      <c r="C4826" s="81" t="s">
        <v>584</v>
      </c>
      <c r="D4826" s="73" t="s">
        <v>4766</v>
      </c>
      <c r="E4826" s="88"/>
      <c r="F4826" s="88"/>
      <c r="G4826" s="88">
        <v>3750</v>
      </c>
      <c r="H4826" s="73">
        <v>2557</v>
      </c>
      <c r="I4826" s="73" t="s">
        <v>154</v>
      </c>
      <c r="J4826" s="73" t="s">
        <v>155</v>
      </c>
      <c r="K4826" s="73" t="s">
        <v>4671</v>
      </c>
    </row>
    <row r="4827" spans="1:11" ht="17.25">
      <c r="A4827" s="89">
        <v>9</v>
      </c>
      <c r="B4827" s="73">
        <v>20790</v>
      </c>
      <c r="C4827" s="81" t="s">
        <v>584</v>
      </c>
      <c r="D4827" s="73" t="s">
        <v>4767</v>
      </c>
      <c r="E4827" s="88"/>
      <c r="F4827" s="88"/>
      <c r="G4827" s="88">
        <v>2250</v>
      </c>
      <c r="H4827" s="73">
        <v>2557</v>
      </c>
      <c r="I4827" s="73" t="s">
        <v>154</v>
      </c>
      <c r="J4827" s="73" t="s">
        <v>155</v>
      </c>
      <c r="K4827" s="73" t="s">
        <v>4671</v>
      </c>
    </row>
    <row r="4828" spans="1:11" ht="17.25">
      <c r="A4828" s="89">
        <v>9</v>
      </c>
      <c r="B4828" s="73">
        <v>20790</v>
      </c>
      <c r="C4828" s="81" t="s">
        <v>584</v>
      </c>
      <c r="D4828" s="73" t="s">
        <v>4768</v>
      </c>
      <c r="E4828" s="88"/>
      <c r="F4828" s="88"/>
      <c r="G4828" s="88">
        <v>2250</v>
      </c>
      <c r="H4828" s="73">
        <v>2557</v>
      </c>
      <c r="I4828" s="73" t="s">
        <v>154</v>
      </c>
      <c r="J4828" s="73" t="s">
        <v>155</v>
      </c>
      <c r="K4828" s="73" t="s">
        <v>4671</v>
      </c>
    </row>
    <row r="4829" spans="1:11" ht="17.25">
      <c r="A4829" s="89">
        <v>9</v>
      </c>
      <c r="B4829" s="73">
        <v>20790</v>
      </c>
      <c r="C4829" s="81" t="s">
        <v>584</v>
      </c>
      <c r="D4829" s="73" t="s">
        <v>4769</v>
      </c>
      <c r="E4829" s="88"/>
      <c r="F4829" s="88"/>
      <c r="G4829" s="88">
        <v>15900</v>
      </c>
      <c r="H4829" s="73">
        <v>2557</v>
      </c>
      <c r="I4829" s="73" t="s">
        <v>154</v>
      </c>
      <c r="J4829" s="73" t="s">
        <v>155</v>
      </c>
      <c r="K4829" s="73" t="s">
        <v>4671</v>
      </c>
    </row>
    <row r="4830" spans="1:11" ht="17.25">
      <c r="A4830" s="89">
        <v>9</v>
      </c>
      <c r="B4830" s="73">
        <v>20790</v>
      </c>
      <c r="C4830" s="81" t="s">
        <v>584</v>
      </c>
      <c r="D4830" s="73" t="s">
        <v>4770</v>
      </c>
      <c r="E4830" s="88"/>
      <c r="F4830" s="88"/>
      <c r="G4830" s="88">
        <v>2000</v>
      </c>
      <c r="H4830" s="73">
        <v>2557</v>
      </c>
      <c r="I4830" s="73" t="s">
        <v>154</v>
      </c>
      <c r="J4830" s="73" t="s">
        <v>155</v>
      </c>
      <c r="K4830" s="73" t="s">
        <v>4671</v>
      </c>
    </row>
    <row r="4831" spans="1:11" ht="17.25">
      <c r="A4831" s="89">
        <v>9</v>
      </c>
      <c r="B4831" s="73">
        <v>20790</v>
      </c>
      <c r="C4831" s="81" t="s">
        <v>584</v>
      </c>
      <c r="D4831" s="73" t="s">
        <v>4771</v>
      </c>
      <c r="E4831" s="88"/>
      <c r="F4831" s="88"/>
      <c r="G4831" s="88">
        <v>11500</v>
      </c>
      <c r="H4831" s="73">
        <v>2557</v>
      </c>
      <c r="I4831" s="73" t="s">
        <v>154</v>
      </c>
      <c r="J4831" s="73" t="s">
        <v>155</v>
      </c>
      <c r="K4831" s="73" t="s">
        <v>4671</v>
      </c>
    </row>
    <row r="4832" spans="1:11" ht="17.25">
      <c r="A4832" s="89">
        <v>9</v>
      </c>
      <c r="B4832" s="73">
        <v>20790</v>
      </c>
      <c r="C4832" s="81" t="s">
        <v>584</v>
      </c>
      <c r="D4832" s="73" t="s">
        <v>4772</v>
      </c>
      <c r="E4832" s="88"/>
      <c r="F4832" s="88"/>
      <c r="G4832" s="88">
        <v>36080</v>
      </c>
      <c r="H4832" s="73">
        <v>2557</v>
      </c>
      <c r="I4832" s="73" t="s">
        <v>154</v>
      </c>
      <c r="J4832" s="73" t="s">
        <v>155</v>
      </c>
      <c r="K4832" s="73" t="s">
        <v>4671</v>
      </c>
    </row>
    <row r="4833" spans="1:11" ht="17.25">
      <c r="A4833" s="89">
        <v>9</v>
      </c>
      <c r="B4833" s="73">
        <v>20790</v>
      </c>
      <c r="C4833" s="81" t="s">
        <v>584</v>
      </c>
      <c r="D4833" s="73" t="s">
        <v>4773</v>
      </c>
      <c r="E4833" s="88"/>
      <c r="F4833" s="88"/>
      <c r="G4833" s="88">
        <v>4000</v>
      </c>
      <c r="H4833" s="73">
        <v>2557</v>
      </c>
      <c r="I4833" s="73" t="s">
        <v>154</v>
      </c>
      <c r="J4833" s="73" t="s">
        <v>155</v>
      </c>
      <c r="K4833" s="73" t="s">
        <v>4671</v>
      </c>
    </row>
    <row r="4834" spans="1:11" ht="17.25">
      <c r="A4834" s="89">
        <v>9</v>
      </c>
      <c r="B4834" s="73">
        <v>20790</v>
      </c>
      <c r="C4834" s="81" t="s">
        <v>584</v>
      </c>
      <c r="D4834" s="73" t="s">
        <v>4774</v>
      </c>
      <c r="E4834" s="88"/>
      <c r="F4834" s="88"/>
      <c r="G4834" s="88">
        <v>20000</v>
      </c>
      <c r="H4834" s="73">
        <v>2557</v>
      </c>
      <c r="I4834" s="73" t="s">
        <v>154</v>
      </c>
      <c r="J4834" s="73" t="s">
        <v>155</v>
      </c>
      <c r="K4834" s="73" t="s">
        <v>4671</v>
      </c>
    </row>
    <row r="4835" spans="1:11" ht="17.25">
      <c r="A4835" s="89">
        <v>9</v>
      </c>
      <c r="B4835" s="73">
        <v>20790</v>
      </c>
      <c r="C4835" s="81" t="s">
        <v>584</v>
      </c>
      <c r="D4835" s="73" t="s">
        <v>4775</v>
      </c>
      <c r="E4835" s="88"/>
      <c r="F4835" s="88"/>
      <c r="G4835" s="88">
        <v>2250</v>
      </c>
      <c r="H4835" s="73">
        <v>2557</v>
      </c>
      <c r="I4835" s="73" t="s">
        <v>154</v>
      </c>
      <c r="J4835" s="73" t="s">
        <v>155</v>
      </c>
      <c r="K4835" s="73" t="s">
        <v>4671</v>
      </c>
    </row>
    <row r="4836" spans="1:11" ht="17.25">
      <c r="A4836" s="89">
        <v>9</v>
      </c>
      <c r="B4836" s="73">
        <v>20790</v>
      </c>
      <c r="C4836" s="81" t="s">
        <v>584</v>
      </c>
      <c r="D4836" s="73" t="s">
        <v>4776</v>
      </c>
      <c r="E4836" s="88"/>
      <c r="F4836" s="88"/>
      <c r="G4836" s="88">
        <v>7200</v>
      </c>
      <c r="H4836" s="73">
        <v>2557</v>
      </c>
      <c r="I4836" s="73" t="s">
        <v>154</v>
      </c>
      <c r="J4836" s="73" t="s">
        <v>155</v>
      </c>
      <c r="K4836" s="73" t="s">
        <v>4671</v>
      </c>
    </row>
    <row r="4837" spans="1:11" ht="17.25">
      <c r="A4837" s="89">
        <v>9</v>
      </c>
      <c r="B4837" s="73">
        <v>20790</v>
      </c>
      <c r="C4837" s="81" t="s">
        <v>584</v>
      </c>
      <c r="D4837" s="73" t="s">
        <v>4777</v>
      </c>
      <c r="E4837" s="88"/>
      <c r="F4837" s="88"/>
      <c r="G4837" s="88">
        <v>8000</v>
      </c>
      <c r="H4837" s="73">
        <v>2557</v>
      </c>
      <c r="I4837" s="73" t="s">
        <v>154</v>
      </c>
      <c r="J4837" s="73" t="s">
        <v>155</v>
      </c>
      <c r="K4837" s="73" t="s">
        <v>4671</v>
      </c>
    </row>
    <row r="4838" spans="1:11" ht="17.25">
      <c r="A4838" s="89">
        <v>9</v>
      </c>
      <c r="B4838" s="73">
        <v>20790</v>
      </c>
      <c r="C4838" s="81" t="s">
        <v>584</v>
      </c>
      <c r="D4838" s="73" t="s">
        <v>4778</v>
      </c>
      <c r="E4838" s="88"/>
      <c r="F4838" s="88"/>
      <c r="G4838" s="88">
        <v>8000</v>
      </c>
      <c r="H4838" s="73">
        <v>2557</v>
      </c>
      <c r="I4838" s="73" t="s">
        <v>154</v>
      </c>
      <c r="J4838" s="73" t="s">
        <v>155</v>
      </c>
      <c r="K4838" s="73" t="s">
        <v>4671</v>
      </c>
    </row>
    <row r="4839" spans="1:11" ht="17.25">
      <c r="A4839" s="89">
        <v>12</v>
      </c>
      <c r="B4839" s="73">
        <v>20790</v>
      </c>
      <c r="C4839" s="81" t="s">
        <v>584</v>
      </c>
      <c r="D4839" s="73" t="s">
        <v>4779</v>
      </c>
      <c r="E4839" s="88"/>
      <c r="F4839" s="88"/>
      <c r="G4839" s="88">
        <v>13500</v>
      </c>
      <c r="H4839" s="73">
        <v>2557</v>
      </c>
      <c r="I4839" s="73" t="s">
        <v>154</v>
      </c>
      <c r="J4839" s="73" t="s">
        <v>155</v>
      </c>
      <c r="K4839" s="73" t="s">
        <v>4671</v>
      </c>
    </row>
    <row r="4840" spans="1:11" ht="17.25">
      <c r="A4840" s="89">
        <v>13</v>
      </c>
      <c r="B4840" s="73">
        <v>20790</v>
      </c>
      <c r="C4840" s="81" t="s">
        <v>584</v>
      </c>
      <c r="D4840" s="73" t="s">
        <v>4780</v>
      </c>
      <c r="E4840" s="88"/>
      <c r="F4840" s="88"/>
      <c r="G4840" s="88">
        <v>1500</v>
      </c>
      <c r="H4840" s="73">
        <v>2557</v>
      </c>
      <c r="I4840" s="73" t="s">
        <v>154</v>
      </c>
      <c r="J4840" s="73" t="s">
        <v>155</v>
      </c>
      <c r="K4840" s="73" t="s">
        <v>4671</v>
      </c>
    </row>
    <row r="4841" spans="1:11" ht="17.25">
      <c r="A4841" s="89">
        <v>13</v>
      </c>
      <c r="B4841" s="73">
        <v>20790</v>
      </c>
      <c r="C4841" s="73" t="s">
        <v>246</v>
      </c>
      <c r="D4841" s="73" t="s">
        <v>4781</v>
      </c>
      <c r="E4841" s="88"/>
      <c r="F4841" s="88"/>
      <c r="G4841" s="88">
        <v>80</v>
      </c>
      <c r="H4841" s="73">
        <v>2557</v>
      </c>
      <c r="I4841" s="73" t="s">
        <v>154</v>
      </c>
      <c r="J4841" s="73" t="s">
        <v>155</v>
      </c>
      <c r="K4841" s="73" t="s">
        <v>4671</v>
      </c>
    </row>
    <row r="4842" spans="1:11" ht="17.25">
      <c r="A4842" s="89">
        <v>13</v>
      </c>
      <c r="B4842" s="73">
        <v>20790</v>
      </c>
      <c r="C4842" s="81" t="s">
        <v>584</v>
      </c>
      <c r="D4842" s="73" t="s">
        <v>4782</v>
      </c>
      <c r="E4842" s="88"/>
      <c r="F4842" s="88"/>
      <c r="G4842" s="88">
        <v>13500</v>
      </c>
      <c r="H4842" s="73">
        <v>2557</v>
      </c>
      <c r="I4842" s="73" t="s">
        <v>154</v>
      </c>
      <c r="J4842" s="73" t="s">
        <v>155</v>
      </c>
      <c r="K4842" s="73" t="s">
        <v>4671</v>
      </c>
    </row>
    <row r="4843" spans="1:11" ht="17.25">
      <c r="A4843" s="89">
        <v>13</v>
      </c>
      <c r="B4843" s="73">
        <v>20790</v>
      </c>
      <c r="C4843" s="71" t="s">
        <v>560</v>
      </c>
      <c r="D4843" s="73" t="s">
        <v>4783</v>
      </c>
      <c r="E4843" s="88"/>
      <c r="F4843" s="88"/>
      <c r="G4843" s="88">
        <v>2700</v>
      </c>
      <c r="H4843" s="73">
        <v>2557</v>
      </c>
      <c r="I4843" s="73" t="s">
        <v>154</v>
      </c>
      <c r="J4843" s="73" t="s">
        <v>155</v>
      </c>
      <c r="K4843" s="73" t="s">
        <v>4671</v>
      </c>
    </row>
    <row r="4844" spans="1:11" ht="17.25">
      <c r="A4844" s="89">
        <v>13</v>
      </c>
      <c r="B4844" s="73">
        <v>20790</v>
      </c>
      <c r="C4844" s="72" t="s">
        <v>171</v>
      </c>
      <c r="D4844" s="73" t="s">
        <v>4784</v>
      </c>
      <c r="E4844" s="88"/>
      <c r="F4844" s="88"/>
      <c r="G4844" s="88">
        <v>2160</v>
      </c>
      <c r="H4844" s="73">
        <v>2557</v>
      </c>
      <c r="I4844" s="73" t="s">
        <v>154</v>
      </c>
      <c r="J4844" s="73" t="s">
        <v>155</v>
      </c>
      <c r="K4844" s="73" t="s">
        <v>4671</v>
      </c>
    </row>
    <row r="4845" spans="1:11" ht="17.25">
      <c r="A4845" s="89">
        <v>16</v>
      </c>
      <c r="B4845" s="73">
        <v>20790</v>
      </c>
      <c r="C4845" s="81" t="s">
        <v>584</v>
      </c>
      <c r="D4845" s="73" t="s">
        <v>4785</v>
      </c>
      <c r="E4845" s="88"/>
      <c r="F4845" s="88"/>
      <c r="G4845" s="88">
        <v>6000</v>
      </c>
      <c r="H4845" s="73">
        <v>2557</v>
      </c>
      <c r="I4845" s="73" t="s">
        <v>154</v>
      </c>
      <c r="J4845" s="73" t="s">
        <v>155</v>
      </c>
      <c r="K4845" s="73" t="s">
        <v>4671</v>
      </c>
    </row>
    <row r="4846" spans="1:11" ht="17.25">
      <c r="A4846" s="89">
        <v>16</v>
      </c>
      <c r="B4846" s="73">
        <v>20790</v>
      </c>
      <c r="C4846" s="81" t="s">
        <v>584</v>
      </c>
      <c r="D4846" s="73" t="s">
        <v>4786</v>
      </c>
      <c r="E4846" s="88"/>
      <c r="F4846" s="88"/>
      <c r="G4846" s="88">
        <v>3200</v>
      </c>
      <c r="H4846" s="73">
        <v>2557</v>
      </c>
      <c r="I4846" s="73" t="s">
        <v>154</v>
      </c>
      <c r="J4846" s="73" t="s">
        <v>155</v>
      </c>
      <c r="K4846" s="73" t="s">
        <v>4671</v>
      </c>
    </row>
    <row r="4847" spans="1:11" ht="17.25">
      <c r="A4847" s="89">
        <v>16</v>
      </c>
      <c r="B4847" s="73">
        <v>20790</v>
      </c>
      <c r="C4847" s="81" t="s">
        <v>584</v>
      </c>
      <c r="D4847" s="73" t="s">
        <v>4787</v>
      </c>
      <c r="E4847" s="88"/>
      <c r="F4847" s="88"/>
      <c r="G4847" s="88">
        <v>3200</v>
      </c>
      <c r="H4847" s="73">
        <v>2557</v>
      </c>
      <c r="I4847" s="73" t="s">
        <v>154</v>
      </c>
      <c r="J4847" s="73" t="s">
        <v>155</v>
      </c>
      <c r="K4847" s="73" t="s">
        <v>4671</v>
      </c>
    </row>
    <row r="4848" spans="1:11" ht="17.25">
      <c r="A4848" s="89">
        <v>16</v>
      </c>
      <c r="B4848" s="73">
        <v>20790</v>
      </c>
      <c r="C4848" s="81" t="s">
        <v>174</v>
      </c>
      <c r="D4848" s="73"/>
      <c r="E4848" s="88"/>
      <c r="F4848" s="88"/>
      <c r="G4848" s="88">
        <v>52685</v>
      </c>
      <c r="H4848" s="73">
        <v>2557</v>
      </c>
      <c r="I4848" s="73" t="s">
        <v>154</v>
      </c>
      <c r="J4848" s="73" t="s">
        <v>155</v>
      </c>
      <c r="K4848" s="73" t="s">
        <v>4671</v>
      </c>
    </row>
    <row r="4849" spans="1:11" ht="17.25">
      <c r="A4849" s="89">
        <v>16</v>
      </c>
      <c r="B4849" s="73">
        <v>20790</v>
      </c>
      <c r="C4849" s="81" t="s">
        <v>186</v>
      </c>
      <c r="D4849" s="73" t="s">
        <v>4718</v>
      </c>
      <c r="E4849" s="88"/>
      <c r="F4849" s="88"/>
      <c r="G4849" s="88">
        <v>140</v>
      </c>
      <c r="H4849" s="73">
        <v>2557</v>
      </c>
      <c r="I4849" s="73" t="s">
        <v>154</v>
      </c>
      <c r="J4849" s="73" t="s">
        <v>155</v>
      </c>
      <c r="K4849" s="73" t="s">
        <v>4671</v>
      </c>
    </row>
    <row r="4850" spans="1:11" ht="17.25">
      <c r="A4850" s="89">
        <v>16</v>
      </c>
      <c r="B4850" s="73">
        <v>20790</v>
      </c>
      <c r="C4850" s="71" t="s">
        <v>560</v>
      </c>
      <c r="D4850" s="73" t="s">
        <v>4788</v>
      </c>
      <c r="E4850" s="88"/>
      <c r="F4850" s="88"/>
      <c r="G4850" s="88">
        <v>19350</v>
      </c>
      <c r="H4850" s="73">
        <v>2557</v>
      </c>
      <c r="I4850" s="73" t="s">
        <v>154</v>
      </c>
      <c r="J4850" s="73" t="s">
        <v>155</v>
      </c>
      <c r="K4850" s="73" t="s">
        <v>4671</v>
      </c>
    </row>
    <row r="4851" spans="1:11" ht="17.25">
      <c r="A4851" s="89">
        <v>17</v>
      </c>
      <c r="B4851" s="73">
        <v>20790</v>
      </c>
      <c r="C4851" s="81" t="s">
        <v>584</v>
      </c>
      <c r="D4851" s="73" t="s">
        <v>4789</v>
      </c>
      <c r="E4851" s="88"/>
      <c r="F4851" s="88"/>
      <c r="G4851" s="88">
        <v>3200</v>
      </c>
      <c r="H4851" s="73">
        <v>2557</v>
      </c>
      <c r="I4851" s="73" t="s">
        <v>154</v>
      </c>
      <c r="J4851" s="73" t="s">
        <v>155</v>
      </c>
      <c r="K4851" s="73" t="s">
        <v>4671</v>
      </c>
    </row>
    <row r="4852" spans="1:11" ht="17.25">
      <c r="A4852" s="89">
        <v>17</v>
      </c>
      <c r="B4852" s="73">
        <v>20790</v>
      </c>
      <c r="C4852" s="81" t="s">
        <v>584</v>
      </c>
      <c r="D4852" s="73" t="s">
        <v>4790</v>
      </c>
      <c r="E4852" s="88"/>
      <c r="F4852" s="88"/>
      <c r="G4852" s="88">
        <v>6000</v>
      </c>
      <c r="H4852" s="73">
        <v>2557</v>
      </c>
      <c r="I4852" s="73" t="s">
        <v>154</v>
      </c>
      <c r="J4852" s="73" t="s">
        <v>155</v>
      </c>
      <c r="K4852" s="73" t="s">
        <v>4671</v>
      </c>
    </row>
    <row r="4853" spans="1:11" ht="17.25">
      <c r="A4853" s="89">
        <v>18</v>
      </c>
      <c r="B4853" s="73">
        <v>20790</v>
      </c>
      <c r="C4853" s="81" t="s">
        <v>584</v>
      </c>
      <c r="D4853" s="73" t="s">
        <v>4791</v>
      </c>
      <c r="E4853" s="88"/>
      <c r="F4853" s="88"/>
      <c r="G4853" s="88">
        <v>4875</v>
      </c>
      <c r="H4853" s="73">
        <v>2557</v>
      </c>
      <c r="I4853" s="73" t="s">
        <v>154</v>
      </c>
      <c r="J4853" s="73" t="s">
        <v>155</v>
      </c>
      <c r="K4853" s="73" t="s">
        <v>4671</v>
      </c>
    </row>
    <row r="4854" spans="1:11" ht="17.25">
      <c r="A4854" s="89">
        <v>18</v>
      </c>
      <c r="B4854" s="73">
        <v>20790</v>
      </c>
      <c r="C4854" s="81" t="s">
        <v>584</v>
      </c>
      <c r="D4854" s="73" t="s">
        <v>4792</v>
      </c>
      <c r="E4854" s="88"/>
      <c r="F4854" s="88"/>
      <c r="G4854" s="88">
        <v>13125</v>
      </c>
      <c r="H4854" s="73">
        <v>2557</v>
      </c>
      <c r="I4854" s="73" t="s">
        <v>154</v>
      </c>
      <c r="J4854" s="73" t="s">
        <v>155</v>
      </c>
      <c r="K4854" s="73" t="s">
        <v>4671</v>
      </c>
    </row>
    <row r="4855" spans="1:11" ht="17.25">
      <c r="A4855" s="89">
        <v>18</v>
      </c>
      <c r="B4855" s="73">
        <v>20790</v>
      </c>
      <c r="C4855" s="81" t="s">
        <v>584</v>
      </c>
      <c r="D4855" s="73" t="s">
        <v>4793</v>
      </c>
      <c r="E4855" s="88"/>
      <c r="F4855" s="88"/>
      <c r="G4855" s="88">
        <v>12375</v>
      </c>
      <c r="H4855" s="73">
        <v>2557</v>
      </c>
      <c r="I4855" s="73" t="s">
        <v>154</v>
      </c>
      <c r="J4855" s="73" t="s">
        <v>155</v>
      </c>
      <c r="K4855" s="73" t="s">
        <v>4671</v>
      </c>
    </row>
    <row r="4856" spans="1:11" ht="17.25">
      <c r="A4856" s="89">
        <v>18</v>
      </c>
      <c r="B4856" s="73">
        <v>20790</v>
      </c>
      <c r="C4856" s="81" t="s">
        <v>584</v>
      </c>
      <c r="D4856" s="73" t="s">
        <v>4794</v>
      </c>
      <c r="E4856" s="88"/>
      <c r="F4856" s="88"/>
      <c r="G4856" s="88">
        <v>13500</v>
      </c>
      <c r="H4856" s="73">
        <v>2557</v>
      </c>
      <c r="I4856" s="73" t="s">
        <v>154</v>
      </c>
      <c r="J4856" s="73" t="s">
        <v>155</v>
      </c>
      <c r="K4856" s="73" t="s">
        <v>4671</v>
      </c>
    </row>
    <row r="4857" spans="1:11" ht="17.25">
      <c r="A4857" s="89">
        <v>18</v>
      </c>
      <c r="B4857" s="73">
        <v>20790</v>
      </c>
      <c r="C4857" s="81" t="s">
        <v>584</v>
      </c>
      <c r="D4857" s="73" t="s">
        <v>4795</v>
      </c>
      <c r="E4857" s="88"/>
      <c r="F4857" s="88"/>
      <c r="G4857" s="88">
        <v>13500</v>
      </c>
      <c r="H4857" s="73">
        <v>2557</v>
      </c>
      <c r="I4857" s="73" t="s">
        <v>154</v>
      </c>
      <c r="J4857" s="73" t="s">
        <v>155</v>
      </c>
      <c r="K4857" s="73" t="s">
        <v>4671</v>
      </c>
    </row>
    <row r="4858" spans="1:11" ht="17.25">
      <c r="A4858" s="89">
        <v>18</v>
      </c>
      <c r="B4858" s="73">
        <v>20790</v>
      </c>
      <c r="C4858" s="81" t="s">
        <v>584</v>
      </c>
      <c r="D4858" s="73" t="s">
        <v>4796</v>
      </c>
      <c r="E4858" s="88"/>
      <c r="F4858" s="88"/>
      <c r="G4858" s="88">
        <v>13500</v>
      </c>
      <c r="H4858" s="73">
        <v>2557</v>
      </c>
      <c r="I4858" s="73" t="s">
        <v>154</v>
      </c>
      <c r="J4858" s="73" t="s">
        <v>155</v>
      </c>
      <c r="K4858" s="73" t="s">
        <v>4671</v>
      </c>
    </row>
    <row r="4859" spans="1:11" ht="17.25">
      <c r="A4859" s="89">
        <v>18</v>
      </c>
      <c r="B4859" s="73">
        <v>20790</v>
      </c>
      <c r="C4859" s="81" t="s">
        <v>584</v>
      </c>
      <c r="D4859" s="73" t="s">
        <v>4797</v>
      </c>
      <c r="E4859" s="88"/>
      <c r="F4859" s="88"/>
      <c r="G4859" s="88">
        <v>6000</v>
      </c>
      <c r="H4859" s="73">
        <v>2557</v>
      </c>
      <c r="I4859" s="73" t="s">
        <v>154</v>
      </c>
      <c r="J4859" s="73" t="s">
        <v>155</v>
      </c>
      <c r="K4859" s="73" t="s">
        <v>4671</v>
      </c>
    </row>
    <row r="4860" spans="1:11" ht="17.25">
      <c r="A4860" s="89">
        <v>18</v>
      </c>
      <c r="B4860" s="73">
        <v>20790</v>
      </c>
      <c r="C4860" s="81" t="s">
        <v>584</v>
      </c>
      <c r="D4860" s="73" t="s">
        <v>4798</v>
      </c>
      <c r="E4860" s="88"/>
      <c r="F4860" s="88"/>
      <c r="G4860" s="88">
        <v>7875</v>
      </c>
      <c r="H4860" s="73">
        <v>2557</v>
      </c>
      <c r="I4860" s="73" t="s">
        <v>154</v>
      </c>
      <c r="J4860" s="73" t="s">
        <v>155</v>
      </c>
      <c r="K4860" s="73" t="s">
        <v>4671</v>
      </c>
    </row>
    <row r="4861" spans="1:11" ht="17.25">
      <c r="A4861" s="89">
        <v>18</v>
      </c>
      <c r="B4861" s="73">
        <v>20790</v>
      </c>
      <c r="C4861" s="81" t="s">
        <v>584</v>
      </c>
      <c r="D4861" s="73" t="s">
        <v>4799</v>
      </c>
      <c r="E4861" s="88"/>
      <c r="F4861" s="88"/>
      <c r="G4861" s="88">
        <v>13500</v>
      </c>
      <c r="H4861" s="73">
        <v>2557</v>
      </c>
      <c r="I4861" s="73" t="s">
        <v>154</v>
      </c>
      <c r="J4861" s="73" t="s">
        <v>155</v>
      </c>
      <c r="K4861" s="73" t="s">
        <v>4671</v>
      </c>
    </row>
    <row r="4862" spans="1:11" ht="17.25">
      <c r="A4862" s="89">
        <v>18</v>
      </c>
      <c r="B4862" s="73">
        <v>20790</v>
      </c>
      <c r="C4862" s="81" t="s">
        <v>584</v>
      </c>
      <c r="D4862" s="73" t="s">
        <v>4800</v>
      </c>
      <c r="E4862" s="88"/>
      <c r="F4862" s="88"/>
      <c r="G4862" s="88">
        <v>13500</v>
      </c>
      <c r="H4862" s="73">
        <v>2557</v>
      </c>
      <c r="I4862" s="73" t="s">
        <v>154</v>
      </c>
      <c r="J4862" s="73" t="s">
        <v>155</v>
      </c>
      <c r="K4862" s="73" t="s">
        <v>4671</v>
      </c>
    </row>
    <row r="4863" spans="1:11" ht="17.25">
      <c r="A4863" s="89">
        <v>18</v>
      </c>
      <c r="B4863" s="73">
        <v>20790</v>
      </c>
      <c r="C4863" s="81" t="s">
        <v>584</v>
      </c>
      <c r="D4863" s="73" t="s">
        <v>4801</v>
      </c>
      <c r="E4863" s="88"/>
      <c r="F4863" s="88"/>
      <c r="G4863" s="88">
        <v>8250</v>
      </c>
      <c r="H4863" s="73">
        <v>2557</v>
      </c>
      <c r="I4863" s="73" t="s">
        <v>154</v>
      </c>
      <c r="J4863" s="73" t="s">
        <v>155</v>
      </c>
      <c r="K4863" s="73" t="s">
        <v>4671</v>
      </c>
    </row>
    <row r="4864" spans="1:11" ht="17.25">
      <c r="A4864" s="89">
        <v>18</v>
      </c>
      <c r="B4864" s="73">
        <v>20790</v>
      </c>
      <c r="C4864" s="81" t="s">
        <v>584</v>
      </c>
      <c r="D4864" s="73" t="s">
        <v>4802</v>
      </c>
      <c r="E4864" s="88"/>
      <c r="F4864" s="88"/>
      <c r="G4864" s="88">
        <v>9000</v>
      </c>
      <c r="H4864" s="73">
        <v>2557</v>
      </c>
      <c r="I4864" s="73" t="s">
        <v>154</v>
      </c>
      <c r="J4864" s="73" t="s">
        <v>155</v>
      </c>
      <c r="K4864" s="73" t="s">
        <v>4671</v>
      </c>
    </row>
    <row r="4865" spans="1:11" ht="17.25">
      <c r="A4865" s="89">
        <v>18</v>
      </c>
      <c r="B4865" s="73">
        <v>20790</v>
      </c>
      <c r="C4865" s="81" t="s">
        <v>584</v>
      </c>
      <c r="D4865" s="73" t="s">
        <v>4803</v>
      </c>
      <c r="E4865" s="88"/>
      <c r="F4865" s="88"/>
      <c r="G4865" s="88">
        <v>7125</v>
      </c>
      <c r="H4865" s="73">
        <v>2557</v>
      </c>
      <c r="I4865" s="73" t="s">
        <v>154</v>
      </c>
      <c r="J4865" s="73" t="s">
        <v>155</v>
      </c>
      <c r="K4865" s="73" t="s">
        <v>4671</v>
      </c>
    </row>
    <row r="4866" spans="1:11" ht="17.25">
      <c r="A4866" s="89">
        <v>18</v>
      </c>
      <c r="B4866" s="73">
        <v>20790</v>
      </c>
      <c r="C4866" s="81" t="s">
        <v>584</v>
      </c>
      <c r="D4866" s="73" t="s">
        <v>4804</v>
      </c>
      <c r="E4866" s="88"/>
      <c r="F4866" s="88"/>
      <c r="G4866" s="88">
        <v>8625</v>
      </c>
      <c r="H4866" s="73">
        <v>2557</v>
      </c>
      <c r="I4866" s="73" t="s">
        <v>154</v>
      </c>
      <c r="J4866" s="73" t="s">
        <v>155</v>
      </c>
      <c r="K4866" s="73" t="s">
        <v>4671</v>
      </c>
    </row>
    <row r="4867" spans="1:11" ht="17.25">
      <c r="A4867" s="89">
        <v>18</v>
      </c>
      <c r="B4867" s="73">
        <v>20790</v>
      </c>
      <c r="C4867" s="81" t="s">
        <v>584</v>
      </c>
      <c r="D4867" s="73" t="s">
        <v>4805</v>
      </c>
      <c r="E4867" s="88"/>
      <c r="F4867" s="88"/>
      <c r="G4867" s="88">
        <v>10500</v>
      </c>
      <c r="H4867" s="73">
        <v>2557</v>
      </c>
      <c r="I4867" s="73" t="s">
        <v>154</v>
      </c>
      <c r="J4867" s="73" t="s">
        <v>155</v>
      </c>
      <c r="K4867" s="73" t="s">
        <v>4671</v>
      </c>
    </row>
    <row r="4868" spans="1:11" ht="17.25">
      <c r="A4868" s="89">
        <v>18</v>
      </c>
      <c r="B4868" s="73">
        <v>20790</v>
      </c>
      <c r="C4868" s="81" t="s">
        <v>584</v>
      </c>
      <c r="D4868" s="73" t="s">
        <v>4806</v>
      </c>
      <c r="E4868" s="88"/>
      <c r="F4868" s="88"/>
      <c r="G4868" s="88">
        <v>2250</v>
      </c>
      <c r="H4868" s="73">
        <v>2557</v>
      </c>
      <c r="I4868" s="73" t="s">
        <v>154</v>
      </c>
      <c r="J4868" s="73" t="s">
        <v>155</v>
      </c>
      <c r="K4868" s="73" t="s">
        <v>4671</v>
      </c>
    </row>
    <row r="4869" spans="1:11" ht="17.25">
      <c r="A4869" s="89">
        <v>18</v>
      </c>
      <c r="B4869" s="73">
        <v>20790</v>
      </c>
      <c r="C4869" s="81" t="s">
        <v>584</v>
      </c>
      <c r="D4869" s="73" t="s">
        <v>4807</v>
      </c>
      <c r="E4869" s="88"/>
      <c r="F4869" s="88"/>
      <c r="G4869" s="88">
        <v>13500</v>
      </c>
      <c r="H4869" s="73">
        <v>2557</v>
      </c>
      <c r="I4869" s="73" t="s">
        <v>154</v>
      </c>
      <c r="J4869" s="73" t="s">
        <v>155</v>
      </c>
      <c r="K4869" s="73" t="s">
        <v>4671</v>
      </c>
    </row>
    <row r="4870" spans="1:11" ht="17.25">
      <c r="A4870" s="89">
        <v>18</v>
      </c>
      <c r="B4870" s="73">
        <v>20790</v>
      </c>
      <c r="C4870" s="81" t="s">
        <v>584</v>
      </c>
      <c r="D4870" s="73" t="s">
        <v>4808</v>
      </c>
      <c r="E4870" s="88"/>
      <c r="F4870" s="88"/>
      <c r="G4870" s="88">
        <v>12000</v>
      </c>
      <c r="H4870" s="73">
        <v>2557</v>
      </c>
      <c r="I4870" s="73" t="s">
        <v>154</v>
      </c>
      <c r="J4870" s="73" t="s">
        <v>155</v>
      </c>
      <c r="K4870" s="73" t="s">
        <v>4671</v>
      </c>
    </row>
    <row r="4871" spans="1:11" ht="17.25">
      <c r="A4871" s="89">
        <v>18</v>
      </c>
      <c r="B4871" s="73">
        <v>20790</v>
      </c>
      <c r="C4871" s="81" t="s">
        <v>584</v>
      </c>
      <c r="D4871" s="73" t="s">
        <v>4809</v>
      </c>
      <c r="E4871" s="88"/>
      <c r="F4871" s="88"/>
      <c r="G4871" s="88">
        <v>12750</v>
      </c>
      <c r="H4871" s="73">
        <v>2557</v>
      </c>
      <c r="I4871" s="73" t="s">
        <v>154</v>
      </c>
      <c r="J4871" s="73" t="s">
        <v>155</v>
      </c>
      <c r="K4871" s="73" t="s">
        <v>4671</v>
      </c>
    </row>
    <row r="4872" spans="1:11" ht="17.25">
      <c r="A4872" s="89">
        <v>18</v>
      </c>
      <c r="B4872" s="73">
        <v>20790</v>
      </c>
      <c r="C4872" s="81" t="s">
        <v>584</v>
      </c>
      <c r="D4872" s="73" t="s">
        <v>4810</v>
      </c>
      <c r="E4872" s="88"/>
      <c r="F4872" s="88"/>
      <c r="G4872" s="88">
        <v>375</v>
      </c>
      <c r="H4872" s="73">
        <v>2557</v>
      </c>
      <c r="I4872" s="73" t="s">
        <v>154</v>
      </c>
      <c r="J4872" s="73" t="s">
        <v>155</v>
      </c>
      <c r="K4872" s="73" t="s">
        <v>4671</v>
      </c>
    </row>
    <row r="4873" spans="1:11" ht="17.25">
      <c r="A4873" s="89">
        <v>18</v>
      </c>
      <c r="B4873" s="73">
        <v>20790</v>
      </c>
      <c r="C4873" s="70" t="s">
        <v>158</v>
      </c>
      <c r="D4873" s="73" t="s">
        <v>4811</v>
      </c>
      <c r="E4873" s="88"/>
      <c r="F4873" s="88"/>
      <c r="G4873" s="88">
        <v>1949.25</v>
      </c>
      <c r="H4873" s="73">
        <v>2557</v>
      </c>
      <c r="I4873" s="73" t="s">
        <v>154</v>
      </c>
      <c r="J4873" s="73" t="s">
        <v>155</v>
      </c>
      <c r="K4873" s="73" t="s">
        <v>4671</v>
      </c>
    </row>
    <row r="4874" spans="1:11" ht="17.25">
      <c r="A4874" s="89">
        <v>18</v>
      </c>
      <c r="B4874" s="73">
        <v>20790</v>
      </c>
      <c r="C4874" s="81" t="s">
        <v>584</v>
      </c>
      <c r="D4874" s="73" t="s">
        <v>4812</v>
      </c>
      <c r="E4874" s="88"/>
      <c r="F4874" s="88"/>
      <c r="G4874" s="88">
        <v>4800</v>
      </c>
      <c r="H4874" s="73">
        <v>2557</v>
      </c>
      <c r="I4874" s="73" t="s">
        <v>154</v>
      </c>
      <c r="J4874" s="73" t="s">
        <v>155</v>
      </c>
      <c r="K4874" s="73" t="s">
        <v>4671</v>
      </c>
    </row>
    <row r="4875" spans="1:11" ht="17.25">
      <c r="A4875" s="89">
        <v>19</v>
      </c>
      <c r="B4875" s="73">
        <v>20790</v>
      </c>
      <c r="C4875" s="81" t="s">
        <v>584</v>
      </c>
      <c r="D4875" s="73" t="s">
        <v>4813</v>
      </c>
      <c r="E4875" s="88"/>
      <c r="F4875" s="88"/>
      <c r="G4875" s="88">
        <v>3837.63</v>
      </c>
      <c r="H4875" s="73">
        <v>2557</v>
      </c>
      <c r="I4875" s="73" t="s">
        <v>154</v>
      </c>
      <c r="J4875" s="73" t="s">
        <v>155</v>
      </c>
      <c r="K4875" s="73" t="s">
        <v>4671</v>
      </c>
    </row>
    <row r="4876" spans="1:11" ht="17.25">
      <c r="A4876" s="89">
        <v>20</v>
      </c>
      <c r="B4876" s="73">
        <v>20790</v>
      </c>
      <c r="C4876" s="71" t="s">
        <v>560</v>
      </c>
      <c r="D4876" s="73" t="s">
        <v>4814</v>
      </c>
      <c r="E4876" s="88"/>
      <c r="F4876" s="88"/>
      <c r="G4876" s="88">
        <v>2700</v>
      </c>
      <c r="H4876" s="73">
        <v>2557</v>
      </c>
      <c r="I4876" s="73" t="s">
        <v>154</v>
      </c>
      <c r="J4876" s="73" t="s">
        <v>155</v>
      </c>
      <c r="K4876" s="73" t="s">
        <v>4671</v>
      </c>
    </row>
    <row r="4877" spans="1:11" ht="17.25">
      <c r="A4877" s="89">
        <v>20</v>
      </c>
      <c r="B4877" s="73">
        <v>20790</v>
      </c>
      <c r="C4877" s="81" t="s">
        <v>584</v>
      </c>
      <c r="D4877" s="73" t="s">
        <v>4815</v>
      </c>
      <c r="E4877" s="88"/>
      <c r="F4877" s="88"/>
      <c r="G4877" s="88">
        <v>1950</v>
      </c>
      <c r="H4877" s="73">
        <v>2557</v>
      </c>
      <c r="I4877" s="73" t="s">
        <v>154</v>
      </c>
      <c r="J4877" s="73" t="s">
        <v>155</v>
      </c>
      <c r="K4877" s="73" t="s">
        <v>4671</v>
      </c>
    </row>
    <row r="4878" spans="1:11" ht="17.25">
      <c r="A4878" s="89">
        <v>20</v>
      </c>
      <c r="B4878" s="73">
        <v>20790</v>
      </c>
      <c r="C4878" s="81" t="s">
        <v>584</v>
      </c>
      <c r="D4878" s="73" t="s">
        <v>4816</v>
      </c>
      <c r="E4878" s="88"/>
      <c r="F4878" s="88"/>
      <c r="G4878" s="88">
        <v>1500</v>
      </c>
      <c r="H4878" s="73">
        <v>2557</v>
      </c>
      <c r="I4878" s="73" t="s">
        <v>154</v>
      </c>
      <c r="J4878" s="73" t="s">
        <v>155</v>
      </c>
      <c r="K4878" s="73" t="s">
        <v>4671</v>
      </c>
    </row>
    <row r="4879" spans="1:11" ht="17.25">
      <c r="A4879" s="89">
        <v>20</v>
      </c>
      <c r="B4879" s="73">
        <v>20790</v>
      </c>
      <c r="C4879" s="71" t="s">
        <v>560</v>
      </c>
      <c r="D4879" s="73" t="s">
        <v>4817</v>
      </c>
      <c r="E4879" s="88"/>
      <c r="F4879" s="88"/>
      <c r="G4879" s="88">
        <v>19350</v>
      </c>
      <c r="H4879" s="73">
        <v>2557</v>
      </c>
      <c r="I4879" s="73" t="s">
        <v>154</v>
      </c>
      <c r="J4879" s="73" t="s">
        <v>155</v>
      </c>
      <c r="K4879" s="73" t="s">
        <v>4671</v>
      </c>
    </row>
    <row r="4880" spans="1:11" ht="17.25">
      <c r="A4880" s="89">
        <v>20</v>
      </c>
      <c r="B4880" s="73">
        <v>20790</v>
      </c>
      <c r="C4880" s="81" t="s">
        <v>584</v>
      </c>
      <c r="D4880" s="73" t="s">
        <v>4818</v>
      </c>
      <c r="E4880" s="88"/>
      <c r="F4880" s="88"/>
      <c r="G4880" s="88">
        <v>8200</v>
      </c>
      <c r="H4880" s="73">
        <v>2557</v>
      </c>
      <c r="I4880" s="73" t="s">
        <v>154</v>
      </c>
      <c r="J4880" s="73" t="s">
        <v>155</v>
      </c>
      <c r="K4880" s="73" t="s">
        <v>4671</v>
      </c>
    </row>
    <row r="4881" spans="1:11" ht="17.25">
      <c r="A4881" s="89">
        <v>20</v>
      </c>
      <c r="B4881" s="73">
        <v>20790</v>
      </c>
      <c r="C4881" s="81" t="s">
        <v>584</v>
      </c>
      <c r="D4881" s="73" t="s">
        <v>4819</v>
      </c>
      <c r="E4881" s="88"/>
      <c r="F4881" s="88"/>
      <c r="G4881" s="88">
        <v>1500</v>
      </c>
      <c r="H4881" s="73">
        <v>2557</v>
      </c>
      <c r="I4881" s="73" t="s">
        <v>154</v>
      </c>
      <c r="J4881" s="73" t="s">
        <v>155</v>
      </c>
      <c r="K4881" s="73" t="s">
        <v>4671</v>
      </c>
    </row>
    <row r="4882" spans="1:11" ht="17.25">
      <c r="A4882" s="89">
        <v>23</v>
      </c>
      <c r="B4882" s="73">
        <v>20790</v>
      </c>
      <c r="C4882" s="81" t="s">
        <v>584</v>
      </c>
      <c r="D4882" s="73" t="s">
        <v>4820</v>
      </c>
      <c r="E4882" s="88"/>
      <c r="F4882" s="88"/>
      <c r="G4882" s="88">
        <v>1350</v>
      </c>
      <c r="H4882" s="73">
        <v>2557</v>
      </c>
      <c r="I4882" s="73" t="s">
        <v>154</v>
      </c>
      <c r="J4882" s="73" t="s">
        <v>155</v>
      </c>
      <c r="K4882" s="73" t="s">
        <v>4671</v>
      </c>
    </row>
    <row r="4883" spans="1:11" ht="17.25">
      <c r="A4883" s="89">
        <v>23</v>
      </c>
      <c r="B4883" s="73">
        <v>20790</v>
      </c>
      <c r="C4883" s="81" t="s">
        <v>584</v>
      </c>
      <c r="D4883" s="73" t="s">
        <v>4821</v>
      </c>
      <c r="E4883" s="88"/>
      <c r="F4883" s="88"/>
      <c r="G4883" s="88">
        <v>5400</v>
      </c>
      <c r="H4883" s="73">
        <v>2557</v>
      </c>
      <c r="I4883" s="73" t="s">
        <v>154</v>
      </c>
      <c r="J4883" s="73" t="s">
        <v>155</v>
      </c>
      <c r="K4883" s="73" t="s">
        <v>4671</v>
      </c>
    </row>
    <row r="4884" spans="1:11" ht="17.25">
      <c r="A4884" s="89">
        <v>23</v>
      </c>
      <c r="B4884" s="73">
        <v>20790</v>
      </c>
      <c r="C4884" s="81" t="s">
        <v>584</v>
      </c>
      <c r="D4884" s="73" t="s">
        <v>4822</v>
      </c>
      <c r="E4884" s="88"/>
      <c r="F4884" s="88"/>
      <c r="G4884" s="88">
        <v>1600</v>
      </c>
      <c r="H4884" s="73">
        <v>2557</v>
      </c>
      <c r="I4884" s="73" t="s">
        <v>154</v>
      </c>
      <c r="J4884" s="73" t="s">
        <v>155</v>
      </c>
      <c r="K4884" s="73" t="s">
        <v>4671</v>
      </c>
    </row>
    <row r="4885" spans="1:11" ht="17.25">
      <c r="A4885" s="89">
        <v>23</v>
      </c>
      <c r="B4885" s="73">
        <v>20790</v>
      </c>
      <c r="C4885" s="81" t="s">
        <v>584</v>
      </c>
      <c r="D4885" s="73" t="s">
        <v>4823</v>
      </c>
      <c r="E4885" s="88"/>
      <c r="F4885" s="88"/>
      <c r="G4885" s="88">
        <v>4000</v>
      </c>
      <c r="H4885" s="73">
        <v>2557</v>
      </c>
      <c r="I4885" s="73" t="s">
        <v>154</v>
      </c>
      <c r="J4885" s="73" t="s">
        <v>155</v>
      </c>
      <c r="K4885" s="73" t="s">
        <v>4671</v>
      </c>
    </row>
    <row r="4886" spans="1:11" ht="17.25">
      <c r="A4886" s="89">
        <v>23</v>
      </c>
      <c r="B4886" s="73">
        <v>20790</v>
      </c>
      <c r="C4886" s="81" t="s">
        <v>584</v>
      </c>
      <c r="D4886" s="73" t="s">
        <v>4824</v>
      </c>
      <c r="E4886" s="88"/>
      <c r="F4886" s="88"/>
      <c r="G4886" s="88">
        <v>400</v>
      </c>
      <c r="H4886" s="73">
        <v>2557</v>
      </c>
      <c r="I4886" s="73" t="s">
        <v>154</v>
      </c>
      <c r="J4886" s="73" t="s">
        <v>155</v>
      </c>
      <c r="K4886" s="73" t="s">
        <v>4671</v>
      </c>
    </row>
    <row r="4887" spans="1:11" ht="17.25">
      <c r="A4887" s="89">
        <v>23</v>
      </c>
      <c r="B4887" s="73">
        <v>20790</v>
      </c>
      <c r="C4887" s="81" t="s">
        <v>584</v>
      </c>
      <c r="D4887" s="73" t="s">
        <v>4825</v>
      </c>
      <c r="E4887" s="88"/>
      <c r="F4887" s="88"/>
      <c r="G4887" s="88">
        <v>1600</v>
      </c>
      <c r="H4887" s="73">
        <v>2557</v>
      </c>
      <c r="I4887" s="73" t="s">
        <v>154</v>
      </c>
      <c r="J4887" s="73" t="s">
        <v>155</v>
      </c>
      <c r="K4887" s="73" t="s">
        <v>4671</v>
      </c>
    </row>
    <row r="4888" spans="1:11" ht="17.25">
      <c r="A4888" s="89">
        <v>23</v>
      </c>
      <c r="B4888" s="73">
        <v>20790</v>
      </c>
      <c r="C4888" s="81" t="s">
        <v>584</v>
      </c>
      <c r="D4888" s="73" t="s">
        <v>4826</v>
      </c>
      <c r="E4888" s="88"/>
      <c r="F4888" s="88"/>
      <c r="G4888" s="88">
        <v>800</v>
      </c>
      <c r="H4888" s="73">
        <v>2557</v>
      </c>
      <c r="I4888" s="73" t="s">
        <v>154</v>
      </c>
      <c r="J4888" s="73" t="s">
        <v>155</v>
      </c>
      <c r="K4888" s="73" t="s">
        <v>4671</v>
      </c>
    </row>
    <row r="4889" spans="1:11" ht="17.25">
      <c r="A4889" s="89">
        <v>23</v>
      </c>
      <c r="B4889" s="73">
        <v>20790</v>
      </c>
      <c r="C4889" s="81" t="s">
        <v>584</v>
      </c>
      <c r="D4889" s="73" t="s">
        <v>4827</v>
      </c>
      <c r="E4889" s="88"/>
      <c r="F4889" s="88"/>
      <c r="G4889" s="88">
        <v>6400</v>
      </c>
      <c r="H4889" s="73">
        <v>2557</v>
      </c>
      <c r="I4889" s="73" t="s">
        <v>154</v>
      </c>
      <c r="J4889" s="73" t="s">
        <v>155</v>
      </c>
      <c r="K4889" s="73" t="s">
        <v>4671</v>
      </c>
    </row>
    <row r="4890" spans="1:11" ht="17.25">
      <c r="A4890" s="89">
        <v>23</v>
      </c>
      <c r="B4890" s="73">
        <v>20790</v>
      </c>
      <c r="C4890" s="81" t="s">
        <v>584</v>
      </c>
      <c r="D4890" s="73" t="s">
        <v>4828</v>
      </c>
      <c r="E4890" s="88"/>
      <c r="F4890" s="88"/>
      <c r="G4890" s="88">
        <v>15900</v>
      </c>
      <c r="H4890" s="73">
        <v>2557</v>
      </c>
      <c r="I4890" s="73" t="s">
        <v>154</v>
      </c>
      <c r="J4890" s="73" t="s">
        <v>155</v>
      </c>
      <c r="K4890" s="73" t="s">
        <v>4671</v>
      </c>
    </row>
    <row r="4891" spans="1:11" ht="17.25">
      <c r="A4891" s="89">
        <v>23</v>
      </c>
      <c r="B4891" s="73">
        <v>20790</v>
      </c>
      <c r="C4891" s="81" t="s">
        <v>584</v>
      </c>
      <c r="D4891" s="73" t="s">
        <v>4829</v>
      </c>
      <c r="E4891" s="88"/>
      <c r="F4891" s="88"/>
      <c r="G4891" s="88">
        <v>900</v>
      </c>
      <c r="H4891" s="73">
        <v>2557</v>
      </c>
      <c r="I4891" s="73" t="s">
        <v>154</v>
      </c>
      <c r="J4891" s="73" t="s">
        <v>155</v>
      </c>
      <c r="K4891" s="73" t="s">
        <v>4671</v>
      </c>
    </row>
    <row r="4892" spans="1:11" ht="17.25">
      <c r="A4892" s="89">
        <v>24</v>
      </c>
      <c r="B4892" s="73">
        <v>20790</v>
      </c>
      <c r="C4892" s="81" t="s">
        <v>584</v>
      </c>
      <c r="D4892" s="73" t="s">
        <v>4830</v>
      </c>
      <c r="E4892" s="88"/>
      <c r="F4892" s="88"/>
      <c r="G4892" s="88">
        <v>4500</v>
      </c>
      <c r="H4892" s="73">
        <v>2557</v>
      </c>
      <c r="I4892" s="73" t="s">
        <v>154</v>
      </c>
      <c r="J4892" s="73" t="s">
        <v>155</v>
      </c>
      <c r="K4892" s="73" t="s">
        <v>4671</v>
      </c>
    </row>
    <row r="4893" spans="1:11" ht="17.25">
      <c r="A4893" s="89">
        <v>25</v>
      </c>
      <c r="B4893" s="73">
        <v>20790</v>
      </c>
      <c r="C4893" s="81" t="s">
        <v>584</v>
      </c>
      <c r="D4893" s="73" t="s">
        <v>4831</v>
      </c>
      <c r="E4893" s="88"/>
      <c r="F4893" s="88"/>
      <c r="G4893" s="88">
        <v>450</v>
      </c>
      <c r="H4893" s="73">
        <v>2557</v>
      </c>
      <c r="I4893" s="73" t="s">
        <v>154</v>
      </c>
      <c r="J4893" s="73" t="s">
        <v>155</v>
      </c>
      <c r="K4893" s="73" t="s">
        <v>4671</v>
      </c>
    </row>
    <row r="4894" spans="1:11" ht="17.25">
      <c r="A4894" s="89">
        <v>25</v>
      </c>
      <c r="B4894" s="73">
        <v>20790</v>
      </c>
      <c r="C4894" s="70" t="s">
        <v>158</v>
      </c>
      <c r="D4894" s="73" t="s">
        <v>4832</v>
      </c>
      <c r="E4894" s="88"/>
      <c r="F4894" s="88"/>
      <c r="G4894" s="88">
        <v>700</v>
      </c>
      <c r="H4894" s="73">
        <v>2557</v>
      </c>
      <c r="I4894" s="73" t="s">
        <v>154</v>
      </c>
      <c r="J4894" s="73" t="s">
        <v>155</v>
      </c>
      <c r="K4894" s="73" t="s">
        <v>4671</v>
      </c>
    </row>
    <row r="4895" spans="1:11" ht="17.25">
      <c r="A4895" s="89">
        <v>26</v>
      </c>
      <c r="B4895" s="73">
        <v>20790</v>
      </c>
      <c r="C4895" s="73" t="s">
        <v>246</v>
      </c>
      <c r="D4895" s="73" t="s">
        <v>4833</v>
      </c>
      <c r="E4895" s="88"/>
      <c r="F4895" s="88"/>
      <c r="G4895" s="88">
        <v>10400</v>
      </c>
      <c r="H4895" s="73">
        <v>2557</v>
      </c>
      <c r="I4895" s="73" t="s">
        <v>154</v>
      </c>
      <c r="J4895" s="73" t="s">
        <v>155</v>
      </c>
      <c r="K4895" s="73" t="s">
        <v>4671</v>
      </c>
    </row>
    <row r="4896" spans="1:11" ht="17.25">
      <c r="A4896" s="89">
        <v>26</v>
      </c>
      <c r="B4896" s="73">
        <v>20790</v>
      </c>
      <c r="C4896" s="81" t="s">
        <v>584</v>
      </c>
      <c r="D4896" s="73" t="s">
        <v>4834</v>
      </c>
      <c r="E4896" s="88"/>
      <c r="F4896" s="88"/>
      <c r="G4896" s="88">
        <v>25900</v>
      </c>
      <c r="H4896" s="73">
        <v>2557</v>
      </c>
      <c r="I4896" s="73" t="s">
        <v>154</v>
      </c>
      <c r="J4896" s="73" t="s">
        <v>155</v>
      </c>
      <c r="K4896" s="73" t="s">
        <v>4671</v>
      </c>
    </row>
    <row r="4897" spans="1:11" ht="17.25">
      <c r="A4897" s="89">
        <v>26</v>
      </c>
      <c r="B4897" s="73">
        <v>20790</v>
      </c>
      <c r="C4897" s="81" t="s">
        <v>584</v>
      </c>
      <c r="D4897" s="73" t="s">
        <v>4835</v>
      </c>
      <c r="E4897" s="88"/>
      <c r="F4897" s="88"/>
      <c r="G4897" s="88">
        <v>4200</v>
      </c>
      <c r="H4897" s="73">
        <v>2557</v>
      </c>
      <c r="I4897" s="73" t="s">
        <v>154</v>
      </c>
      <c r="J4897" s="73" t="s">
        <v>155</v>
      </c>
      <c r="K4897" s="73" t="s">
        <v>4671</v>
      </c>
    </row>
    <row r="4898" spans="1:11" ht="17.25">
      <c r="A4898" s="89">
        <v>27</v>
      </c>
      <c r="B4898" s="73">
        <v>20790</v>
      </c>
      <c r="C4898" s="81" t="s">
        <v>584</v>
      </c>
      <c r="D4898" s="73" t="s">
        <v>4836</v>
      </c>
      <c r="E4898" s="88"/>
      <c r="F4898" s="88"/>
      <c r="G4898" s="88">
        <v>3600</v>
      </c>
      <c r="H4898" s="73">
        <v>2557</v>
      </c>
      <c r="I4898" s="73" t="s">
        <v>154</v>
      </c>
      <c r="J4898" s="73" t="s">
        <v>155</v>
      </c>
      <c r="K4898" s="73" t="s">
        <v>4671</v>
      </c>
    </row>
    <row r="4899" spans="1:11" ht="17.25">
      <c r="A4899" s="89">
        <v>27</v>
      </c>
      <c r="B4899" s="73">
        <v>20790</v>
      </c>
      <c r="C4899" s="72" t="s">
        <v>171</v>
      </c>
      <c r="D4899" s="73" t="s">
        <v>4837</v>
      </c>
      <c r="E4899" s="88"/>
      <c r="F4899" s="88"/>
      <c r="G4899" s="88">
        <v>2160</v>
      </c>
      <c r="H4899" s="73">
        <v>2557</v>
      </c>
      <c r="I4899" s="73" t="s">
        <v>154</v>
      </c>
      <c r="J4899" s="73" t="s">
        <v>155</v>
      </c>
      <c r="K4899" s="73" t="s">
        <v>4671</v>
      </c>
    </row>
    <row r="4900" spans="1:11" ht="17.25">
      <c r="A4900" s="89">
        <v>27</v>
      </c>
      <c r="B4900" s="73">
        <v>20790</v>
      </c>
      <c r="C4900" s="81" t="s">
        <v>584</v>
      </c>
      <c r="D4900" s="73" t="s">
        <v>4838</v>
      </c>
      <c r="E4900" s="88"/>
      <c r="F4900" s="88"/>
      <c r="G4900" s="88">
        <v>800</v>
      </c>
      <c r="H4900" s="73">
        <v>2557</v>
      </c>
      <c r="I4900" s="73" t="s">
        <v>154</v>
      </c>
      <c r="J4900" s="73" t="s">
        <v>155</v>
      </c>
      <c r="K4900" s="73" t="s">
        <v>4671</v>
      </c>
    </row>
    <row r="4901" spans="1:11" ht="17.25">
      <c r="A4901" s="89">
        <v>27</v>
      </c>
      <c r="B4901" s="73">
        <v>20790</v>
      </c>
      <c r="C4901" s="81" t="s">
        <v>584</v>
      </c>
      <c r="D4901" s="73" t="s">
        <v>4839</v>
      </c>
      <c r="E4901" s="88"/>
      <c r="F4901" s="88"/>
      <c r="G4901" s="88">
        <v>12600</v>
      </c>
      <c r="H4901" s="73">
        <v>2557</v>
      </c>
      <c r="I4901" s="73" t="s">
        <v>154</v>
      </c>
      <c r="J4901" s="73" t="s">
        <v>155</v>
      </c>
      <c r="K4901" s="73" t="s">
        <v>4671</v>
      </c>
    </row>
    <row r="4902" spans="1:11" ht="17.25">
      <c r="A4902" s="89">
        <v>2</v>
      </c>
      <c r="B4902" s="73">
        <v>20821</v>
      </c>
      <c r="C4902" s="81" t="s">
        <v>584</v>
      </c>
      <c r="D4902" s="73" t="s">
        <v>4840</v>
      </c>
      <c r="E4902" s="88"/>
      <c r="F4902" s="88"/>
      <c r="G4902" s="88">
        <v>9600</v>
      </c>
      <c r="H4902" s="73">
        <v>2557</v>
      </c>
      <c r="I4902" s="73" t="s">
        <v>154</v>
      </c>
      <c r="J4902" s="73" t="s">
        <v>155</v>
      </c>
      <c r="K4902" s="73" t="s">
        <v>4671</v>
      </c>
    </row>
    <row r="4903" spans="1:11" ht="17.25">
      <c r="A4903" s="89">
        <v>2</v>
      </c>
      <c r="B4903" s="73">
        <v>20821</v>
      </c>
      <c r="C4903" s="81" t="s">
        <v>584</v>
      </c>
      <c r="D4903" s="73" t="s">
        <v>4841</v>
      </c>
      <c r="E4903" s="88"/>
      <c r="F4903" s="88"/>
      <c r="G4903" s="88">
        <v>300</v>
      </c>
      <c r="H4903" s="73">
        <v>2557</v>
      </c>
      <c r="I4903" s="73" t="s">
        <v>154</v>
      </c>
      <c r="J4903" s="73" t="s">
        <v>155</v>
      </c>
      <c r="K4903" s="73" t="s">
        <v>4671</v>
      </c>
    </row>
    <row r="4904" spans="1:11" ht="17.25">
      <c r="A4904" s="89">
        <v>2</v>
      </c>
      <c r="B4904" s="73">
        <v>20821</v>
      </c>
      <c r="C4904" s="81" t="s">
        <v>584</v>
      </c>
      <c r="D4904" s="73" t="s">
        <v>4842</v>
      </c>
      <c r="E4904" s="88"/>
      <c r="F4904" s="88"/>
      <c r="G4904" s="88">
        <v>900</v>
      </c>
      <c r="H4904" s="73">
        <v>2557</v>
      </c>
      <c r="I4904" s="73" t="s">
        <v>154</v>
      </c>
      <c r="J4904" s="73" t="s">
        <v>155</v>
      </c>
      <c r="K4904" s="73" t="s">
        <v>4671</v>
      </c>
    </row>
    <row r="4905" spans="1:11" ht="17.25">
      <c r="A4905" s="89">
        <v>2</v>
      </c>
      <c r="B4905" s="73">
        <v>20821</v>
      </c>
      <c r="C4905" s="81" t="s">
        <v>208</v>
      </c>
      <c r="D4905" s="73" t="s">
        <v>4843</v>
      </c>
      <c r="E4905" s="88"/>
      <c r="F4905" s="88"/>
      <c r="G4905" s="88">
        <v>851.58</v>
      </c>
      <c r="H4905" s="73">
        <v>2557</v>
      </c>
      <c r="I4905" s="73" t="s">
        <v>154</v>
      </c>
      <c r="J4905" s="73" t="s">
        <v>155</v>
      </c>
      <c r="K4905" s="73" t="s">
        <v>4671</v>
      </c>
    </row>
    <row r="4906" spans="1:11" ht="17.25">
      <c r="A4906" s="89">
        <v>6</v>
      </c>
      <c r="B4906" s="73">
        <v>20821</v>
      </c>
      <c r="C4906" s="72" t="s">
        <v>596</v>
      </c>
      <c r="D4906" s="73" t="s">
        <v>4844</v>
      </c>
      <c r="E4906" s="88"/>
      <c r="F4906" s="88"/>
      <c r="G4906" s="88">
        <v>15440</v>
      </c>
      <c r="H4906" s="73">
        <v>2557</v>
      </c>
      <c r="I4906" s="73" t="s">
        <v>154</v>
      </c>
      <c r="J4906" s="73" t="s">
        <v>155</v>
      </c>
      <c r="K4906" s="73" t="s">
        <v>4671</v>
      </c>
    </row>
    <row r="4907" spans="1:11" ht="17.25">
      <c r="A4907" s="89">
        <v>6</v>
      </c>
      <c r="B4907" s="73">
        <v>20821</v>
      </c>
      <c r="C4907" s="81" t="s">
        <v>584</v>
      </c>
      <c r="D4907" s="73" t="s">
        <v>4845</v>
      </c>
      <c r="E4907" s="88"/>
      <c r="F4907" s="88"/>
      <c r="G4907" s="88">
        <v>1500</v>
      </c>
      <c r="H4907" s="73">
        <v>2557</v>
      </c>
      <c r="I4907" s="73" t="s">
        <v>154</v>
      </c>
      <c r="J4907" s="73" t="s">
        <v>155</v>
      </c>
      <c r="K4907" s="73" t="s">
        <v>4671</v>
      </c>
    </row>
    <row r="4908" spans="1:11" ht="17.25">
      <c r="A4908" s="89">
        <v>6</v>
      </c>
      <c r="B4908" s="73">
        <v>20821</v>
      </c>
      <c r="C4908" s="81" t="s">
        <v>584</v>
      </c>
      <c r="D4908" s="73" t="s">
        <v>4845</v>
      </c>
      <c r="E4908" s="88"/>
      <c r="F4908" s="88"/>
      <c r="G4908" s="88">
        <v>300</v>
      </c>
      <c r="H4908" s="73">
        <v>2557</v>
      </c>
      <c r="I4908" s="73" t="s">
        <v>154</v>
      </c>
      <c r="J4908" s="73" t="s">
        <v>155</v>
      </c>
      <c r="K4908" s="73" t="s">
        <v>4671</v>
      </c>
    </row>
    <row r="4909" spans="1:11" ht="17.25">
      <c r="A4909" s="89">
        <v>7</v>
      </c>
      <c r="B4909" s="73">
        <v>20821</v>
      </c>
      <c r="C4909" s="66" t="s">
        <v>220</v>
      </c>
      <c r="D4909" s="73" t="s">
        <v>4846</v>
      </c>
      <c r="E4909" s="88"/>
      <c r="F4909" s="88"/>
      <c r="G4909" s="88">
        <v>2060</v>
      </c>
      <c r="H4909" s="73">
        <v>2557</v>
      </c>
      <c r="I4909" s="73" t="s">
        <v>154</v>
      </c>
      <c r="J4909" s="73" t="s">
        <v>155</v>
      </c>
      <c r="K4909" s="73" t="s">
        <v>4671</v>
      </c>
    </row>
    <row r="4910" spans="1:11" ht="17.25">
      <c r="A4910" s="89">
        <v>7</v>
      </c>
      <c r="B4910" s="73">
        <v>20821</v>
      </c>
      <c r="C4910" s="81" t="s">
        <v>584</v>
      </c>
      <c r="D4910" s="73" t="s">
        <v>4847</v>
      </c>
      <c r="E4910" s="88"/>
      <c r="F4910" s="88"/>
      <c r="G4910" s="88">
        <v>15000</v>
      </c>
      <c r="H4910" s="73">
        <v>2557</v>
      </c>
      <c r="I4910" s="73" t="s">
        <v>154</v>
      </c>
      <c r="J4910" s="73" t="s">
        <v>155</v>
      </c>
      <c r="K4910" s="73" t="s">
        <v>4671</v>
      </c>
    </row>
    <row r="4911" spans="1:11" ht="17.25">
      <c r="A4911" s="89">
        <v>7</v>
      </c>
      <c r="B4911" s="73">
        <v>20821</v>
      </c>
      <c r="C4911" s="81" t="s">
        <v>584</v>
      </c>
      <c r="D4911" s="73" t="s">
        <v>4848</v>
      </c>
      <c r="E4911" s="88"/>
      <c r="F4911" s="88"/>
      <c r="G4911" s="88">
        <v>7900</v>
      </c>
      <c r="H4911" s="73">
        <v>2557</v>
      </c>
      <c r="I4911" s="73" t="s">
        <v>154</v>
      </c>
      <c r="J4911" s="73" t="s">
        <v>155</v>
      </c>
      <c r="K4911" s="73" t="s">
        <v>4671</v>
      </c>
    </row>
    <row r="4912" spans="1:11" ht="17.25">
      <c r="A4912" s="89">
        <v>7</v>
      </c>
      <c r="B4912" s="73">
        <v>20821</v>
      </c>
      <c r="C4912" s="70" t="s">
        <v>158</v>
      </c>
      <c r="D4912" s="73" t="s">
        <v>4849</v>
      </c>
      <c r="E4912" s="88"/>
      <c r="F4912" s="88"/>
      <c r="G4912" s="88">
        <v>270</v>
      </c>
      <c r="H4912" s="73">
        <v>2557</v>
      </c>
      <c r="I4912" s="73" t="s">
        <v>154</v>
      </c>
      <c r="J4912" s="73" t="s">
        <v>155</v>
      </c>
      <c r="K4912" s="73" t="s">
        <v>4671</v>
      </c>
    </row>
    <row r="4913" spans="1:11" ht="17.25">
      <c r="A4913" s="89">
        <v>8</v>
      </c>
      <c r="B4913" s="73">
        <v>20821</v>
      </c>
      <c r="C4913" s="81" t="s">
        <v>160</v>
      </c>
      <c r="D4913" s="73" t="s">
        <v>4850</v>
      </c>
      <c r="E4913" s="88"/>
      <c r="F4913" s="88"/>
      <c r="G4913" s="88">
        <v>1376</v>
      </c>
      <c r="H4913" s="73">
        <v>2557</v>
      </c>
      <c r="I4913" s="73" t="s">
        <v>154</v>
      </c>
      <c r="J4913" s="73" t="s">
        <v>155</v>
      </c>
      <c r="K4913" s="73" t="s">
        <v>4671</v>
      </c>
    </row>
    <row r="4914" spans="1:11" ht="17.25">
      <c r="A4914" s="89">
        <v>8</v>
      </c>
      <c r="B4914" s="73">
        <v>20821</v>
      </c>
      <c r="C4914" s="81" t="s">
        <v>584</v>
      </c>
      <c r="D4914" s="73" t="s">
        <v>4851</v>
      </c>
      <c r="E4914" s="88"/>
      <c r="F4914" s="88"/>
      <c r="G4914" s="88">
        <v>3100</v>
      </c>
      <c r="H4914" s="73">
        <v>2557</v>
      </c>
      <c r="I4914" s="73" t="s">
        <v>154</v>
      </c>
      <c r="J4914" s="73" t="s">
        <v>155</v>
      </c>
      <c r="K4914" s="73" t="s">
        <v>4671</v>
      </c>
    </row>
    <row r="4915" spans="1:11" ht="17.25">
      <c r="A4915" s="89">
        <v>8</v>
      </c>
      <c r="B4915" s="73">
        <v>20821</v>
      </c>
      <c r="C4915" s="81" t="s">
        <v>584</v>
      </c>
      <c r="D4915" s="73" t="s">
        <v>4852</v>
      </c>
      <c r="E4915" s="88"/>
      <c r="F4915" s="88"/>
      <c r="G4915" s="88">
        <v>28800</v>
      </c>
      <c r="H4915" s="73">
        <v>2557</v>
      </c>
      <c r="I4915" s="73" t="s">
        <v>154</v>
      </c>
      <c r="J4915" s="73" t="s">
        <v>155</v>
      </c>
      <c r="K4915" s="73" t="s">
        <v>4671</v>
      </c>
    </row>
    <row r="4916" spans="1:11" ht="17.25">
      <c r="A4916" s="89">
        <v>9</v>
      </c>
      <c r="B4916" s="73">
        <v>20821</v>
      </c>
      <c r="C4916" s="81" t="s">
        <v>584</v>
      </c>
      <c r="D4916" s="73" t="s">
        <v>4853</v>
      </c>
      <c r="E4916" s="88"/>
      <c r="F4916" s="88"/>
      <c r="G4916" s="88">
        <v>4600</v>
      </c>
      <c r="H4916" s="73">
        <v>2557</v>
      </c>
      <c r="I4916" s="73" t="s">
        <v>154</v>
      </c>
      <c r="J4916" s="73" t="s">
        <v>155</v>
      </c>
      <c r="K4916" s="73" t="s">
        <v>4671</v>
      </c>
    </row>
    <row r="4917" spans="1:11" ht="17.25">
      <c r="A4917" s="89">
        <v>10</v>
      </c>
      <c r="B4917" s="73">
        <v>20821</v>
      </c>
      <c r="C4917" s="81" t="s">
        <v>584</v>
      </c>
      <c r="D4917" s="73" t="s">
        <v>4854</v>
      </c>
      <c r="E4917" s="88"/>
      <c r="F4917" s="88"/>
      <c r="G4917" s="88">
        <v>10400</v>
      </c>
      <c r="H4917" s="73">
        <v>2557</v>
      </c>
      <c r="I4917" s="73" t="s">
        <v>154</v>
      </c>
      <c r="J4917" s="73" t="s">
        <v>155</v>
      </c>
      <c r="K4917" s="73" t="s">
        <v>4671</v>
      </c>
    </row>
    <row r="4918" spans="1:11" ht="17.25">
      <c r="A4918" s="89">
        <v>10</v>
      </c>
      <c r="B4918" s="73">
        <v>20821</v>
      </c>
      <c r="C4918" s="81" t="s">
        <v>584</v>
      </c>
      <c r="D4918" s="73" t="s">
        <v>4855</v>
      </c>
      <c r="E4918" s="88"/>
      <c r="F4918" s="88"/>
      <c r="G4918" s="88">
        <v>22400</v>
      </c>
      <c r="H4918" s="73">
        <v>2557</v>
      </c>
      <c r="I4918" s="73" t="s">
        <v>154</v>
      </c>
      <c r="J4918" s="73" t="s">
        <v>155</v>
      </c>
      <c r="K4918" s="73" t="s">
        <v>4671</v>
      </c>
    </row>
    <row r="4919" spans="1:11" ht="17.25">
      <c r="A4919" s="89">
        <v>10</v>
      </c>
      <c r="B4919" s="73">
        <v>20821</v>
      </c>
      <c r="C4919" s="81" t="s">
        <v>584</v>
      </c>
      <c r="D4919" s="73" t="s">
        <v>4856</v>
      </c>
      <c r="E4919" s="88"/>
      <c r="F4919" s="88"/>
      <c r="G4919" s="88">
        <v>17600</v>
      </c>
      <c r="H4919" s="73">
        <v>2557</v>
      </c>
      <c r="I4919" s="73" t="s">
        <v>154</v>
      </c>
      <c r="J4919" s="73" t="s">
        <v>155</v>
      </c>
      <c r="K4919" s="73" t="s">
        <v>4671</v>
      </c>
    </row>
    <row r="4920" spans="1:11" ht="17.25">
      <c r="A4920" s="89">
        <v>10</v>
      </c>
      <c r="B4920" s="73">
        <v>20821</v>
      </c>
      <c r="C4920" s="81" t="s">
        <v>584</v>
      </c>
      <c r="D4920" s="73" t="s">
        <v>4857</v>
      </c>
      <c r="E4920" s="88"/>
      <c r="F4920" s="88"/>
      <c r="G4920" s="88">
        <v>9600</v>
      </c>
      <c r="H4920" s="73">
        <v>2557</v>
      </c>
      <c r="I4920" s="73" t="s">
        <v>154</v>
      </c>
      <c r="J4920" s="73" t="s">
        <v>155</v>
      </c>
      <c r="K4920" s="73" t="s">
        <v>4671</v>
      </c>
    </row>
    <row r="4921" spans="1:11" ht="17.25">
      <c r="A4921" s="89">
        <v>10</v>
      </c>
      <c r="B4921" s="73">
        <v>20821</v>
      </c>
      <c r="C4921" s="72" t="s">
        <v>171</v>
      </c>
      <c r="D4921" s="73" t="s">
        <v>4858</v>
      </c>
      <c r="E4921" s="88"/>
      <c r="F4921" s="88"/>
      <c r="G4921" s="88">
        <v>2160</v>
      </c>
      <c r="H4921" s="73">
        <v>2557</v>
      </c>
      <c r="I4921" s="73" t="s">
        <v>154</v>
      </c>
      <c r="J4921" s="73" t="s">
        <v>155</v>
      </c>
      <c r="K4921" s="73" t="s">
        <v>4671</v>
      </c>
    </row>
    <row r="4922" spans="1:11" ht="17.25">
      <c r="A4922" s="89">
        <v>10</v>
      </c>
      <c r="B4922" s="73">
        <v>20821</v>
      </c>
      <c r="C4922" s="81" t="s">
        <v>584</v>
      </c>
      <c r="D4922" s="73" t="s">
        <v>4859</v>
      </c>
      <c r="E4922" s="88"/>
      <c r="F4922" s="88"/>
      <c r="G4922" s="88">
        <v>3400</v>
      </c>
      <c r="H4922" s="73">
        <v>2557</v>
      </c>
      <c r="I4922" s="73" t="s">
        <v>154</v>
      </c>
      <c r="J4922" s="73" t="s">
        <v>155</v>
      </c>
      <c r="K4922" s="73" t="s">
        <v>4671</v>
      </c>
    </row>
    <row r="4923" spans="1:11" ht="17.25">
      <c r="A4923" s="89">
        <v>13</v>
      </c>
      <c r="B4923" s="73">
        <v>20821</v>
      </c>
      <c r="C4923" s="81" t="s">
        <v>584</v>
      </c>
      <c r="D4923" s="73" t="s">
        <v>4860</v>
      </c>
      <c r="E4923" s="88"/>
      <c r="F4923" s="88"/>
      <c r="G4923" s="88">
        <v>8100</v>
      </c>
      <c r="H4923" s="73">
        <v>2557</v>
      </c>
      <c r="I4923" s="73" t="s">
        <v>154</v>
      </c>
      <c r="J4923" s="73" t="s">
        <v>155</v>
      </c>
      <c r="K4923" s="73" t="s">
        <v>4671</v>
      </c>
    </row>
    <row r="4924" spans="1:11" ht="17.25">
      <c r="A4924" s="89">
        <v>17</v>
      </c>
      <c r="B4924" s="73">
        <v>20821</v>
      </c>
      <c r="C4924" s="73" t="s">
        <v>246</v>
      </c>
      <c r="D4924" s="73" t="s">
        <v>4861</v>
      </c>
      <c r="E4924" s="88"/>
      <c r="F4924" s="88"/>
      <c r="G4924" s="88">
        <v>1950</v>
      </c>
      <c r="H4924" s="73">
        <v>2557</v>
      </c>
      <c r="I4924" s="73" t="s">
        <v>154</v>
      </c>
      <c r="J4924" s="73" t="s">
        <v>155</v>
      </c>
      <c r="K4924" s="73" t="s">
        <v>4671</v>
      </c>
    </row>
    <row r="4925" spans="1:11" ht="17.25">
      <c r="A4925" s="89">
        <v>17</v>
      </c>
      <c r="B4925" s="73">
        <v>20821</v>
      </c>
      <c r="C4925" s="72" t="s">
        <v>171</v>
      </c>
      <c r="D4925" s="73" t="s">
        <v>4862</v>
      </c>
      <c r="E4925" s="88"/>
      <c r="F4925" s="88"/>
      <c r="G4925" s="88">
        <v>1080</v>
      </c>
      <c r="H4925" s="73">
        <v>2557</v>
      </c>
      <c r="I4925" s="73" t="s">
        <v>154</v>
      </c>
      <c r="J4925" s="73" t="s">
        <v>155</v>
      </c>
      <c r="K4925" s="73" t="s">
        <v>4671</v>
      </c>
    </row>
    <row r="4926" spans="1:11" ht="17.25">
      <c r="A4926" s="89">
        <v>20</v>
      </c>
      <c r="B4926" s="73">
        <v>20821</v>
      </c>
      <c r="C4926" s="81" t="s">
        <v>584</v>
      </c>
      <c r="D4926" s="73" t="s">
        <v>4863</v>
      </c>
      <c r="E4926" s="88"/>
      <c r="F4926" s="88"/>
      <c r="G4926" s="88">
        <v>600</v>
      </c>
      <c r="H4926" s="73">
        <v>2557</v>
      </c>
      <c r="I4926" s="73" t="s">
        <v>154</v>
      </c>
      <c r="J4926" s="73" t="s">
        <v>155</v>
      </c>
      <c r="K4926" s="73" t="s">
        <v>4671</v>
      </c>
    </row>
    <row r="4927" spans="1:11" ht="17.25">
      <c r="A4927" s="89">
        <v>22</v>
      </c>
      <c r="B4927" s="73">
        <v>20821</v>
      </c>
      <c r="C4927" s="81" t="s">
        <v>584</v>
      </c>
      <c r="D4927" s="73" t="s">
        <v>4864</v>
      </c>
      <c r="E4927" s="88"/>
      <c r="F4927" s="88"/>
      <c r="G4927" s="88">
        <v>22000</v>
      </c>
      <c r="H4927" s="73">
        <v>2557</v>
      </c>
      <c r="I4927" s="73" t="s">
        <v>154</v>
      </c>
      <c r="J4927" s="73" t="s">
        <v>155</v>
      </c>
      <c r="K4927" s="73" t="s">
        <v>4671</v>
      </c>
    </row>
    <row r="4928" spans="1:11" ht="17.25">
      <c r="A4928" s="89">
        <v>23</v>
      </c>
      <c r="B4928" s="73">
        <v>20821</v>
      </c>
      <c r="C4928" s="81" t="s">
        <v>584</v>
      </c>
      <c r="D4928" s="73" t="s">
        <v>4865</v>
      </c>
      <c r="E4928" s="88"/>
      <c r="F4928" s="88"/>
      <c r="G4928" s="88">
        <v>4200</v>
      </c>
      <c r="H4928" s="73">
        <v>2557</v>
      </c>
      <c r="I4928" s="73" t="s">
        <v>154</v>
      </c>
      <c r="J4928" s="73" t="s">
        <v>155</v>
      </c>
      <c r="K4928" s="73" t="s">
        <v>4671</v>
      </c>
    </row>
    <row r="4929" spans="1:11" ht="17.25">
      <c r="A4929" s="89">
        <v>24</v>
      </c>
      <c r="B4929" s="73">
        <v>20821</v>
      </c>
      <c r="C4929" s="72" t="s">
        <v>171</v>
      </c>
      <c r="D4929" s="73" t="s">
        <v>4866</v>
      </c>
      <c r="E4929" s="88"/>
      <c r="F4929" s="88"/>
      <c r="G4929" s="88">
        <v>1080</v>
      </c>
      <c r="H4929" s="73">
        <v>2557</v>
      </c>
      <c r="I4929" s="73" t="s">
        <v>154</v>
      </c>
      <c r="J4929" s="73" t="s">
        <v>155</v>
      </c>
      <c r="K4929" s="73" t="s">
        <v>4671</v>
      </c>
    </row>
    <row r="4930" spans="1:11" ht="17.25">
      <c r="A4930" s="89">
        <v>24</v>
      </c>
      <c r="B4930" s="73">
        <v>20821</v>
      </c>
      <c r="C4930" s="81" t="s">
        <v>186</v>
      </c>
      <c r="D4930" s="73" t="s">
        <v>4867</v>
      </c>
      <c r="E4930" s="88"/>
      <c r="F4930" s="88"/>
      <c r="G4930" s="88">
        <v>140</v>
      </c>
      <c r="H4930" s="73">
        <v>2557</v>
      </c>
      <c r="I4930" s="73" t="s">
        <v>154</v>
      </c>
      <c r="J4930" s="73" t="s">
        <v>155</v>
      </c>
      <c r="K4930" s="73" t="s">
        <v>4671</v>
      </c>
    </row>
    <row r="4931" spans="1:11" ht="17.25">
      <c r="A4931" s="89">
        <v>27</v>
      </c>
      <c r="B4931" s="73">
        <v>20821</v>
      </c>
      <c r="C4931" s="81" t="s">
        <v>584</v>
      </c>
      <c r="D4931" s="73" t="s">
        <v>4868</v>
      </c>
      <c r="E4931" s="88"/>
      <c r="F4931" s="88"/>
      <c r="G4931" s="88">
        <v>7200</v>
      </c>
      <c r="H4931" s="73">
        <v>2557</v>
      </c>
      <c r="I4931" s="73" t="s">
        <v>154</v>
      </c>
      <c r="J4931" s="73" t="s">
        <v>155</v>
      </c>
      <c r="K4931" s="73" t="s">
        <v>4671</v>
      </c>
    </row>
    <row r="4932" spans="1:11" ht="17.25">
      <c r="A4932" s="89">
        <v>27</v>
      </c>
      <c r="B4932" s="73">
        <v>20821</v>
      </c>
      <c r="C4932" s="81" t="s">
        <v>584</v>
      </c>
      <c r="D4932" s="73" t="s">
        <v>4869</v>
      </c>
      <c r="E4932" s="88"/>
      <c r="F4932" s="88"/>
      <c r="G4932" s="88">
        <v>5200</v>
      </c>
      <c r="H4932" s="73">
        <v>2557</v>
      </c>
      <c r="I4932" s="73" t="s">
        <v>154</v>
      </c>
      <c r="J4932" s="73" t="s">
        <v>155</v>
      </c>
      <c r="K4932" s="73" t="s">
        <v>4671</v>
      </c>
    </row>
    <row r="4933" spans="1:11" ht="17.25">
      <c r="A4933" s="89">
        <v>27</v>
      </c>
      <c r="B4933" s="73">
        <v>20821</v>
      </c>
      <c r="C4933" s="81" t="s">
        <v>584</v>
      </c>
      <c r="D4933" s="73" t="s">
        <v>4870</v>
      </c>
      <c r="E4933" s="88"/>
      <c r="F4933" s="88"/>
      <c r="G4933" s="88">
        <v>7000</v>
      </c>
      <c r="H4933" s="73">
        <v>2557</v>
      </c>
      <c r="I4933" s="73" t="s">
        <v>154</v>
      </c>
      <c r="J4933" s="73" t="s">
        <v>155</v>
      </c>
      <c r="K4933" s="73" t="s">
        <v>4671</v>
      </c>
    </row>
    <row r="4934" spans="1:11" ht="17.25">
      <c r="A4934" s="89">
        <v>27</v>
      </c>
      <c r="B4934" s="73">
        <v>20821</v>
      </c>
      <c r="C4934" s="81" t="s">
        <v>584</v>
      </c>
      <c r="D4934" s="73" t="s">
        <v>4871</v>
      </c>
      <c r="E4934" s="88"/>
      <c r="F4934" s="88"/>
      <c r="G4934" s="88">
        <v>7200</v>
      </c>
      <c r="H4934" s="73">
        <v>2557</v>
      </c>
      <c r="I4934" s="73" t="s">
        <v>154</v>
      </c>
      <c r="J4934" s="73" t="s">
        <v>155</v>
      </c>
      <c r="K4934" s="73" t="s">
        <v>4671</v>
      </c>
    </row>
    <row r="4935" spans="1:11" ht="17.25">
      <c r="A4935" s="89">
        <v>27</v>
      </c>
      <c r="B4935" s="73">
        <v>20821</v>
      </c>
      <c r="C4935" s="81" t="s">
        <v>584</v>
      </c>
      <c r="D4935" s="73" t="s">
        <v>4872</v>
      </c>
      <c r="E4935" s="88"/>
      <c r="F4935" s="88"/>
      <c r="G4935" s="88">
        <v>1200</v>
      </c>
      <c r="H4935" s="73">
        <v>2557</v>
      </c>
      <c r="I4935" s="73" t="s">
        <v>154</v>
      </c>
      <c r="J4935" s="73" t="s">
        <v>155</v>
      </c>
      <c r="K4935" s="73" t="s">
        <v>4671</v>
      </c>
    </row>
    <row r="4936" spans="1:11" ht="17.25">
      <c r="A4936" s="89">
        <v>27</v>
      </c>
      <c r="B4936" s="73">
        <v>20821</v>
      </c>
      <c r="C4936" s="81" t="s">
        <v>584</v>
      </c>
      <c r="D4936" s="73" t="s">
        <v>4873</v>
      </c>
      <c r="E4936" s="88"/>
      <c r="F4936" s="88"/>
      <c r="G4936" s="88">
        <v>800</v>
      </c>
      <c r="H4936" s="73">
        <v>2557</v>
      </c>
      <c r="I4936" s="73" t="s">
        <v>154</v>
      </c>
      <c r="J4936" s="73" t="s">
        <v>155</v>
      </c>
      <c r="K4936" s="73" t="s">
        <v>4671</v>
      </c>
    </row>
    <row r="4937" spans="1:11" ht="17.25">
      <c r="A4937" s="89">
        <v>27</v>
      </c>
      <c r="B4937" s="73">
        <v>20821</v>
      </c>
      <c r="C4937" s="81" t="s">
        <v>584</v>
      </c>
      <c r="D4937" s="73" t="s">
        <v>4874</v>
      </c>
      <c r="E4937" s="88"/>
      <c r="F4937" s="88"/>
      <c r="G4937" s="88">
        <v>6400</v>
      </c>
      <c r="H4937" s="73">
        <v>2557</v>
      </c>
      <c r="I4937" s="73" t="s">
        <v>154</v>
      </c>
      <c r="J4937" s="73" t="s">
        <v>155</v>
      </c>
      <c r="K4937" s="73" t="s">
        <v>4671</v>
      </c>
    </row>
    <row r="4938" spans="1:11" ht="17.25">
      <c r="A4938" s="89">
        <v>27</v>
      </c>
      <c r="B4938" s="73">
        <v>20821</v>
      </c>
      <c r="C4938" s="81" t="s">
        <v>584</v>
      </c>
      <c r="D4938" s="73" t="s">
        <v>4875</v>
      </c>
      <c r="E4938" s="88"/>
      <c r="F4938" s="88"/>
      <c r="G4938" s="88">
        <v>5800</v>
      </c>
      <c r="H4938" s="73">
        <v>2557</v>
      </c>
      <c r="I4938" s="73" t="s">
        <v>154</v>
      </c>
      <c r="J4938" s="73" t="s">
        <v>155</v>
      </c>
      <c r="K4938" s="73" t="s">
        <v>4671</v>
      </c>
    </row>
    <row r="4939" spans="1:11" ht="17.25">
      <c r="A4939" s="89">
        <v>27</v>
      </c>
      <c r="B4939" s="73">
        <v>20821</v>
      </c>
      <c r="C4939" s="81" t="s">
        <v>584</v>
      </c>
      <c r="D4939" s="73" t="s">
        <v>4876</v>
      </c>
      <c r="E4939" s="88"/>
      <c r="F4939" s="88"/>
      <c r="G4939" s="88">
        <v>5400</v>
      </c>
      <c r="H4939" s="73">
        <v>2557</v>
      </c>
      <c r="I4939" s="73" t="s">
        <v>154</v>
      </c>
      <c r="J4939" s="73" t="s">
        <v>155</v>
      </c>
      <c r="K4939" s="73" t="s">
        <v>4671</v>
      </c>
    </row>
    <row r="4940" spans="1:11" ht="17.25">
      <c r="A4940" s="89">
        <v>27</v>
      </c>
      <c r="B4940" s="73">
        <v>20821</v>
      </c>
      <c r="C4940" s="81" t="s">
        <v>584</v>
      </c>
      <c r="D4940" s="73" t="s">
        <v>4877</v>
      </c>
      <c r="E4940" s="88"/>
      <c r="F4940" s="88"/>
      <c r="G4940" s="88">
        <v>4200</v>
      </c>
      <c r="H4940" s="73">
        <v>2557</v>
      </c>
      <c r="I4940" s="73" t="s">
        <v>154</v>
      </c>
      <c r="J4940" s="73" t="s">
        <v>155</v>
      </c>
      <c r="K4940" s="73" t="s">
        <v>4671</v>
      </c>
    </row>
    <row r="4941" spans="1:11" ht="17.25">
      <c r="A4941" s="89">
        <v>27</v>
      </c>
      <c r="B4941" s="73">
        <v>20821</v>
      </c>
      <c r="C4941" s="81" t="s">
        <v>584</v>
      </c>
      <c r="D4941" s="73" t="s">
        <v>4878</v>
      </c>
      <c r="E4941" s="88"/>
      <c r="F4941" s="88"/>
      <c r="G4941" s="88">
        <v>4800</v>
      </c>
      <c r="H4941" s="73">
        <v>2557</v>
      </c>
      <c r="I4941" s="73" t="s">
        <v>154</v>
      </c>
      <c r="J4941" s="73" t="s">
        <v>155</v>
      </c>
      <c r="K4941" s="73" t="s">
        <v>4671</v>
      </c>
    </row>
    <row r="4942" spans="1:11" ht="17.25">
      <c r="A4942" s="89">
        <v>27</v>
      </c>
      <c r="B4942" s="73">
        <v>20821</v>
      </c>
      <c r="C4942" s="81" t="s">
        <v>584</v>
      </c>
      <c r="D4942" s="73" t="s">
        <v>4879</v>
      </c>
      <c r="E4942" s="88"/>
      <c r="F4942" s="88"/>
      <c r="G4942" s="88">
        <v>4200</v>
      </c>
      <c r="H4942" s="73">
        <v>2557</v>
      </c>
      <c r="I4942" s="73" t="s">
        <v>154</v>
      </c>
      <c r="J4942" s="73" t="s">
        <v>155</v>
      </c>
      <c r="K4942" s="73" t="s">
        <v>4671</v>
      </c>
    </row>
    <row r="4943" spans="1:11" ht="17.25">
      <c r="A4943" s="89">
        <v>27</v>
      </c>
      <c r="B4943" s="73">
        <v>20821</v>
      </c>
      <c r="C4943" s="81" t="s">
        <v>584</v>
      </c>
      <c r="D4943" s="73" t="s">
        <v>4880</v>
      </c>
      <c r="E4943" s="88"/>
      <c r="F4943" s="88"/>
      <c r="G4943" s="88">
        <v>5800</v>
      </c>
      <c r="H4943" s="73">
        <v>2557</v>
      </c>
      <c r="I4943" s="73" t="s">
        <v>154</v>
      </c>
      <c r="J4943" s="73" t="s">
        <v>155</v>
      </c>
      <c r="K4943" s="73" t="s">
        <v>4671</v>
      </c>
    </row>
    <row r="4944" spans="1:11" ht="17.25">
      <c r="A4944" s="89">
        <v>27</v>
      </c>
      <c r="B4944" s="73">
        <v>20821</v>
      </c>
      <c r="C4944" s="81" t="s">
        <v>584</v>
      </c>
      <c r="D4944" s="73" t="s">
        <v>4881</v>
      </c>
      <c r="E4944" s="88"/>
      <c r="F4944" s="88"/>
      <c r="G4944" s="88">
        <v>4800</v>
      </c>
      <c r="H4944" s="73">
        <v>2557</v>
      </c>
      <c r="I4944" s="73" t="s">
        <v>154</v>
      </c>
      <c r="J4944" s="73" t="s">
        <v>155</v>
      </c>
      <c r="K4944" s="73" t="s">
        <v>4671</v>
      </c>
    </row>
    <row r="4945" spans="1:11" ht="17.25">
      <c r="A4945" s="89">
        <v>27</v>
      </c>
      <c r="B4945" s="73">
        <v>20821</v>
      </c>
      <c r="C4945" s="81" t="s">
        <v>584</v>
      </c>
      <c r="D4945" s="73" t="s">
        <v>4882</v>
      </c>
      <c r="E4945" s="88"/>
      <c r="F4945" s="88"/>
      <c r="G4945" s="88">
        <v>5000</v>
      </c>
      <c r="H4945" s="73">
        <v>2557</v>
      </c>
      <c r="I4945" s="73" t="s">
        <v>154</v>
      </c>
      <c r="J4945" s="73" t="s">
        <v>155</v>
      </c>
      <c r="K4945" s="73" t="s">
        <v>4671</v>
      </c>
    </row>
    <row r="4946" spans="1:11" ht="17.25">
      <c r="A4946" s="89">
        <v>27</v>
      </c>
      <c r="B4946" s="73">
        <v>20821</v>
      </c>
      <c r="C4946" s="81" t="s">
        <v>584</v>
      </c>
      <c r="D4946" s="73" t="s">
        <v>4883</v>
      </c>
      <c r="E4946" s="88"/>
      <c r="F4946" s="88"/>
      <c r="G4946" s="88">
        <v>3600</v>
      </c>
      <c r="H4946" s="73">
        <v>2557</v>
      </c>
      <c r="I4946" s="73" t="s">
        <v>154</v>
      </c>
      <c r="J4946" s="73" t="s">
        <v>155</v>
      </c>
      <c r="K4946" s="73" t="s">
        <v>4671</v>
      </c>
    </row>
    <row r="4947" spans="1:11" ht="17.25">
      <c r="A4947" s="89">
        <v>27</v>
      </c>
      <c r="B4947" s="73">
        <v>20821</v>
      </c>
      <c r="C4947" s="81" t="s">
        <v>584</v>
      </c>
      <c r="D4947" s="73" t="s">
        <v>4884</v>
      </c>
      <c r="E4947" s="88"/>
      <c r="F4947" s="88"/>
      <c r="G4947" s="88">
        <v>4000</v>
      </c>
      <c r="H4947" s="73">
        <v>2557</v>
      </c>
      <c r="I4947" s="73" t="s">
        <v>154</v>
      </c>
      <c r="J4947" s="73" t="s">
        <v>155</v>
      </c>
      <c r="K4947" s="73" t="s">
        <v>4671</v>
      </c>
    </row>
    <row r="4948" spans="1:11" ht="17.25">
      <c r="A4948" s="89">
        <v>27</v>
      </c>
      <c r="B4948" s="73">
        <v>20821</v>
      </c>
      <c r="C4948" s="81" t="s">
        <v>584</v>
      </c>
      <c r="D4948" s="73" t="s">
        <v>4885</v>
      </c>
      <c r="E4948" s="88"/>
      <c r="F4948" s="88"/>
      <c r="G4948" s="88">
        <v>6600</v>
      </c>
      <c r="H4948" s="73">
        <v>2557</v>
      </c>
      <c r="I4948" s="73" t="s">
        <v>154</v>
      </c>
      <c r="J4948" s="73" t="s">
        <v>155</v>
      </c>
      <c r="K4948" s="73" t="s">
        <v>4671</v>
      </c>
    </row>
    <row r="4949" spans="1:11" ht="17.25">
      <c r="A4949" s="89">
        <v>27</v>
      </c>
      <c r="B4949" s="73">
        <v>20821</v>
      </c>
      <c r="C4949" s="81" t="s">
        <v>584</v>
      </c>
      <c r="D4949" s="73" t="s">
        <v>4886</v>
      </c>
      <c r="E4949" s="88"/>
      <c r="F4949" s="88"/>
      <c r="G4949" s="88">
        <v>4875</v>
      </c>
      <c r="H4949" s="73">
        <v>2557</v>
      </c>
      <c r="I4949" s="73" t="s">
        <v>154</v>
      </c>
      <c r="J4949" s="73" t="s">
        <v>155</v>
      </c>
      <c r="K4949" s="73" t="s">
        <v>4671</v>
      </c>
    </row>
    <row r="4950" spans="1:11" ht="17.25">
      <c r="A4950" s="89">
        <v>27</v>
      </c>
      <c r="B4950" s="73">
        <v>20821</v>
      </c>
      <c r="C4950" s="81" t="s">
        <v>584</v>
      </c>
      <c r="D4950" s="73" t="s">
        <v>4886</v>
      </c>
      <c r="E4950" s="88"/>
      <c r="F4950" s="88"/>
      <c r="G4950" s="88">
        <v>13125</v>
      </c>
      <c r="H4950" s="73">
        <v>2557</v>
      </c>
      <c r="I4950" s="73" t="s">
        <v>154</v>
      </c>
      <c r="J4950" s="73" t="s">
        <v>155</v>
      </c>
      <c r="K4950" s="73" t="s">
        <v>4671</v>
      </c>
    </row>
    <row r="4951" spans="1:11" ht="17.25">
      <c r="A4951" s="89">
        <v>27</v>
      </c>
      <c r="B4951" s="73">
        <v>20821</v>
      </c>
      <c r="C4951" s="81" t="s">
        <v>584</v>
      </c>
      <c r="D4951" s="73" t="s">
        <v>4886</v>
      </c>
      <c r="E4951" s="88"/>
      <c r="F4951" s="88"/>
      <c r="G4951" s="88">
        <v>12375</v>
      </c>
      <c r="H4951" s="73">
        <v>2557</v>
      </c>
      <c r="I4951" s="73" t="s">
        <v>154</v>
      </c>
      <c r="J4951" s="73" t="s">
        <v>155</v>
      </c>
      <c r="K4951" s="73" t="s">
        <v>4671</v>
      </c>
    </row>
    <row r="4952" spans="1:11" ht="17.25">
      <c r="A4952" s="89">
        <v>27</v>
      </c>
      <c r="B4952" s="73">
        <v>20821</v>
      </c>
      <c r="C4952" s="81" t="s">
        <v>584</v>
      </c>
      <c r="D4952" s="73" t="s">
        <v>4886</v>
      </c>
      <c r="E4952" s="88"/>
      <c r="F4952" s="88"/>
      <c r="G4952" s="88">
        <v>13500</v>
      </c>
      <c r="H4952" s="73">
        <v>2557</v>
      </c>
      <c r="I4952" s="73" t="s">
        <v>154</v>
      </c>
      <c r="J4952" s="73" t="s">
        <v>155</v>
      </c>
      <c r="K4952" s="73" t="s">
        <v>4671</v>
      </c>
    </row>
    <row r="4953" spans="1:11" ht="17.25">
      <c r="A4953" s="89">
        <v>27</v>
      </c>
      <c r="B4953" s="73">
        <v>20821</v>
      </c>
      <c r="C4953" s="81" t="s">
        <v>584</v>
      </c>
      <c r="D4953" s="73" t="s">
        <v>4886</v>
      </c>
      <c r="E4953" s="88"/>
      <c r="F4953" s="88"/>
      <c r="G4953" s="88">
        <v>13500</v>
      </c>
      <c r="H4953" s="73">
        <v>2557</v>
      </c>
      <c r="I4953" s="73" t="s">
        <v>154</v>
      </c>
      <c r="J4953" s="73" t="s">
        <v>155</v>
      </c>
      <c r="K4953" s="73" t="s">
        <v>4671</v>
      </c>
    </row>
    <row r="4954" spans="1:11" ht="17.25">
      <c r="A4954" s="89">
        <v>27</v>
      </c>
      <c r="B4954" s="73">
        <v>20821</v>
      </c>
      <c r="C4954" s="81" t="s">
        <v>584</v>
      </c>
      <c r="D4954" s="73" t="s">
        <v>4886</v>
      </c>
      <c r="E4954" s="88"/>
      <c r="F4954" s="88"/>
      <c r="G4954" s="88">
        <v>13500</v>
      </c>
      <c r="H4954" s="73">
        <v>2557</v>
      </c>
      <c r="I4954" s="73" t="s">
        <v>154</v>
      </c>
      <c r="J4954" s="73" t="s">
        <v>155</v>
      </c>
      <c r="K4954" s="73" t="s">
        <v>4671</v>
      </c>
    </row>
    <row r="4955" spans="1:11" ht="17.25">
      <c r="A4955" s="89">
        <v>27</v>
      </c>
      <c r="B4955" s="73">
        <v>20821</v>
      </c>
      <c r="C4955" s="81" t="s">
        <v>584</v>
      </c>
      <c r="D4955" s="73" t="s">
        <v>4886</v>
      </c>
      <c r="E4955" s="88"/>
      <c r="F4955" s="88"/>
      <c r="G4955" s="88">
        <v>6000</v>
      </c>
      <c r="H4955" s="73">
        <v>2557</v>
      </c>
      <c r="I4955" s="73" t="s">
        <v>154</v>
      </c>
      <c r="J4955" s="73" t="s">
        <v>155</v>
      </c>
      <c r="K4955" s="73" t="s">
        <v>4671</v>
      </c>
    </row>
    <row r="4956" spans="1:11" ht="17.25">
      <c r="A4956" s="89">
        <v>27</v>
      </c>
      <c r="B4956" s="73">
        <v>20821</v>
      </c>
      <c r="C4956" s="81" t="s">
        <v>584</v>
      </c>
      <c r="D4956" s="73" t="s">
        <v>4886</v>
      </c>
      <c r="E4956" s="88"/>
      <c r="F4956" s="88"/>
      <c r="G4956" s="88">
        <v>7875</v>
      </c>
      <c r="H4956" s="73">
        <v>2557</v>
      </c>
      <c r="I4956" s="73" t="s">
        <v>154</v>
      </c>
      <c r="J4956" s="73" t="s">
        <v>155</v>
      </c>
      <c r="K4956" s="73" t="s">
        <v>4671</v>
      </c>
    </row>
    <row r="4957" spans="1:11" ht="17.25">
      <c r="A4957" s="89">
        <v>27</v>
      </c>
      <c r="B4957" s="73">
        <v>20821</v>
      </c>
      <c r="C4957" s="81" t="s">
        <v>584</v>
      </c>
      <c r="D4957" s="73" t="s">
        <v>4886</v>
      </c>
      <c r="E4957" s="88"/>
      <c r="F4957" s="88"/>
      <c r="G4957" s="88">
        <v>13500</v>
      </c>
      <c r="H4957" s="73">
        <v>2557</v>
      </c>
      <c r="I4957" s="73" t="s">
        <v>154</v>
      </c>
      <c r="J4957" s="73" t="s">
        <v>155</v>
      </c>
      <c r="K4957" s="73" t="s">
        <v>4671</v>
      </c>
    </row>
    <row r="4958" spans="1:11" ht="17.25">
      <c r="A4958" s="89">
        <v>27</v>
      </c>
      <c r="B4958" s="73">
        <v>20821</v>
      </c>
      <c r="C4958" s="81" t="s">
        <v>584</v>
      </c>
      <c r="D4958" s="73" t="s">
        <v>4886</v>
      </c>
      <c r="E4958" s="88"/>
      <c r="F4958" s="88"/>
      <c r="G4958" s="88">
        <v>13500</v>
      </c>
      <c r="H4958" s="73">
        <v>2557</v>
      </c>
      <c r="I4958" s="73" t="s">
        <v>154</v>
      </c>
      <c r="J4958" s="73" t="s">
        <v>155</v>
      </c>
      <c r="K4958" s="73" t="s">
        <v>4671</v>
      </c>
    </row>
    <row r="4959" spans="1:11" ht="17.25">
      <c r="A4959" s="89">
        <v>27</v>
      </c>
      <c r="B4959" s="73">
        <v>20821</v>
      </c>
      <c r="C4959" s="81" t="s">
        <v>584</v>
      </c>
      <c r="D4959" s="73" t="s">
        <v>4886</v>
      </c>
      <c r="E4959" s="88"/>
      <c r="F4959" s="88"/>
      <c r="G4959" s="88">
        <v>8250</v>
      </c>
      <c r="H4959" s="73">
        <v>2557</v>
      </c>
      <c r="I4959" s="73" t="s">
        <v>154</v>
      </c>
      <c r="J4959" s="73" t="s">
        <v>155</v>
      </c>
      <c r="K4959" s="73" t="s">
        <v>4671</v>
      </c>
    </row>
    <row r="4960" spans="1:11" ht="17.25">
      <c r="A4960" s="89">
        <v>27</v>
      </c>
      <c r="B4960" s="73">
        <v>20821</v>
      </c>
      <c r="C4960" s="81" t="s">
        <v>584</v>
      </c>
      <c r="D4960" s="73" t="s">
        <v>4886</v>
      </c>
      <c r="E4960" s="88"/>
      <c r="F4960" s="88"/>
      <c r="G4960" s="88">
        <v>9000</v>
      </c>
      <c r="H4960" s="73">
        <v>2557</v>
      </c>
      <c r="I4960" s="73" t="s">
        <v>154</v>
      </c>
      <c r="J4960" s="73" t="s">
        <v>155</v>
      </c>
      <c r="K4960" s="73" t="s">
        <v>4671</v>
      </c>
    </row>
    <row r="4961" spans="1:11" ht="17.25">
      <c r="A4961" s="89">
        <v>27</v>
      </c>
      <c r="B4961" s="73">
        <v>20821</v>
      </c>
      <c r="C4961" s="81" t="s">
        <v>584</v>
      </c>
      <c r="D4961" s="73" t="s">
        <v>4886</v>
      </c>
      <c r="E4961" s="88"/>
      <c r="F4961" s="88"/>
      <c r="G4961" s="88">
        <v>7125</v>
      </c>
      <c r="H4961" s="73">
        <v>2557</v>
      </c>
      <c r="I4961" s="73" t="s">
        <v>154</v>
      </c>
      <c r="J4961" s="73" t="s">
        <v>155</v>
      </c>
      <c r="K4961" s="73" t="s">
        <v>4671</v>
      </c>
    </row>
    <row r="4962" spans="1:11" ht="17.25">
      <c r="A4962" s="89">
        <v>27</v>
      </c>
      <c r="B4962" s="73">
        <v>20821</v>
      </c>
      <c r="C4962" s="81" t="s">
        <v>584</v>
      </c>
      <c r="D4962" s="73" t="s">
        <v>4886</v>
      </c>
      <c r="E4962" s="88"/>
      <c r="F4962" s="88"/>
      <c r="G4962" s="88">
        <v>8625</v>
      </c>
      <c r="H4962" s="73">
        <v>2557</v>
      </c>
      <c r="I4962" s="73" t="s">
        <v>154</v>
      </c>
      <c r="J4962" s="73" t="s">
        <v>155</v>
      </c>
      <c r="K4962" s="73" t="s">
        <v>4671</v>
      </c>
    </row>
    <row r="4963" spans="1:11" ht="17.25">
      <c r="A4963" s="89">
        <v>27</v>
      </c>
      <c r="B4963" s="73">
        <v>20821</v>
      </c>
      <c r="C4963" s="81" t="s">
        <v>584</v>
      </c>
      <c r="D4963" s="73" t="s">
        <v>4886</v>
      </c>
      <c r="E4963" s="88"/>
      <c r="F4963" s="88"/>
      <c r="G4963" s="88">
        <v>10500</v>
      </c>
      <c r="H4963" s="73">
        <v>2557</v>
      </c>
      <c r="I4963" s="73" t="s">
        <v>154</v>
      </c>
      <c r="J4963" s="73" t="s">
        <v>155</v>
      </c>
      <c r="K4963" s="73" t="s">
        <v>4671</v>
      </c>
    </row>
    <row r="4964" spans="1:11" ht="17.25">
      <c r="A4964" s="89">
        <v>27</v>
      </c>
      <c r="B4964" s="73">
        <v>20821</v>
      </c>
      <c r="C4964" s="81" t="s">
        <v>584</v>
      </c>
      <c r="D4964" s="73" t="s">
        <v>4886</v>
      </c>
      <c r="E4964" s="88"/>
      <c r="F4964" s="88"/>
      <c r="G4964" s="88">
        <v>2250</v>
      </c>
      <c r="H4964" s="73">
        <v>2557</v>
      </c>
      <c r="I4964" s="73" t="s">
        <v>154</v>
      </c>
      <c r="J4964" s="73" t="s">
        <v>155</v>
      </c>
      <c r="K4964" s="73" t="s">
        <v>4671</v>
      </c>
    </row>
    <row r="4965" spans="1:11" ht="17.25">
      <c r="A4965" s="89">
        <v>27</v>
      </c>
      <c r="B4965" s="73">
        <v>20821</v>
      </c>
      <c r="C4965" s="81" t="s">
        <v>584</v>
      </c>
      <c r="D4965" s="73" t="s">
        <v>4886</v>
      </c>
      <c r="E4965" s="88"/>
      <c r="F4965" s="88"/>
      <c r="G4965" s="88">
        <v>13500</v>
      </c>
      <c r="H4965" s="73">
        <v>2557</v>
      </c>
      <c r="I4965" s="73" t="s">
        <v>154</v>
      </c>
      <c r="J4965" s="73" t="s">
        <v>155</v>
      </c>
      <c r="K4965" s="73" t="s">
        <v>4671</v>
      </c>
    </row>
    <row r="4966" spans="1:11" ht="17.25">
      <c r="A4966" s="89">
        <v>27</v>
      </c>
      <c r="B4966" s="73">
        <v>20821</v>
      </c>
      <c r="C4966" s="81" t="s">
        <v>584</v>
      </c>
      <c r="D4966" s="73" t="s">
        <v>4886</v>
      </c>
      <c r="E4966" s="88"/>
      <c r="F4966" s="88"/>
      <c r="G4966" s="88">
        <v>12000</v>
      </c>
      <c r="H4966" s="73">
        <v>2557</v>
      </c>
      <c r="I4966" s="73" t="s">
        <v>154</v>
      </c>
      <c r="J4966" s="73" t="s">
        <v>155</v>
      </c>
      <c r="K4966" s="73" t="s">
        <v>4671</v>
      </c>
    </row>
    <row r="4967" spans="1:11" ht="17.25">
      <c r="A4967" s="89">
        <v>27</v>
      </c>
      <c r="B4967" s="73">
        <v>20821</v>
      </c>
      <c r="C4967" s="81" t="s">
        <v>584</v>
      </c>
      <c r="D4967" s="73" t="s">
        <v>4886</v>
      </c>
      <c r="E4967" s="88"/>
      <c r="F4967" s="88"/>
      <c r="G4967" s="88">
        <v>12750</v>
      </c>
      <c r="H4967" s="73">
        <v>2557</v>
      </c>
      <c r="I4967" s="73" t="s">
        <v>154</v>
      </c>
      <c r="J4967" s="73" t="s">
        <v>155</v>
      </c>
      <c r="K4967" s="73" t="s">
        <v>4671</v>
      </c>
    </row>
    <row r="4968" spans="1:11" ht="17.25">
      <c r="A4968" s="89">
        <v>27</v>
      </c>
      <c r="B4968" s="73">
        <v>20821</v>
      </c>
      <c r="C4968" s="70" t="s">
        <v>158</v>
      </c>
      <c r="D4968" s="73" t="s">
        <v>4887</v>
      </c>
      <c r="E4968" s="88"/>
      <c r="F4968" s="88"/>
      <c r="G4968" s="88">
        <v>9255.5</v>
      </c>
      <c r="H4968" s="73">
        <v>2557</v>
      </c>
      <c r="I4968" s="73" t="s">
        <v>154</v>
      </c>
      <c r="J4968" s="73" t="s">
        <v>155</v>
      </c>
      <c r="K4968" s="73" t="s">
        <v>4671</v>
      </c>
    </row>
    <row r="4969" spans="1:11" ht="17.25">
      <c r="A4969" s="89">
        <v>27</v>
      </c>
      <c r="B4969" s="73">
        <v>20821</v>
      </c>
      <c r="C4969" s="70" t="s">
        <v>158</v>
      </c>
      <c r="D4969" s="73" t="s">
        <v>4888</v>
      </c>
      <c r="E4969" s="88"/>
      <c r="F4969" s="88"/>
      <c r="G4969" s="88">
        <v>472</v>
      </c>
      <c r="H4969" s="73">
        <v>2557</v>
      </c>
      <c r="I4969" s="73" t="s">
        <v>154</v>
      </c>
      <c r="J4969" s="73" t="s">
        <v>155</v>
      </c>
      <c r="K4969" s="73" t="s">
        <v>4671</v>
      </c>
    </row>
    <row r="4970" spans="1:11" ht="17.25">
      <c r="A4970" s="89">
        <v>27</v>
      </c>
      <c r="B4970" s="73">
        <v>20821</v>
      </c>
      <c r="C4970" s="81" t="s">
        <v>584</v>
      </c>
      <c r="D4970" s="73" t="s">
        <v>4889</v>
      </c>
      <c r="E4970" s="88"/>
      <c r="F4970" s="88"/>
      <c r="G4970" s="88">
        <v>2200</v>
      </c>
      <c r="H4970" s="73">
        <v>2557</v>
      </c>
      <c r="I4970" s="73" t="s">
        <v>154</v>
      </c>
      <c r="J4970" s="73" t="s">
        <v>155</v>
      </c>
      <c r="K4970" s="73" t="s">
        <v>4671</v>
      </c>
    </row>
    <row r="4971" spans="1:11" ht="17.25">
      <c r="A4971" s="89">
        <v>27</v>
      </c>
      <c r="B4971" s="73">
        <v>20821</v>
      </c>
      <c r="C4971" s="81" t="s">
        <v>584</v>
      </c>
      <c r="D4971" s="73" t="s">
        <v>4886</v>
      </c>
      <c r="E4971" s="88"/>
      <c r="F4971" s="88"/>
      <c r="G4971" s="88">
        <v>1800</v>
      </c>
      <c r="H4971" s="73">
        <v>2557</v>
      </c>
      <c r="I4971" s="73" t="s">
        <v>154</v>
      </c>
      <c r="J4971" s="73" t="s">
        <v>155</v>
      </c>
      <c r="K4971" s="73" t="s">
        <v>4671</v>
      </c>
    </row>
    <row r="4972" spans="1:11" ht="17.25">
      <c r="A4972" s="89">
        <v>28</v>
      </c>
      <c r="B4972" s="73">
        <v>20821</v>
      </c>
      <c r="C4972" s="81" t="s">
        <v>584</v>
      </c>
      <c r="D4972" s="73" t="s">
        <v>4865</v>
      </c>
      <c r="E4972" s="88"/>
      <c r="F4972" s="88"/>
      <c r="G4972" s="88">
        <v>7000</v>
      </c>
      <c r="H4972" s="73">
        <v>2557</v>
      </c>
      <c r="I4972" s="73" t="s">
        <v>154</v>
      </c>
      <c r="J4972" s="73" t="s">
        <v>155</v>
      </c>
      <c r="K4972" s="73" t="s">
        <v>4671</v>
      </c>
    </row>
    <row r="4973" spans="1:11" ht="17.25">
      <c r="A4973" s="89">
        <v>28</v>
      </c>
      <c r="B4973" s="73">
        <v>20821</v>
      </c>
      <c r="C4973" s="81" t="s">
        <v>584</v>
      </c>
      <c r="D4973" s="73" t="s">
        <v>4886</v>
      </c>
      <c r="E4973" s="88"/>
      <c r="F4973" s="88"/>
      <c r="G4973" s="88">
        <v>375</v>
      </c>
      <c r="H4973" s="73">
        <v>2557</v>
      </c>
      <c r="I4973" s="73" t="s">
        <v>154</v>
      </c>
      <c r="J4973" s="73" t="s">
        <v>155</v>
      </c>
      <c r="K4973" s="73" t="s">
        <v>4671</v>
      </c>
    </row>
    <row r="4974" spans="1:11" ht="17.25">
      <c r="A4974" s="89">
        <v>29</v>
      </c>
      <c r="B4974" s="73">
        <v>20821</v>
      </c>
      <c r="C4974" s="81" t="s">
        <v>160</v>
      </c>
      <c r="D4974" s="73" t="s">
        <v>4890</v>
      </c>
      <c r="E4974" s="88"/>
      <c r="F4974" s="88"/>
      <c r="G4974" s="88">
        <v>480</v>
      </c>
      <c r="H4974" s="73">
        <v>2557</v>
      </c>
      <c r="I4974" s="73" t="s">
        <v>154</v>
      </c>
      <c r="J4974" s="73" t="s">
        <v>155</v>
      </c>
      <c r="K4974" s="73" t="s">
        <v>4671</v>
      </c>
    </row>
    <row r="4975" spans="1:11" ht="17.25">
      <c r="A4975" s="89">
        <v>30</v>
      </c>
      <c r="B4975" s="73">
        <v>20821</v>
      </c>
      <c r="C4975" s="81" t="s">
        <v>584</v>
      </c>
      <c r="D4975" s="73" t="s">
        <v>4891</v>
      </c>
      <c r="E4975" s="88"/>
      <c r="F4975" s="88"/>
      <c r="G4975" s="88">
        <v>3400</v>
      </c>
      <c r="H4975" s="73">
        <v>2557</v>
      </c>
      <c r="I4975" s="73" t="s">
        <v>154</v>
      </c>
      <c r="J4975" s="73" t="s">
        <v>155</v>
      </c>
      <c r="K4975" s="73" t="s">
        <v>4671</v>
      </c>
    </row>
    <row r="4976" spans="1:11" ht="17.25">
      <c r="A4976" s="89">
        <v>5</v>
      </c>
      <c r="B4976" s="73">
        <v>20852</v>
      </c>
      <c r="C4976" s="81" t="s">
        <v>584</v>
      </c>
      <c r="D4976" s="73" t="s">
        <v>4892</v>
      </c>
      <c r="E4976" s="88"/>
      <c r="F4976" s="88"/>
      <c r="G4976" s="88">
        <v>25200</v>
      </c>
      <c r="H4976" s="73">
        <v>2557</v>
      </c>
      <c r="I4976" s="73" t="s">
        <v>154</v>
      </c>
      <c r="J4976" s="73" t="s">
        <v>155</v>
      </c>
      <c r="K4976" s="73" t="s">
        <v>4671</v>
      </c>
    </row>
    <row r="4977" spans="1:11" ht="17.25">
      <c r="A4977" s="89">
        <v>5</v>
      </c>
      <c r="B4977" s="73">
        <v>20852</v>
      </c>
      <c r="C4977" s="81" t="s">
        <v>584</v>
      </c>
      <c r="D4977" s="73" t="s">
        <v>4893</v>
      </c>
      <c r="E4977" s="88"/>
      <c r="F4977" s="88"/>
      <c r="G4977" s="88">
        <v>26400</v>
      </c>
      <c r="H4977" s="73">
        <v>2557</v>
      </c>
      <c r="I4977" s="73" t="s">
        <v>154</v>
      </c>
      <c r="J4977" s="73" t="s">
        <v>155</v>
      </c>
      <c r="K4977" s="73" t="s">
        <v>4671</v>
      </c>
    </row>
    <row r="4978" spans="1:11" ht="17.25">
      <c r="A4978" s="89">
        <v>5</v>
      </c>
      <c r="B4978" s="73">
        <v>20852</v>
      </c>
      <c r="C4978" s="72" t="s">
        <v>171</v>
      </c>
      <c r="D4978" s="73" t="s">
        <v>4894</v>
      </c>
      <c r="E4978" s="88"/>
      <c r="F4978" s="88"/>
      <c r="G4978" s="88">
        <v>2160</v>
      </c>
      <c r="H4978" s="73">
        <v>2557</v>
      </c>
      <c r="I4978" s="73" t="s">
        <v>154</v>
      </c>
      <c r="J4978" s="73" t="s">
        <v>155</v>
      </c>
      <c r="K4978" s="73" t="s">
        <v>4671</v>
      </c>
    </row>
    <row r="4979" spans="1:11" ht="17.25">
      <c r="A4979" s="89">
        <v>5</v>
      </c>
      <c r="B4979" s="73">
        <v>20852</v>
      </c>
      <c r="C4979" s="81" t="s">
        <v>584</v>
      </c>
      <c r="D4979" s="73" t="s">
        <v>4895</v>
      </c>
      <c r="E4979" s="88"/>
      <c r="F4979" s="88"/>
      <c r="G4979" s="88">
        <v>18000</v>
      </c>
      <c r="H4979" s="73">
        <v>2557</v>
      </c>
      <c r="I4979" s="73" t="s">
        <v>154</v>
      </c>
      <c r="J4979" s="73" t="s">
        <v>155</v>
      </c>
      <c r="K4979" s="73" t="s">
        <v>4671</v>
      </c>
    </row>
    <row r="4980" spans="1:11" ht="17.25">
      <c r="A4980" s="89">
        <v>7</v>
      </c>
      <c r="B4980" s="73">
        <v>20852</v>
      </c>
      <c r="C4980" s="71" t="s">
        <v>560</v>
      </c>
      <c r="D4980" s="73" t="s">
        <v>4896</v>
      </c>
      <c r="E4980" s="88"/>
      <c r="F4980" s="88"/>
      <c r="G4980" s="88">
        <v>2700</v>
      </c>
      <c r="H4980" s="73">
        <v>2557</v>
      </c>
      <c r="I4980" s="73" t="s">
        <v>154</v>
      </c>
      <c r="J4980" s="73" t="s">
        <v>155</v>
      </c>
      <c r="K4980" s="73" t="s">
        <v>4671</v>
      </c>
    </row>
    <row r="4981" spans="1:11" ht="17.25">
      <c r="A4981" s="89">
        <v>7</v>
      </c>
      <c r="B4981" s="73">
        <v>20852</v>
      </c>
      <c r="C4981" s="71" t="s">
        <v>560</v>
      </c>
      <c r="D4981" s="73" t="s">
        <v>4897</v>
      </c>
      <c r="E4981" s="88"/>
      <c r="F4981" s="88"/>
      <c r="G4981" s="88">
        <v>18000</v>
      </c>
      <c r="H4981" s="73">
        <v>2557</v>
      </c>
      <c r="I4981" s="73" t="s">
        <v>154</v>
      </c>
      <c r="J4981" s="73" t="s">
        <v>155</v>
      </c>
      <c r="K4981" s="73" t="s">
        <v>4671</v>
      </c>
    </row>
    <row r="4982" spans="1:11" ht="17.25">
      <c r="A4982" s="89">
        <v>10</v>
      </c>
      <c r="B4982" s="73">
        <v>20852</v>
      </c>
      <c r="C4982" s="81" t="s">
        <v>584</v>
      </c>
      <c r="D4982" s="73" t="s">
        <v>4898</v>
      </c>
      <c r="E4982" s="88"/>
      <c r="F4982" s="88"/>
      <c r="G4982" s="88">
        <v>19200</v>
      </c>
      <c r="H4982" s="73">
        <v>2557</v>
      </c>
      <c r="I4982" s="73" t="s">
        <v>154</v>
      </c>
      <c r="J4982" s="73" t="s">
        <v>155</v>
      </c>
      <c r="K4982" s="73" t="s">
        <v>4671</v>
      </c>
    </row>
    <row r="4983" spans="1:11" ht="17.25">
      <c r="A4983" s="89">
        <v>10</v>
      </c>
      <c r="B4983" s="73">
        <v>20852</v>
      </c>
      <c r="C4983" s="81" t="s">
        <v>584</v>
      </c>
      <c r="D4983" s="73" t="s">
        <v>4899</v>
      </c>
      <c r="E4983" s="88"/>
      <c r="F4983" s="88"/>
      <c r="G4983" s="88">
        <v>18000</v>
      </c>
      <c r="H4983" s="73">
        <v>2557</v>
      </c>
      <c r="I4983" s="73" t="s">
        <v>154</v>
      </c>
      <c r="J4983" s="73" t="s">
        <v>155</v>
      </c>
      <c r="K4983" s="73" t="s">
        <v>4671</v>
      </c>
    </row>
    <row r="4984" spans="1:11" ht="17.25">
      <c r="A4984" s="89">
        <v>10</v>
      </c>
      <c r="B4984" s="73">
        <v>20852</v>
      </c>
      <c r="C4984" s="66" t="s">
        <v>220</v>
      </c>
      <c r="D4984" s="73" t="s">
        <v>4900</v>
      </c>
      <c r="E4984" s="88"/>
      <c r="F4984" s="88"/>
      <c r="G4984" s="88">
        <v>3700</v>
      </c>
      <c r="H4984" s="73">
        <v>2557</v>
      </c>
      <c r="I4984" s="73" t="s">
        <v>154</v>
      </c>
      <c r="J4984" s="73" t="s">
        <v>155</v>
      </c>
      <c r="K4984" s="73" t="s">
        <v>4671</v>
      </c>
    </row>
    <row r="4985" spans="1:11" ht="17.25">
      <c r="A4985" s="89">
        <v>11</v>
      </c>
      <c r="B4985" s="73">
        <v>20852</v>
      </c>
      <c r="C4985" s="72" t="s">
        <v>596</v>
      </c>
      <c r="D4985" s="73" t="s">
        <v>4901</v>
      </c>
      <c r="E4985" s="88"/>
      <c r="F4985" s="88"/>
      <c r="G4985" s="88">
        <v>21040</v>
      </c>
      <c r="H4985" s="73">
        <v>2557</v>
      </c>
      <c r="I4985" s="73" t="s">
        <v>154</v>
      </c>
      <c r="J4985" s="73" t="s">
        <v>155</v>
      </c>
      <c r="K4985" s="73" t="s">
        <v>4671</v>
      </c>
    </row>
    <row r="4986" spans="1:11" ht="17.25">
      <c r="A4986" s="89">
        <v>11</v>
      </c>
      <c r="B4986" s="73">
        <v>20852</v>
      </c>
      <c r="C4986" s="73" t="s">
        <v>246</v>
      </c>
      <c r="D4986" s="73" t="s">
        <v>4902</v>
      </c>
      <c r="E4986" s="88"/>
      <c r="F4986" s="88"/>
      <c r="G4986" s="88">
        <v>31840</v>
      </c>
      <c r="H4986" s="73">
        <v>2557</v>
      </c>
      <c r="I4986" s="73" t="s">
        <v>154</v>
      </c>
      <c r="J4986" s="73" t="s">
        <v>155</v>
      </c>
      <c r="K4986" s="73" t="s">
        <v>4671</v>
      </c>
    </row>
    <row r="4987" spans="1:11" ht="17.25">
      <c r="A4987" s="89">
        <v>12</v>
      </c>
      <c r="B4987" s="73">
        <v>20852</v>
      </c>
      <c r="C4987" s="81" t="s">
        <v>584</v>
      </c>
      <c r="D4987" s="73" t="s">
        <v>4903</v>
      </c>
      <c r="E4987" s="88"/>
      <c r="F4987" s="88"/>
      <c r="G4987" s="88">
        <v>4800</v>
      </c>
      <c r="H4987" s="73">
        <v>2557</v>
      </c>
      <c r="I4987" s="73" t="s">
        <v>154</v>
      </c>
      <c r="J4987" s="73" t="s">
        <v>155</v>
      </c>
      <c r="K4987" s="73" t="s">
        <v>4671</v>
      </c>
    </row>
    <row r="4988" spans="1:11" ht="17.25">
      <c r="A4988" s="89">
        <v>12</v>
      </c>
      <c r="B4988" s="73">
        <v>20852</v>
      </c>
      <c r="C4988" s="81" t="s">
        <v>584</v>
      </c>
      <c r="D4988" s="73" t="s">
        <v>4903</v>
      </c>
      <c r="E4988" s="88"/>
      <c r="F4988" s="88"/>
      <c r="G4988" s="88">
        <v>4800</v>
      </c>
      <c r="H4988" s="73">
        <v>2557</v>
      </c>
      <c r="I4988" s="73" t="s">
        <v>154</v>
      </c>
      <c r="J4988" s="73" t="s">
        <v>155</v>
      </c>
      <c r="K4988" s="73" t="s">
        <v>4671</v>
      </c>
    </row>
    <row r="4989" spans="1:11" ht="17.25">
      <c r="A4989" s="89">
        <v>12</v>
      </c>
      <c r="B4989" s="73">
        <v>20852</v>
      </c>
      <c r="C4989" s="81" t="s">
        <v>584</v>
      </c>
      <c r="D4989" s="73" t="s">
        <v>4903</v>
      </c>
      <c r="E4989" s="88"/>
      <c r="F4989" s="88"/>
      <c r="G4989" s="88">
        <v>6400</v>
      </c>
      <c r="H4989" s="73">
        <v>2557</v>
      </c>
      <c r="I4989" s="73" t="s">
        <v>154</v>
      </c>
      <c r="J4989" s="73" t="s">
        <v>155</v>
      </c>
      <c r="K4989" s="73" t="s">
        <v>4671</v>
      </c>
    </row>
    <row r="4990" spans="1:11" ht="17.25">
      <c r="A4990" s="89">
        <v>12</v>
      </c>
      <c r="B4990" s="73">
        <v>20852</v>
      </c>
      <c r="C4990" s="81" t="s">
        <v>584</v>
      </c>
      <c r="D4990" s="73" t="s">
        <v>4903</v>
      </c>
      <c r="E4990" s="88"/>
      <c r="F4990" s="88"/>
      <c r="G4990" s="88">
        <v>20000</v>
      </c>
      <c r="H4990" s="73">
        <v>2557</v>
      </c>
      <c r="I4990" s="73" t="s">
        <v>154</v>
      </c>
      <c r="J4990" s="73" t="s">
        <v>155</v>
      </c>
      <c r="K4990" s="73" t="s">
        <v>4671</v>
      </c>
    </row>
    <row r="4991" spans="1:11" ht="17.25">
      <c r="A4991" s="89">
        <v>12</v>
      </c>
      <c r="B4991" s="73">
        <v>20852</v>
      </c>
      <c r="C4991" s="81" t="s">
        <v>584</v>
      </c>
      <c r="D4991" s="73" t="s">
        <v>4904</v>
      </c>
      <c r="E4991" s="88"/>
      <c r="F4991" s="88"/>
      <c r="G4991" s="88">
        <v>46800</v>
      </c>
      <c r="H4991" s="73">
        <v>2557</v>
      </c>
      <c r="I4991" s="73" t="s">
        <v>154</v>
      </c>
      <c r="J4991" s="73" t="s">
        <v>155</v>
      </c>
      <c r="K4991" s="73" t="s">
        <v>4671</v>
      </c>
    </row>
    <row r="4992" spans="1:11" ht="17.25">
      <c r="A4992" s="89">
        <v>12</v>
      </c>
      <c r="B4992" s="73">
        <v>20852</v>
      </c>
      <c r="C4992" s="81" t="s">
        <v>584</v>
      </c>
      <c r="D4992" s="73" t="s">
        <v>4905</v>
      </c>
      <c r="E4992" s="88"/>
      <c r="F4992" s="88"/>
      <c r="G4992" s="88">
        <v>3600</v>
      </c>
      <c r="H4992" s="73">
        <v>2557</v>
      </c>
      <c r="I4992" s="73" t="s">
        <v>154</v>
      </c>
      <c r="J4992" s="73" t="s">
        <v>155</v>
      </c>
      <c r="K4992" s="73" t="s">
        <v>4671</v>
      </c>
    </row>
    <row r="4993" spans="1:11" ht="17.25">
      <c r="A4993" s="89">
        <v>13</v>
      </c>
      <c r="B4993" s="73">
        <v>20852</v>
      </c>
      <c r="C4993" s="81" t="s">
        <v>584</v>
      </c>
      <c r="D4993" s="73" t="s">
        <v>4906</v>
      </c>
      <c r="E4993" s="88"/>
      <c r="F4993" s="88"/>
      <c r="G4993" s="88">
        <v>9200</v>
      </c>
      <c r="H4993" s="73">
        <v>2557</v>
      </c>
      <c r="I4993" s="73" t="s">
        <v>154</v>
      </c>
      <c r="J4993" s="73" t="s">
        <v>155</v>
      </c>
      <c r="K4993" s="73" t="s">
        <v>4671</v>
      </c>
    </row>
    <row r="4994" spans="1:11" ht="17.25">
      <c r="A4994" s="89">
        <v>13</v>
      </c>
      <c r="B4994" s="73">
        <v>20852</v>
      </c>
      <c r="C4994" s="81" t="s">
        <v>584</v>
      </c>
      <c r="D4994" s="73" t="s">
        <v>4907</v>
      </c>
      <c r="E4994" s="88"/>
      <c r="F4994" s="88"/>
      <c r="G4994" s="88">
        <v>3000</v>
      </c>
      <c r="H4994" s="73">
        <v>2557</v>
      </c>
      <c r="I4994" s="73" t="s">
        <v>154</v>
      </c>
      <c r="J4994" s="73" t="s">
        <v>155</v>
      </c>
      <c r="K4994" s="73" t="s">
        <v>4671</v>
      </c>
    </row>
    <row r="4995" spans="1:11" ht="17.25">
      <c r="A4995" s="89">
        <v>13</v>
      </c>
      <c r="B4995" s="73">
        <v>20852</v>
      </c>
      <c r="C4995" s="81" t="s">
        <v>584</v>
      </c>
      <c r="D4995" s="73" t="s">
        <v>4908</v>
      </c>
      <c r="E4995" s="88"/>
      <c r="F4995" s="88"/>
      <c r="G4995" s="88">
        <v>4800</v>
      </c>
      <c r="H4995" s="73">
        <v>2557</v>
      </c>
      <c r="I4995" s="73" t="s">
        <v>154</v>
      </c>
      <c r="J4995" s="73" t="s">
        <v>155</v>
      </c>
      <c r="K4995" s="73" t="s">
        <v>4671</v>
      </c>
    </row>
    <row r="4996" spans="1:11" ht="17.25">
      <c r="A4996" s="89">
        <v>13</v>
      </c>
      <c r="B4996" s="73">
        <v>20852</v>
      </c>
      <c r="C4996" s="81" t="s">
        <v>584</v>
      </c>
      <c r="D4996" s="73" t="s">
        <v>4909</v>
      </c>
      <c r="E4996" s="88"/>
      <c r="F4996" s="88"/>
      <c r="G4996" s="88">
        <v>1800</v>
      </c>
      <c r="H4996" s="73">
        <v>2557</v>
      </c>
      <c r="I4996" s="73" t="s">
        <v>154</v>
      </c>
      <c r="J4996" s="73" t="s">
        <v>155</v>
      </c>
      <c r="K4996" s="73" t="s">
        <v>4671</v>
      </c>
    </row>
    <row r="4997" spans="1:11" ht="17.25">
      <c r="A4997" s="89">
        <v>13</v>
      </c>
      <c r="B4997" s="73">
        <v>20852</v>
      </c>
      <c r="C4997" s="81" t="s">
        <v>584</v>
      </c>
      <c r="D4997" s="73" t="s">
        <v>4910</v>
      </c>
      <c r="E4997" s="88"/>
      <c r="F4997" s="88"/>
      <c r="G4997" s="88">
        <v>1200</v>
      </c>
      <c r="H4997" s="73">
        <v>2557</v>
      </c>
      <c r="I4997" s="73" t="s">
        <v>154</v>
      </c>
      <c r="J4997" s="73" t="s">
        <v>155</v>
      </c>
      <c r="K4997" s="73" t="s">
        <v>4671</v>
      </c>
    </row>
    <row r="4998" spans="1:11" ht="17.25">
      <c r="A4998" s="89">
        <v>13</v>
      </c>
      <c r="B4998" s="73">
        <v>20852</v>
      </c>
      <c r="C4998" s="81" t="s">
        <v>584</v>
      </c>
      <c r="D4998" s="73" t="s">
        <v>4911</v>
      </c>
      <c r="E4998" s="88"/>
      <c r="F4998" s="88"/>
      <c r="G4998" s="88">
        <v>4800</v>
      </c>
      <c r="H4998" s="73">
        <v>2557</v>
      </c>
      <c r="I4998" s="73" t="s">
        <v>154</v>
      </c>
      <c r="J4998" s="73" t="s">
        <v>155</v>
      </c>
      <c r="K4998" s="73" t="s">
        <v>4671</v>
      </c>
    </row>
    <row r="4999" spans="1:11" ht="17.25">
      <c r="A4999" s="89">
        <v>13</v>
      </c>
      <c r="B4999" s="73">
        <v>20852</v>
      </c>
      <c r="C4999" s="81" t="s">
        <v>584</v>
      </c>
      <c r="D4999" s="73" t="s">
        <v>4912</v>
      </c>
      <c r="E4999" s="88"/>
      <c r="F4999" s="88"/>
      <c r="G4999" s="88">
        <v>3200</v>
      </c>
      <c r="H4999" s="73">
        <v>2557</v>
      </c>
      <c r="I4999" s="73" t="s">
        <v>154</v>
      </c>
      <c r="J4999" s="73" t="s">
        <v>155</v>
      </c>
      <c r="K4999" s="73" t="s">
        <v>4671</v>
      </c>
    </row>
    <row r="5000" spans="1:11" ht="17.25">
      <c r="A5000" s="89">
        <v>13</v>
      </c>
      <c r="B5000" s="73">
        <v>20852</v>
      </c>
      <c r="C5000" s="81" t="s">
        <v>584</v>
      </c>
      <c r="D5000" s="73" t="s">
        <v>4913</v>
      </c>
      <c r="E5000" s="88"/>
      <c r="F5000" s="88"/>
      <c r="G5000" s="88">
        <v>11100</v>
      </c>
      <c r="H5000" s="73">
        <v>2557</v>
      </c>
      <c r="I5000" s="73" t="s">
        <v>154</v>
      </c>
      <c r="J5000" s="73" t="s">
        <v>155</v>
      </c>
      <c r="K5000" s="73" t="s">
        <v>4671</v>
      </c>
    </row>
    <row r="5001" spans="1:11" ht="17.25">
      <c r="A5001" s="89">
        <v>13</v>
      </c>
      <c r="B5001" s="73">
        <v>20852</v>
      </c>
      <c r="C5001" s="81" t="s">
        <v>584</v>
      </c>
      <c r="D5001" s="73" t="s">
        <v>4914</v>
      </c>
      <c r="E5001" s="88"/>
      <c r="F5001" s="88"/>
      <c r="G5001" s="88">
        <v>1200</v>
      </c>
      <c r="H5001" s="73">
        <v>2557</v>
      </c>
      <c r="I5001" s="73" t="s">
        <v>154</v>
      </c>
      <c r="J5001" s="73" t="s">
        <v>155</v>
      </c>
      <c r="K5001" s="73" t="s">
        <v>4671</v>
      </c>
    </row>
    <row r="5002" spans="1:11" ht="17.25">
      <c r="A5002" s="89">
        <v>13</v>
      </c>
      <c r="B5002" s="73">
        <v>20852</v>
      </c>
      <c r="C5002" s="81" t="s">
        <v>584</v>
      </c>
      <c r="D5002" s="73" t="s">
        <v>4915</v>
      </c>
      <c r="E5002" s="88"/>
      <c r="F5002" s="88"/>
      <c r="G5002" s="88">
        <v>3600</v>
      </c>
      <c r="H5002" s="73">
        <v>2557</v>
      </c>
      <c r="I5002" s="73" t="s">
        <v>154</v>
      </c>
      <c r="J5002" s="73" t="s">
        <v>155</v>
      </c>
      <c r="K5002" s="73" t="s">
        <v>4671</v>
      </c>
    </row>
    <row r="5003" spans="1:11" ht="17.25">
      <c r="A5003" s="89">
        <v>13</v>
      </c>
      <c r="B5003" s="73">
        <v>20852</v>
      </c>
      <c r="C5003" s="81" t="s">
        <v>584</v>
      </c>
      <c r="D5003" s="73" t="s">
        <v>4915</v>
      </c>
      <c r="E5003" s="88"/>
      <c r="F5003" s="88"/>
      <c r="G5003" s="88">
        <v>1800</v>
      </c>
      <c r="H5003" s="73">
        <v>2557</v>
      </c>
      <c r="I5003" s="73" t="s">
        <v>154</v>
      </c>
      <c r="J5003" s="73" t="s">
        <v>155</v>
      </c>
      <c r="K5003" s="73" t="s">
        <v>4671</v>
      </c>
    </row>
    <row r="5004" spans="1:11" ht="17.25">
      <c r="A5004" s="89">
        <v>13</v>
      </c>
      <c r="B5004" s="73">
        <v>20852</v>
      </c>
      <c r="C5004" s="81" t="s">
        <v>584</v>
      </c>
      <c r="D5004" s="73" t="s">
        <v>4915</v>
      </c>
      <c r="E5004" s="88"/>
      <c r="F5004" s="88"/>
      <c r="G5004" s="88">
        <v>1800</v>
      </c>
      <c r="H5004" s="73">
        <v>2557</v>
      </c>
      <c r="I5004" s="73" t="s">
        <v>154</v>
      </c>
      <c r="J5004" s="73" t="s">
        <v>155</v>
      </c>
      <c r="K5004" s="73" t="s">
        <v>4671</v>
      </c>
    </row>
    <row r="5005" spans="1:11" ht="17.25">
      <c r="A5005" s="89">
        <v>13</v>
      </c>
      <c r="B5005" s="73">
        <v>20852</v>
      </c>
      <c r="C5005" s="81" t="s">
        <v>584</v>
      </c>
      <c r="D5005" s="73" t="s">
        <v>4916</v>
      </c>
      <c r="E5005" s="88"/>
      <c r="F5005" s="88"/>
      <c r="G5005" s="88">
        <v>18400</v>
      </c>
      <c r="H5005" s="73">
        <v>2557</v>
      </c>
      <c r="I5005" s="73" t="s">
        <v>154</v>
      </c>
      <c r="J5005" s="73" t="s">
        <v>155</v>
      </c>
      <c r="K5005" s="73" t="s">
        <v>4671</v>
      </c>
    </row>
    <row r="5006" spans="1:11" ht="17.25">
      <c r="A5006" s="89">
        <v>13</v>
      </c>
      <c r="B5006" s="73">
        <v>20852</v>
      </c>
      <c r="C5006" s="81" t="s">
        <v>584</v>
      </c>
      <c r="D5006" s="73" t="s">
        <v>4917</v>
      </c>
      <c r="E5006" s="88"/>
      <c r="F5006" s="88"/>
      <c r="G5006" s="88">
        <v>7200</v>
      </c>
      <c r="H5006" s="73">
        <v>2557</v>
      </c>
      <c r="I5006" s="73" t="s">
        <v>154</v>
      </c>
      <c r="J5006" s="73" t="s">
        <v>155</v>
      </c>
      <c r="K5006" s="73" t="s">
        <v>4671</v>
      </c>
    </row>
    <row r="5007" spans="1:11" ht="17.25">
      <c r="A5007" s="89">
        <v>13</v>
      </c>
      <c r="B5007" s="73">
        <v>20852</v>
      </c>
      <c r="C5007" s="81" t="s">
        <v>584</v>
      </c>
      <c r="D5007" s="73" t="s">
        <v>4918</v>
      </c>
      <c r="E5007" s="88"/>
      <c r="F5007" s="88"/>
      <c r="G5007" s="88">
        <v>8000</v>
      </c>
      <c r="H5007" s="73">
        <v>2557</v>
      </c>
      <c r="I5007" s="73" t="s">
        <v>154</v>
      </c>
      <c r="J5007" s="73" t="s">
        <v>155</v>
      </c>
      <c r="K5007" s="73" t="s">
        <v>4671</v>
      </c>
    </row>
    <row r="5008" spans="1:11" ht="17.25">
      <c r="A5008" s="89">
        <v>17</v>
      </c>
      <c r="B5008" s="73">
        <v>20852</v>
      </c>
      <c r="C5008" s="71" t="s">
        <v>560</v>
      </c>
      <c r="D5008" s="73" t="s">
        <v>4919</v>
      </c>
      <c r="E5008" s="88"/>
      <c r="F5008" s="88"/>
      <c r="G5008" s="88">
        <v>450</v>
      </c>
      <c r="H5008" s="73">
        <v>2557</v>
      </c>
      <c r="I5008" s="73" t="s">
        <v>154</v>
      </c>
      <c r="J5008" s="73" t="s">
        <v>155</v>
      </c>
      <c r="K5008" s="73" t="s">
        <v>4671</v>
      </c>
    </row>
    <row r="5009" spans="1:11" ht="17.25">
      <c r="A5009" s="89">
        <v>17</v>
      </c>
      <c r="B5009" s="73">
        <v>20852</v>
      </c>
      <c r="C5009" s="81" t="s">
        <v>584</v>
      </c>
      <c r="D5009" s="73" t="s">
        <v>4920</v>
      </c>
      <c r="E5009" s="88"/>
      <c r="F5009" s="88"/>
      <c r="G5009" s="88">
        <v>3200</v>
      </c>
      <c r="H5009" s="73">
        <v>2557</v>
      </c>
      <c r="I5009" s="73" t="s">
        <v>154</v>
      </c>
      <c r="J5009" s="73" t="s">
        <v>155</v>
      </c>
      <c r="K5009" s="73" t="s">
        <v>4671</v>
      </c>
    </row>
    <row r="5010" spans="1:11" ht="17.25">
      <c r="A5010" s="89">
        <v>17</v>
      </c>
      <c r="B5010" s="73">
        <v>20852</v>
      </c>
      <c r="C5010" s="81" t="s">
        <v>584</v>
      </c>
      <c r="D5010" s="73" t="s">
        <v>4921</v>
      </c>
      <c r="E5010" s="88"/>
      <c r="F5010" s="88"/>
      <c r="G5010" s="88">
        <v>1600</v>
      </c>
      <c r="H5010" s="73">
        <v>2557</v>
      </c>
      <c r="I5010" s="73" t="s">
        <v>154</v>
      </c>
      <c r="J5010" s="73" t="s">
        <v>155</v>
      </c>
      <c r="K5010" s="73" t="s">
        <v>4671</v>
      </c>
    </row>
    <row r="5011" spans="1:11" ht="17.25">
      <c r="A5011" s="89">
        <v>18</v>
      </c>
      <c r="B5011" s="73">
        <v>20852</v>
      </c>
      <c r="C5011" s="71" t="s">
        <v>560</v>
      </c>
      <c r="D5011" s="73" t="s">
        <v>4922</v>
      </c>
      <c r="E5011" s="88"/>
      <c r="F5011" s="88"/>
      <c r="G5011" s="88">
        <v>450</v>
      </c>
      <c r="H5011" s="73">
        <v>2557</v>
      </c>
      <c r="I5011" s="73" t="s">
        <v>154</v>
      </c>
      <c r="J5011" s="73" t="s">
        <v>155</v>
      </c>
      <c r="K5011" s="73" t="s">
        <v>4671</v>
      </c>
    </row>
    <row r="5012" spans="1:11" ht="17.25">
      <c r="A5012" s="89">
        <v>18</v>
      </c>
      <c r="B5012" s="73">
        <v>20852</v>
      </c>
      <c r="C5012" s="81" t="s">
        <v>584</v>
      </c>
      <c r="D5012" s="73" t="s">
        <v>4923</v>
      </c>
      <c r="E5012" s="88"/>
      <c r="F5012" s="88"/>
      <c r="G5012" s="88">
        <v>15900</v>
      </c>
      <c r="H5012" s="73">
        <v>2557</v>
      </c>
      <c r="I5012" s="73" t="s">
        <v>154</v>
      </c>
      <c r="J5012" s="73" t="s">
        <v>155</v>
      </c>
      <c r="K5012" s="73" t="s">
        <v>4671</v>
      </c>
    </row>
    <row r="5013" spans="1:11" ht="17.25">
      <c r="A5013" s="89">
        <v>18</v>
      </c>
      <c r="B5013" s="73">
        <v>20852</v>
      </c>
      <c r="C5013" s="72" t="s">
        <v>171</v>
      </c>
      <c r="D5013" s="73" t="s">
        <v>4924</v>
      </c>
      <c r="E5013" s="88"/>
      <c r="F5013" s="88"/>
      <c r="G5013" s="88">
        <v>3240</v>
      </c>
      <c r="H5013" s="73">
        <v>2557</v>
      </c>
      <c r="I5013" s="73" t="s">
        <v>154</v>
      </c>
      <c r="J5013" s="73" t="s">
        <v>155</v>
      </c>
      <c r="K5013" s="73" t="s">
        <v>4671</v>
      </c>
    </row>
    <row r="5014" spans="1:11" ht="17.25">
      <c r="A5014" s="89">
        <v>18</v>
      </c>
      <c r="B5014" s="73">
        <v>20852</v>
      </c>
      <c r="C5014" s="81" t="s">
        <v>160</v>
      </c>
      <c r="D5014" s="73" t="s">
        <v>4925</v>
      </c>
      <c r="E5014" s="88"/>
      <c r="F5014" s="88"/>
      <c r="G5014" s="88">
        <v>320</v>
      </c>
      <c r="H5014" s="73">
        <v>2557</v>
      </c>
      <c r="I5014" s="73" t="s">
        <v>154</v>
      </c>
      <c r="J5014" s="73" t="s">
        <v>155</v>
      </c>
      <c r="K5014" s="73" t="s">
        <v>4671</v>
      </c>
    </row>
    <row r="5015" spans="1:11" ht="17.25">
      <c r="A5015" s="89">
        <v>19</v>
      </c>
      <c r="B5015" s="73">
        <v>20852</v>
      </c>
      <c r="C5015" s="81" t="s">
        <v>584</v>
      </c>
      <c r="D5015" s="73" t="s">
        <v>4926</v>
      </c>
      <c r="E5015" s="88"/>
      <c r="F5015" s="88"/>
      <c r="G5015" s="88">
        <v>9600</v>
      </c>
      <c r="H5015" s="73">
        <v>2557</v>
      </c>
      <c r="I5015" s="73" t="s">
        <v>154</v>
      </c>
      <c r="J5015" s="73" t="s">
        <v>155</v>
      </c>
      <c r="K5015" s="73" t="s">
        <v>4671</v>
      </c>
    </row>
    <row r="5016" spans="1:11" ht="17.25">
      <c r="A5016" s="89">
        <v>19</v>
      </c>
      <c r="B5016" s="73">
        <v>20852</v>
      </c>
      <c r="C5016" s="81" t="s">
        <v>584</v>
      </c>
      <c r="D5016" s="73" t="s">
        <v>4927</v>
      </c>
      <c r="E5016" s="88"/>
      <c r="F5016" s="88"/>
      <c r="G5016" s="88">
        <v>5600</v>
      </c>
      <c r="H5016" s="73">
        <v>2557</v>
      </c>
      <c r="I5016" s="73" t="s">
        <v>154</v>
      </c>
      <c r="J5016" s="73" t="s">
        <v>155</v>
      </c>
      <c r="K5016" s="73" t="s">
        <v>4671</v>
      </c>
    </row>
    <row r="5017" spans="1:11" ht="17.25">
      <c r="A5017" s="89">
        <v>21</v>
      </c>
      <c r="B5017" s="73">
        <v>20852</v>
      </c>
      <c r="C5017" s="81" t="s">
        <v>584</v>
      </c>
      <c r="D5017" s="73" t="s">
        <v>4928</v>
      </c>
      <c r="E5017" s="88"/>
      <c r="F5017" s="88"/>
      <c r="G5017" s="88">
        <v>4875</v>
      </c>
      <c r="H5017" s="73">
        <v>2557</v>
      </c>
      <c r="I5017" s="73" t="s">
        <v>154</v>
      </c>
      <c r="J5017" s="73" t="s">
        <v>155</v>
      </c>
      <c r="K5017" s="73" t="s">
        <v>4671</v>
      </c>
    </row>
    <row r="5018" spans="1:11" ht="17.25">
      <c r="A5018" s="89">
        <v>21</v>
      </c>
      <c r="B5018" s="73">
        <v>20852</v>
      </c>
      <c r="C5018" s="81" t="s">
        <v>584</v>
      </c>
      <c r="D5018" s="73" t="s">
        <v>4929</v>
      </c>
      <c r="E5018" s="88"/>
      <c r="F5018" s="88"/>
      <c r="G5018" s="88">
        <v>13125</v>
      </c>
      <c r="H5018" s="73">
        <v>2557</v>
      </c>
      <c r="I5018" s="73" t="s">
        <v>154</v>
      </c>
      <c r="J5018" s="73" t="s">
        <v>155</v>
      </c>
      <c r="K5018" s="73" t="s">
        <v>4671</v>
      </c>
    </row>
    <row r="5019" spans="1:11" ht="17.25">
      <c r="A5019" s="89">
        <v>21</v>
      </c>
      <c r="B5019" s="73">
        <v>20852</v>
      </c>
      <c r="C5019" s="81" t="s">
        <v>584</v>
      </c>
      <c r="D5019" s="73" t="s">
        <v>4930</v>
      </c>
      <c r="E5019" s="88"/>
      <c r="F5019" s="88"/>
      <c r="G5019" s="88">
        <v>12375</v>
      </c>
      <c r="H5019" s="73">
        <v>2557</v>
      </c>
      <c r="I5019" s="73" t="s">
        <v>154</v>
      </c>
      <c r="J5019" s="73" t="s">
        <v>155</v>
      </c>
      <c r="K5019" s="73" t="s">
        <v>4671</v>
      </c>
    </row>
    <row r="5020" spans="1:11" ht="17.25">
      <c r="A5020" s="89">
        <v>21</v>
      </c>
      <c r="B5020" s="73">
        <v>20852</v>
      </c>
      <c r="C5020" s="81" t="s">
        <v>584</v>
      </c>
      <c r="D5020" s="73" t="s">
        <v>4931</v>
      </c>
      <c r="E5020" s="88"/>
      <c r="F5020" s="88"/>
      <c r="G5020" s="88">
        <v>13500</v>
      </c>
      <c r="H5020" s="73">
        <v>2557</v>
      </c>
      <c r="I5020" s="73" t="s">
        <v>154</v>
      </c>
      <c r="J5020" s="73" t="s">
        <v>155</v>
      </c>
      <c r="K5020" s="73" t="s">
        <v>4671</v>
      </c>
    </row>
    <row r="5021" spans="1:11" ht="17.25">
      <c r="A5021" s="89">
        <v>21</v>
      </c>
      <c r="B5021" s="73">
        <v>20852</v>
      </c>
      <c r="C5021" s="81" t="s">
        <v>584</v>
      </c>
      <c r="D5021" s="73" t="s">
        <v>4932</v>
      </c>
      <c r="E5021" s="88"/>
      <c r="F5021" s="88"/>
      <c r="G5021" s="88">
        <v>13500</v>
      </c>
      <c r="H5021" s="73">
        <v>2557</v>
      </c>
      <c r="I5021" s="73" t="s">
        <v>154</v>
      </c>
      <c r="J5021" s="73" t="s">
        <v>155</v>
      </c>
      <c r="K5021" s="73" t="s">
        <v>4671</v>
      </c>
    </row>
    <row r="5022" spans="1:11" ht="17.25">
      <c r="A5022" s="89">
        <v>21</v>
      </c>
      <c r="B5022" s="73">
        <v>20852</v>
      </c>
      <c r="C5022" s="81" t="s">
        <v>584</v>
      </c>
      <c r="D5022" s="73" t="s">
        <v>4933</v>
      </c>
      <c r="E5022" s="88"/>
      <c r="F5022" s="88"/>
      <c r="G5022" s="88">
        <v>13500</v>
      </c>
      <c r="H5022" s="73">
        <v>2557</v>
      </c>
      <c r="I5022" s="73" t="s">
        <v>154</v>
      </c>
      <c r="J5022" s="73" t="s">
        <v>155</v>
      </c>
      <c r="K5022" s="73" t="s">
        <v>4671</v>
      </c>
    </row>
    <row r="5023" spans="1:11" ht="17.25">
      <c r="A5023" s="89">
        <v>21</v>
      </c>
      <c r="B5023" s="73">
        <v>20852</v>
      </c>
      <c r="C5023" s="81" t="s">
        <v>584</v>
      </c>
      <c r="D5023" s="73" t="s">
        <v>4934</v>
      </c>
      <c r="E5023" s="88"/>
      <c r="F5023" s="88"/>
      <c r="G5023" s="88">
        <v>6000</v>
      </c>
      <c r="H5023" s="73">
        <v>2557</v>
      </c>
      <c r="I5023" s="73" t="s">
        <v>154</v>
      </c>
      <c r="J5023" s="73" t="s">
        <v>155</v>
      </c>
      <c r="K5023" s="73" t="s">
        <v>4671</v>
      </c>
    </row>
    <row r="5024" spans="1:11" ht="17.25">
      <c r="A5024" s="89">
        <v>21</v>
      </c>
      <c r="B5024" s="73">
        <v>20852</v>
      </c>
      <c r="C5024" s="81" t="s">
        <v>584</v>
      </c>
      <c r="D5024" s="73" t="s">
        <v>4935</v>
      </c>
      <c r="E5024" s="88"/>
      <c r="F5024" s="88"/>
      <c r="G5024" s="88">
        <v>7875</v>
      </c>
      <c r="H5024" s="73">
        <v>2557</v>
      </c>
      <c r="I5024" s="73" t="s">
        <v>154</v>
      </c>
      <c r="J5024" s="73" t="s">
        <v>155</v>
      </c>
      <c r="K5024" s="73" t="s">
        <v>4671</v>
      </c>
    </row>
    <row r="5025" spans="1:11" ht="17.25">
      <c r="A5025" s="89">
        <v>21</v>
      </c>
      <c r="B5025" s="73">
        <v>20852</v>
      </c>
      <c r="C5025" s="81" t="s">
        <v>584</v>
      </c>
      <c r="D5025" s="73" t="s">
        <v>4936</v>
      </c>
      <c r="E5025" s="88"/>
      <c r="F5025" s="88"/>
      <c r="G5025" s="88">
        <v>13500</v>
      </c>
      <c r="H5025" s="73">
        <v>2557</v>
      </c>
      <c r="I5025" s="73" t="s">
        <v>154</v>
      </c>
      <c r="J5025" s="73" t="s">
        <v>155</v>
      </c>
      <c r="K5025" s="73" t="s">
        <v>4671</v>
      </c>
    </row>
    <row r="5026" spans="1:11" ht="17.25">
      <c r="A5026" s="89">
        <v>21</v>
      </c>
      <c r="B5026" s="73">
        <v>20852</v>
      </c>
      <c r="C5026" s="81" t="s">
        <v>584</v>
      </c>
      <c r="D5026" s="73" t="s">
        <v>4937</v>
      </c>
      <c r="E5026" s="88"/>
      <c r="F5026" s="88"/>
      <c r="G5026" s="88">
        <v>13500</v>
      </c>
      <c r="H5026" s="73">
        <v>2557</v>
      </c>
      <c r="I5026" s="73" t="s">
        <v>154</v>
      </c>
      <c r="J5026" s="73" t="s">
        <v>155</v>
      </c>
      <c r="K5026" s="73" t="s">
        <v>4671</v>
      </c>
    </row>
    <row r="5027" spans="1:11" ht="17.25">
      <c r="A5027" s="89">
        <v>21</v>
      </c>
      <c r="B5027" s="73">
        <v>20852</v>
      </c>
      <c r="C5027" s="81" t="s">
        <v>584</v>
      </c>
      <c r="D5027" s="73" t="s">
        <v>4938</v>
      </c>
      <c r="E5027" s="88"/>
      <c r="F5027" s="88"/>
      <c r="G5027" s="88">
        <v>8250</v>
      </c>
      <c r="H5027" s="73">
        <v>2557</v>
      </c>
      <c r="I5027" s="73" t="s">
        <v>154</v>
      </c>
      <c r="J5027" s="73" t="s">
        <v>155</v>
      </c>
      <c r="K5027" s="73" t="s">
        <v>4671</v>
      </c>
    </row>
    <row r="5028" spans="1:11" ht="17.25">
      <c r="A5028" s="89">
        <v>21</v>
      </c>
      <c r="B5028" s="73">
        <v>20852</v>
      </c>
      <c r="C5028" s="81" t="s">
        <v>584</v>
      </c>
      <c r="D5028" s="73" t="s">
        <v>4939</v>
      </c>
      <c r="E5028" s="88"/>
      <c r="F5028" s="88"/>
      <c r="G5028" s="88">
        <v>7125</v>
      </c>
      <c r="H5028" s="73">
        <v>2557</v>
      </c>
      <c r="I5028" s="73" t="s">
        <v>154</v>
      </c>
      <c r="J5028" s="73" t="s">
        <v>155</v>
      </c>
      <c r="K5028" s="73" t="s">
        <v>4671</v>
      </c>
    </row>
    <row r="5029" spans="1:11" ht="17.25">
      <c r="A5029" s="89">
        <v>21</v>
      </c>
      <c r="B5029" s="73">
        <v>20852</v>
      </c>
      <c r="C5029" s="81" t="s">
        <v>584</v>
      </c>
      <c r="D5029" s="73" t="s">
        <v>4940</v>
      </c>
      <c r="E5029" s="88"/>
      <c r="F5029" s="88"/>
      <c r="G5029" s="88">
        <v>9000</v>
      </c>
      <c r="H5029" s="73">
        <v>2557</v>
      </c>
      <c r="I5029" s="73" t="s">
        <v>154</v>
      </c>
      <c r="J5029" s="73" t="s">
        <v>155</v>
      </c>
      <c r="K5029" s="73" t="s">
        <v>4671</v>
      </c>
    </row>
    <row r="5030" spans="1:11" ht="17.25">
      <c r="A5030" s="89">
        <v>21</v>
      </c>
      <c r="B5030" s="73">
        <v>20852</v>
      </c>
      <c r="C5030" s="81" t="s">
        <v>584</v>
      </c>
      <c r="D5030" s="73" t="s">
        <v>4941</v>
      </c>
      <c r="E5030" s="88"/>
      <c r="F5030" s="88"/>
      <c r="G5030" s="88">
        <v>8625</v>
      </c>
      <c r="H5030" s="73">
        <v>2557</v>
      </c>
      <c r="I5030" s="73" t="s">
        <v>154</v>
      </c>
      <c r="J5030" s="73" t="s">
        <v>155</v>
      </c>
      <c r="K5030" s="73" t="s">
        <v>4671</v>
      </c>
    </row>
    <row r="5031" spans="1:11" ht="17.25">
      <c r="A5031" s="89">
        <v>21</v>
      </c>
      <c r="B5031" s="73">
        <v>20852</v>
      </c>
      <c r="C5031" s="81" t="s">
        <v>584</v>
      </c>
      <c r="D5031" s="73" t="s">
        <v>4942</v>
      </c>
      <c r="E5031" s="88"/>
      <c r="F5031" s="88"/>
      <c r="G5031" s="88">
        <v>10500</v>
      </c>
      <c r="H5031" s="73">
        <v>2557</v>
      </c>
      <c r="I5031" s="73" t="s">
        <v>154</v>
      </c>
      <c r="J5031" s="73" t="s">
        <v>155</v>
      </c>
      <c r="K5031" s="73" t="s">
        <v>4671</v>
      </c>
    </row>
    <row r="5032" spans="1:11" ht="17.25">
      <c r="A5032" s="89">
        <v>21</v>
      </c>
      <c r="B5032" s="73">
        <v>20852</v>
      </c>
      <c r="C5032" s="81" t="s">
        <v>584</v>
      </c>
      <c r="D5032" s="73" t="s">
        <v>4943</v>
      </c>
      <c r="E5032" s="88"/>
      <c r="F5032" s="88"/>
      <c r="G5032" s="88">
        <v>2250</v>
      </c>
      <c r="H5032" s="73">
        <v>2557</v>
      </c>
      <c r="I5032" s="73" t="s">
        <v>154</v>
      </c>
      <c r="J5032" s="73" t="s">
        <v>155</v>
      </c>
      <c r="K5032" s="73" t="s">
        <v>4671</v>
      </c>
    </row>
    <row r="5033" spans="1:11" ht="17.25">
      <c r="A5033" s="89">
        <v>21</v>
      </c>
      <c r="B5033" s="73">
        <v>20852</v>
      </c>
      <c r="C5033" s="81" t="s">
        <v>584</v>
      </c>
      <c r="D5033" s="73" t="s">
        <v>4944</v>
      </c>
      <c r="E5033" s="88"/>
      <c r="F5033" s="88"/>
      <c r="G5033" s="88">
        <v>13500</v>
      </c>
      <c r="H5033" s="73">
        <v>2557</v>
      </c>
      <c r="I5033" s="73" t="s">
        <v>154</v>
      </c>
      <c r="J5033" s="73" t="s">
        <v>155</v>
      </c>
      <c r="K5033" s="73" t="s">
        <v>4671</v>
      </c>
    </row>
    <row r="5034" spans="1:11" ht="17.25">
      <c r="A5034" s="89">
        <v>21</v>
      </c>
      <c r="B5034" s="73">
        <v>20852</v>
      </c>
      <c r="C5034" s="81" t="s">
        <v>584</v>
      </c>
      <c r="D5034" s="73" t="s">
        <v>4945</v>
      </c>
      <c r="E5034" s="88"/>
      <c r="F5034" s="88"/>
      <c r="G5034" s="88">
        <v>12000</v>
      </c>
      <c r="H5034" s="73">
        <v>2557</v>
      </c>
      <c r="I5034" s="73" t="s">
        <v>154</v>
      </c>
      <c r="J5034" s="73" t="s">
        <v>155</v>
      </c>
      <c r="K5034" s="73" t="s">
        <v>4671</v>
      </c>
    </row>
    <row r="5035" spans="1:11" ht="17.25">
      <c r="A5035" s="89">
        <v>21</v>
      </c>
      <c r="B5035" s="73">
        <v>20852</v>
      </c>
      <c r="C5035" s="81" t="s">
        <v>584</v>
      </c>
      <c r="D5035" s="73" t="s">
        <v>4946</v>
      </c>
      <c r="E5035" s="88"/>
      <c r="F5035" s="88"/>
      <c r="G5035" s="88">
        <v>12750</v>
      </c>
      <c r="H5035" s="73">
        <v>2557</v>
      </c>
      <c r="I5035" s="73" t="s">
        <v>154</v>
      </c>
      <c r="J5035" s="73" t="s">
        <v>155</v>
      </c>
      <c r="K5035" s="73" t="s">
        <v>4671</v>
      </c>
    </row>
    <row r="5036" spans="1:11" ht="17.25">
      <c r="A5036" s="89">
        <v>21</v>
      </c>
      <c r="B5036" s="73">
        <v>20852</v>
      </c>
      <c r="C5036" s="71" t="s">
        <v>560</v>
      </c>
      <c r="D5036" s="73" t="s">
        <v>4947</v>
      </c>
      <c r="E5036" s="88"/>
      <c r="F5036" s="88"/>
      <c r="G5036" s="88">
        <v>18900</v>
      </c>
      <c r="H5036" s="73">
        <v>2557</v>
      </c>
      <c r="I5036" s="73" t="s">
        <v>154</v>
      </c>
      <c r="J5036" s="73" t="s">
        <v>155</v>
      </c>
      <c r="K5036" s="73" t="s">
        <v>4671</v>
      </c>
    </row>
    <row r="5037" spans="1:11" ht="17.25">
      <c r="A5037" s="89">
        <v>21</v>
      </c>
      <c r="B5037" s="73">
        <v>20852</v>
      </c>
      <c r="C5037" s="71" t="s">
        <v>560</v>
      </c>
      <c r="D5037" s="73" t="s">
        <v>4948</v>
      </c>
      <c r="E5037" s="88"/>
      <c r="F5037" s="88"/>
      <c r="G5037" s="88">
        <v>2700</v>
      </c>
      <c r="H5037" s="73">
        <v>2557</v>
      </c>
      <c r="I5037" s="73" t="s">
        <v>154</v>
      </c>
      <c r="J5037" s="73" t="s">
        <v>155</v>
      </c>
      <c r="K5037" s="73" t="s">
        <v>4671</v>
      </c>
    </row>
    <row r="5038" spans="1:11" ht="17.25">
      <c r="A5038" s="89">
        <v>21</v>
      </c>
      <c r="B5038" s="73">
        <v>20852</v>
      </c>
      <c r="C5038" s="81" t="s">
        <v>584</v>
      </c>
      <c r="D5038" s="73" t="s">
        <v>4949</v>
      </c>
      <c r="E5038" s="88"/>
      <c r="F5038" s="88"/>
      <c r="G5038" s="88">
        <v>10800</v>
      </c>
      <c r="H5038" s="73">
        <v>2557</v>
      </c>
      <c r="I5038" s="73" t="s">
        <v>154</v>
      </c>
      <c r="J5038" s="73" t="s">
        <v>155</v>
      </c>
      <c r="K5038" s="73" t="s">
        <v>4671</v>
      </c>
    </row>
    <row r="5039" spans="1:11" ht="17.25">
      <c r="A5039" s="89">
        <v>24</v>
      </c>
      <c r="B5039" s="73">
        <v>20852</v>
      </c>
      <c r="C5039" s="81" t="s">
        <v>584</v>
      </c>
      <c r="D5039" s="73" t="s">
        <v>4950</v>
      </c>
      <c r="E5039" s="88"/>
      <c r="F5039" s="88"/>
      <c r="G5039" s="88">
        <v>1200</v>
      </c>
      <c r="H5039" s="73">
        <v>2557</v>
      </c>
      <c r="I5039" s="73" t="s">
        <v>154</v>
      </c>
      <c r="J5039" s="73" t="s">
        <v>155</v>
      </c>
      <c r="K5039" s="73" t="s">
        <v>4671</v>
      </c>
    </row>
    <row r="5040" spans="1:11" ht="17.25">
      <c r="A5040" s="89">
        <v>25</v>
      </c>
      <c r="B5040" s="73">
        <v>20852</v>
      </c>
      <c r="C5040" s="81" t="s">
        <v>186</v>
      </c>
      <c r="D5040" s="73" t="s">
        <v>4951</v>
      </c>
      <c r="E5040" s="88"/>
      <c r="F5040" s="88"/>
      <c r="G5040" s="88">
        <v>140</v>
      </c>
      <c r="H5040" s="73">
        <v>2557</v>
      </c>
      <c r="I5040" s="73" t="s">
        <v>154</v>
      </c>
      <c r="J5040" s="73" t="s">
        <v>155</v>
      </c>
      <c r="K5040" s="73" t="s">
        <v>4671</v>
      </c>
    </row>
    <row r="5041" spans="1:11" ht="17.25">
      <c r="A5041" s="89">
        <v>25</v>
      </c>
      <c r="B5041" s="73">
        <v>20852</v>
      </c>
      <c r="C5041" s="72" t="s">
        <v>171</v>
      </c>
      <c r="D5041" s="73" t="s">
        <v>4952</v>
      </c>
      <c r="E5041" s="88"/>
      <c r="F5041" s="88"/>
      <c r="G5041" s="88">
        <v>2160</v>
      </c>
      <c r="H5041" s="73">
        <v>2557</v>
      </c>
      <c r="I5041" s="73" t="s">
        <v>154</v>
      </c>
      <c r="J5041" s="73" t="s">
        <v>155</v>
      </c>
      <c r="K5041" s="73" t="s">
        <v>4671</v>
      </c>
    </row>
    <row r="5042" spans="1:11" ht="17.25">
      <c r="A5042" s="89">
        <v>25</v>
      </c>
      <c r="B5042" s="73">
        <v>20852</v>
      </c>
      <c r="C5042" s="81" t="s">
        <v>584</v>
      </c>
      <c r="D5042" s="73" t="s">
        <v>4953</v>
      </c>
      <c r="E5042" s="88"/>
      <c r="F5042" s="88"/>
      <c r="G5042" s="88">
        <v>375</v>
      </c>
      <c r="H5042" s="73">
        <v>2557</v>
      </c>
      <c r="I5042" s="73" t="s">
        <v>154</v>
      </c>
      <c r="J5042" s="73" t="s">
        <v>155</v>
      </c>
      <c r="K5042" s="73" t="s">
        <v>4671</v>
      </c>
    </row>
    <row r="5043" spans="1:11" ht="17.25">
      <c r="A5043" s="89">
        <v>25</v>
      </c>
      <c r="B5043" s="73">
        <v>20852</v>
      </c>
      <c r="C5043" s="81" t="s">
        <v>584</v>
      </c>
      <c r="D5043" s="73" t="s">
        <v>4954</v>
      </c>
      <c r="E5043" s="88"/>
      <c r="F5043" s="88"/>
      <c r="G5043" s="88">
        <v>13800</v>
      </c>
      <c r="H5043" s="73">
        <v>2557</v>
      </c>
      <c r="I5043" s="73" t="s">
        <v>154</v>
      </c>
      <c r="J5043" s="73" t="s">
        <v>155</v>
      </c>
      <c r="K5043" s="73" t="s">
        <v>4671</v>
      </c>
    </row>
    <row r="5044" spans="1:11" ht="17.25">
      <c r="A5044" s="89">
        <v>25</v>
      </c>
      <c r="B5044" s="73">
        <v>20852</v>
      </c>
      <c r="C5044" s="81" t="s">
        <v>584</v>
      </c>
      <c r="D5044" s="73" t="s">
        <v>4954</v>
      </c>
      <c r="E5044" s="88"/>
      <c r="F5044" s="88"/>
      <c r="G5044" s="88">
        <v>1800</v>
      </c>
      <c r="H5044" s="73">
        <v>2557</v>
      </c>
      <c r="I5044" s="73" t="s">
        <v>154</v>
      </c>
      <c r="J5044" s="73" t="s">
        <v>155</v>
      </c>
      <c r="K5044" s="73" t="s">
        <v>4671</v>
      </c>
    </row>
    <row r="5045" spans="1:11" ht="17.25">
      <c r="A5045" s="89">
        <v>1</v>
      </c>
      <c r="B5045" s="73" t="s">
        <v>4503</v>
      </c>
      <c r="C5045" s="72" t="s">
        <v>596</v>
      </c>
      <c r="D5045" s="73" t="s">
        <v>4955</v>
      </c>
      <c r="E5045" s="88"/>
      <c r="F5045" s="88"/>
      <c r="G5045" s="88">
        <v>74000</v>
      </c>
      <c r="H5045" s="73">
        <v>2557</v>
      </c>
      <c r="I5045" s="73" t="s">
        <v>154</v>
      </c>
      <c r="J5045" s="73" t="s">
        <v>155</v>
      </c>
      <c r="K5045" s="73" t="s">
        <v>4671</v>
      </c>
    </row>
    <row r="5046" spans="1:11" ht="17.25">
      <c r="A5046" s="89">
        <v>1</v>
      </c>
      <c r="B5046" s="73" t="s">
        <v>4503</v>
      </c>
      <c r="C5046" s="81" t="s">
        <v>584</v>
      </c>
      <c r="D5046" s="73" t="s">
        <v>4956</v>
      </c>
      <c r="E5046" s="88"/>
      <c r="F5046" s="88"/>
      <c r="G5046" s="88">
        <v>14400</v>
      </c>
      <c r="H5046" s="73">
        <v>2557</v>
      </c>
      <c r="I5046" s="73" t="s">
        <v>154</v>
      </c>
      <c r="J5046" s="73" t="s">
        <v>155</v>
      </c>
      <c r="K5046" s="73" t="s">
        <v>4671</v>
      </c>
    </row>
    <row r="5047" spans="1:11" ht="17.25">
      <c r="A5047" s="89">
        <v>1</v>
      </c>
      <c r="B5047" s="73" t="s">
        <v>4503</v>
      </c>
      <c r="C5047" s="81" t="s">
        <v>584</v>
      </c>
      <c r="D5047" s="73" t="s">
        <v>4957</v>
      </c>
      <c r="E5047" s="88"/>
      <c r="F5047" s="88"/>
      <c r="G5047" s="88">
        <v>33600</v>
      </c>
      <c r="H5047" s="73">
        <v>2557</v>
      </c>
      <c r="I5047" s="73" t="s">
        <v>154</v>
      </c>
      <c r="J5047" s="73" t="s">
        <v>155</v>
      </c>
      <c r="K5047" s="73" t="s">
        <v>4671</v>
      </c>
    </row>
    <row r="5048" spans="1:11" ht="17.25">
      <c r="A5048" s="89">
        <v>1</v>
      </c>
      <c r="B5048" s="73" t="s">
        <v>4503</v>
      </c>
      <c r="C5048" s="81" t="s">
        <v>584</v>
      </c>
      <c r="D5048" s="73" t="s">
        <v>4958</v>
      </c>
      <c r="E5048" s="88"/>
      <c r="F5048" s="88"/>
      <c r="G5048" s="88">
        <v>12400</v>
      </c>
      <c r="H5048" s="73">
        <v>2557</v>
      </c>
      <c r="I5048" s="73" t="s">
        <v>154</v>
      </c>
      <c r="J5048" s="73" t="s">
        <v>155</v>
      </c>
      <c r="K5048" s="73" t="s">
        <v>4671</v>
      </c>
    </row>
    <row r="5049" spans="1:11" ht="17.25">
      <c r="A5049" s="89">
        <v>4</v>
      </c>
      <c r="B5049" s="73" t="s">
        <v>4503</v>
      </c>
      <c r="C5049" s="81" t="s">
        <v>584</v>
      </c>
      <c r="D5049" s="73" t="s">
        <v>4959</v>
      </c>
      <c r="E5049" s="88"/>
      <c r="F5049" s="88"/>
      <c r="G5049" s="88">
        <v>13200</v>
      </c>
      <c r="H5049" s="73">
        <v>2557</v>
      </c>
      <c r="I5049" s="73" t="s">
        <v>154</v>
      </c>
      <c r="J5049" s="73" t="s">
        <v>155</v>
      </c>
      <c r="K5049" s="73" t="s">
        <v>4671</v>
      </c>
    </row>
    <row r="5050" spans="1:11" ht="17.25">
      <c r="A5050" s="89">
        <v>4</v>
      </c>
      <c r="B5050" s="73" t="s">
        <v>4503</v>
      </c>
      <c r="C5050" s="81" t="s">
        <v>584</v>
      </c>
      <c r="D5050" s="73" t="s">
        <v>4960</v>
      </c>
      <c r="E5050" s="88"/>
      <c r="F5050" s="88"/>
      <c r="G5050" s="88">
        <f>22800+20600</f>
        <v>43400</v>
      </c>
      <c r="H5050" s="73">
        <v>2557</v>
      </c>
      <c r="I5050" s="73" t="s">
        <v>154</v>
      </c>
      <c r="J5050" s="73" t="s">
        <v>155</v>
      </c>
      <c r="K5050" s="73" t="s">
        <v>4671</v>
      </c>
    </row>
    <row r="5051" spans="1:11" ht="17.25">
      <c r="A5051" s="89">
        <v>4</v>
      </c>
      <c r="B5051" s="73" t="s">
        <v>4503</v>
      </c>
      <c r="C5051" s="81" t="s">
        <v>584</v>
      </c>
      <c r="D5051" s="73" t="s">
        <v>4961</v>
      </c>
      <c r="E5051" s="88"/>
      <c r="F5051" s="88"/>
      <c r="G5051" s="88">
        <v>3600</v>
      </c>
      <c r="H5051" s="73">
        <v>2557</v>
      </c>
      <c r="I5051" s="73" t="s">
        <v>154</v>
      </c>
      <c r="J5051" s="73" t="s">
        <v>155</v>
      </c>
      <c r="K5051" s="73" t="s">
        <v>4671</v>
      </c>
    </row>
    <row r="5052" spans="1:11" ht="17.25">
      <c r="A5052" s="89">
        <v>5</v>
      </c>
      <c r="B5052" s="73" t="s">
        <v>4503</v>
      </c>
      <c r="C5052" s="66" t="s">
        <v>220</v>
      </c>
      <c r="D5052" s="73" t="s">
        <v>4962</v>
      </c>
      <c r="E5052" s="88"/>
      <c r="F5052" s="88"/>
      <c r="G5052" s="88">
        <v>2280</v>
      </c>
      <c r="H5052" s="73">
        <v>2557</v>
      </c>
      <c r="I5052" s="73" t="s">
        <v>154</v>
      </c>
      <c r="J5052" s="73" t="s">
        <v>155</v>
      </c>
      <c r="K5052" s="73" t="s">
        <v>4671</v>
      </c>
    </row>
    <row r="5053" spans="1:11" ht="17.25">
      <c r="A5053" s="89">
        <v>5</v>
      </c>
      <c r="B5053" s="73" t="s">
        <v>4503</v>
      </c>
      <c r="C5053" s="81" t="s">
        <v>584</v>
      </c>
      <c r="D5053" s="73" t="s">
        <v>4963</v>
      </c>
      <c r="E5053" s="88"/>
      <c r="F5053" s="88"/>
      <c r="G5053" s="88">
        <v>1350</v>
      </c>
      <c r="H5053" s="73">
        <v>2557</v>
      </c>
      <c r="I5053" s="73" t="s">
        <v>154</v>
      </c>
      <c r="J5053" s="73" t="s">
        <v>155</v>
      </c>
      <c r="K5053" s="73" t="s">
        <v>4671</v>
      </c>
    </row>
    <row r="5054" spans="1:11" ht="17.25">
      <c r="A5054" s="89">
        <v>6</v>
      </c>
      <c r="B5054" s="73" t="s">
        <v>4503</v>
      </c>
      <c r="C5054" s="72" t="s">
        <v>171</v>
      </c>
      <c r="D5054" s="73" t="s">
        <v>4964</v>
      </c>
      <c r="E5054" s="88"/>
      <c r="F5054" s="88"/>
      <c r="G5054" s="88">
        <v>1080</v>
      </c>
      <c r="H5054" s="73">
        <v>2557</v>
      </c>
      <c r="I5054" s="73" t="s">
        <v>154</v>
      </c>
      <c r="J5054" s="73" t="s">
        <v>155</v>
      </c>
      <c r="K5054" s="73" t="s">
        <v>4671</v>
      </c>
    </row>
    <row r="5055" spans="1:11" ht="17.25">
      <c r="A5055" s="89">
        <v>6</v>
      </c>
      <c r="B5055" s="73" t="s">
        <v>4503</v>
      </c>
      <c r="C5055" s="72" t="s">
        <v>596</v>
      </c>
      <c r="D5055" s="73" t="s">
        <v>4965</v>
      </c>
      <c r="E5055" s="88"/>
      <c r="F5055" s="88"/>
      <c r="G5055" s="88">
        <v>19860</v>
      </c>
      <c r="H5055" s="73">
        <v>2557</v>
      </c>
      <c r="I5055" s="73" t="s">
        <v>154</v>
      </c>
      <c r="J5055" s="73" t="s">
        <v>155</v>
      </c>
      <c r="K5055" s="73" t="s">
        <v>4671</v>
      </c>
    </row>
    <row r="5056" spans="1:11" ht="17.25">
      <c r="A5056" s="89">
        <v>6</v>
      </c>
      <c r="B5056" s="73" t="s">
        <v>4503</v>
      </c>
      <c r="C5056" s="81" t="s">
        <v>584</v>
      </c>
      <c r="D5056" s="73" t="s">
        <v>4966</v>
      </c>
      <c r="E5056" s="88"/>
      <c r="F5056" s="88"/>
      <c r="G5056" s="88">
        <v>4800</v>
      </c>
      <c r="H5056" s="73">
        <v>2557</v>
      </c>
      <c r="I5056" s="73" t="s">
        <v>154</v>
      </c>
      <c r="J5056" s="73" t="s">
        <v>155</v>
      </c>
      <c r="K5056" s="73" t="s">
        <v>4671</v>
      </c>
    </row>
    <row r="5057" spans="1:11" ht="17.25">
      <c r="A5057" s="89">
        <v>6</v>
      </c>
      <c r="B5057" s="73" t="s">
        <v>4503</v>
      </c>
      <c r="C5057" s="81" t="s">
        <v>584</v>
      </c>
      <c r="D5057" s="73" t="s">
        <v>4967</v>
      </c>
      <c r="E5057" s="88"/>
      <c r="F5057" s="88"/>
      <c r="G5057" s="88">
        <v>8000</v>
      </c>
      <c r="H5057" s="73">
        <v>2557</v>
      </c>
      <c r="I5057" s="73" t="s">
        <v>154</v>
      </c>
      <c r="J5057" s="73" t="s">
        <v>155</v>
      </c>
      <c r="K5057" s="73" t="s">
        <v>4671</v>
      </c>
    </row>
    <row r="5058" spans="1:11" ht="17.25">
      <c r="A5058" s="89">
        <v>6</v>
      </c>
      <c r="B5058" s="73" t="s">
        <v>4503</v>
      </c>
      <c r="C5058" s="81" t="s">
        <v>584</v>
      </c>
      <c r="D5058" s="73" t="s">
        <v>4968</v>
      </c>
      <c r="E5058" s="88"/>
      <c r="F5058" s="88"/>
      <c r="G5058" s="88">
        <v>1800</v>
      </c>
      <c r="H5058" s="73">
        <v>2557</v>
      </c>
      <c r="I5058" s="73" t="s">
        <v>154</v>
      </c>
      <c r="J5058" s="73" t="s">
        <v>155</v>
      </c>
      <c r="K5058" s="73" t="s">
        <v>4671</v>
      </c>
    </row>
    <row r="5059" spans="1:11" ht="17.25">
      <c r="A5059" s="89">
        <v>6</v>
      </c>
      <c r="B5059" s="73" t="s">
        <v>4503</v>
      </c>
      <c r="C5059" s="81" t="s">
        <v>584</v>
      </c>
      <c r="D5059" s="73" t="s">
        <v>4969</v>
      </c>
      <c r="E5059" s="88"/>
      <c r="F5059" s="88"/>
      <c r="G5059" s="88">
        <v>3150</v>
      </c>
      <c r="H5059" s="73">
        <v>2557</v>
      </c>
      <c r="I5059" s="73" t="s">
        <v>154</v>
      </c>
      <c r="J5059" s="73" t="s">
        <v>155</v>
      </c>
      <c r="K5059" s="73" t="s">
        <v>4671</v>
      </c>
    </row>
    <row r="5060" spans="1:11" ht="17.25">
      <c r="A5060" s="89">
        <v>6</v>
      </c>
      <c r="B5060" s="73" t="s">
        <v>4503</v>
      </c>
      <c r="C5060" s="81" t="s">
        <v>584</v>
      </c>
      <c r="D5060" s="73" t="s">
        <v>4970</v>
      </c>
      <c r="E5060" s="88"/>
      <c r="F5060" s="88"/>
      <c r="G5060" s="88">
        <v>900</v>
      </c>
      <c r="H5060" s="73">
        <v>2557</v>
      </c>
      <c r="I5060" s="73" t="s">
        <v>154</v>
      </c>
      <c r="J5060" s="73" t="s">
        <v>155</v>
      </c>
      <c r="K5060" s="73" t="s">
        <v>4671</v>
      </c>
    </row>
    <row r="5061" spans="1:11" ht="17.25">
      <c r="A5061" s="89">
        <v>6</v>
      </c>
      <c r="B5061" s="73" t="s">
        <v>4503</v>
      </c>
      <c r="C5061" s="81" t="s">
        <v>584</v>
      </c>
      <c r="D5061" s="73" t="s">
        <v>4971</v>
      </c>
      <c r="E5061" s="88"/>
      <c r="F5061" s="88"/>
      <c r="G5061" s="88">
        <v>3600</v>
      </c>
      <c r="H5061" s="73">
        <v>2557</v>
      </c>
      <c r="I5061" s="73" t="s">
        <v>154</v>
      </c>
      <c r="J5061" s="73" t="s">
        <v>155</v>
      </c>
      <c r="K5061" s="73" t="s">
        <v>4671</v>
      </c>
    </row>
    <row r="5062" spans="1:11" ht="17.25">
      <c r="A5062" s="89">
        <v>6</v>
      </c>
      <c r="B5062" s="73" t="s">
        <v>4503</v>
      </c>
      <c r="C5062" s="81" t="s">
        <v>584</v>
      </c>
      <c r="D5062" s="73" t="s">
        <v>4972</v>
      </c>
      <c r="E5062" s="88"/>
      <c r="F5062" s="88"/>
      <c r="G5062" s="88">
        <v>2250</v>
      </c>
      <c r="H5062" s="73">
        <v>2557</v>
      </c>
      <c r="I5062" s="73" t="s">
        <v>154</v>
      </c>
      <c r="J5062" s="73" t="s">
        <v>155</v>
      </c>
      <c r="K5062" s="73" t="s">
        <v>4671</v>
      </c>
    </row>
    <row r="5063" spans="1:11" ht="17.25">
      <c r="A5063" s="89">
        <v>6</v>
      </c>
      <c r="B5063" s="73" t="s">
        <v>4503</v>
      </c>
      <c r="C5063" s="81" t="s">
        <v>584</v>
      </c>
      <c r="D5063" s="73" t="s">
        <v>4973</v>
      </c>
      <c r="E5063" s="88"/>
      <c r="F5063" s="88"/>
      <c r="G5063" s="88">
        <v>900</v>
      </c>
      <c r="H5063" s="73">
        <v>2557</v>
      </c>
      <c r="I5063" s="73" t="s">
        <v>154</v>
      </c>
      <c r="J5063" s="73" t="s">
        <v>155</v>
      </c>
      <c r="K5063" s="73" t="s">
        <v>4671</v>
      </c>
    </row>
    <row r="5064" spans="1:11" ht="17.25">
      <c r="A5064" s="89">
        <v>6</v>
      </c>
      <c r="B5064" s="73" t="s">
        <v>4503</v>
      </c>
      <c r="C5064" s="81" t="s">
        <v>584</v>
      </c>
      <c r="D5064" s="73" t="s">
        <v>4974</v>
      </c>
      <c r="E5064" s="88"/>
      <c r="F5064" s="88"/>
      <c r="G5064" s="88">
        <v>1800</v>
      </c>
      <c r="H5064" s="73">
        <v>2557</v>
      </c>
      <c r="I5064" s="73" t="s">
        <v>154</v>
      </c>
      <c r="J5064" s="73" t="s">
        <v>155</v>
      </c>
      <c r="K5064" s="73" t="s">
        <v>4671</v>
      </c>
    </row>
    <row r="5065" spans="1:11" ht="17.25">
      <c r="A5065" s="89">
        <v>6</v>
      </c>
      <c r="B5065" s="73" t="s">
        <v>4503</v>
      </c>
      <c r="C5065" s="81" t="s">
        <v>584</v>
      </c>
      <c r="D5065" s="73" t="s">
        <v>4975</v>
      </c>
      <c r="E5065" s="88"/>
      <c r="F5065" s="88"/>
      <c r="G5065" s="88">
        <v>6400</v>
      </c>
      <c r="H5065" s="73">
        <v>2557</v>
      </c>
      <c r="I5065" s="73" t="s">
        <v>154</v>
      </c>
      <c r="J5065" s="73" t="s">
        <v>155</v>
      </c>
      <c r="K5065" s="73" t="s">
        <v>4671</v>
      </c>
    </row>
    <row r="5066" spans="1:11" ht="17.25">
      <c r="A5066" s="89">
        <v>7</v>
      </c>
      <c r="B5066" s="73" t="s">
        <v>4503</v>
      </c>
      <c r="C5066" s="81" t="s">
        <v>584</v>
      </c>
      <c r="D5066" s="73" t="s">
        <v>4976</v>
      </c>
      <c r="E5066" s="88"/>
      <c r="F5066" s="88"/>
      <c r="G5066" s="88">
        <v>12000</v>
      </c>
      <c r="H5066" s="73">
        <v>2557</v>
      </c>
      <c r="I5066" s="73" t="s">
        <v>154</v>
      </c>
      <c r="J5066" s="73" t="s">
        <v>155</v>
      </c>
      <c r="K5066" s="73" t="s">
        <v>4671</v>
      </c>
    </row>
    <row r="5067" spans="1:11" ht="17.25">
      <c r="A5067" s="89">
        <v>7</v>
      </c>
      <c r="B5067" s="73" t="s">
        <v>4503</v>
      </c>
      <c r="C5067" s="73" t="s">
        <v>246</v>
      </c>
      <c r="D5067" s="73" t="s">
        <v>4977</v>
      </c>
      <c r="E5067" s="88"/>
      <c r="F5067" s="88"/>
      <c r="G5067" s="88">
        <v>19880</v>
      </c>
      <c r="H5067" s="73">
        <v>2557</v>
      </c>
      <c r="I5067" s="73" t="s">
        <v>154</v>
      </c>
      <c r="J5067" s="73" t="s">
        <v>155</v>
      </c>
      <c r="K5067" s="73" t="s">
        <v>4671</v>
      </c>
    </row>
    <row r="5068" spans="1:11" ht="17.25">
      <c r="A5068" s="89">
        <v>7</v>
      </c>
      <c r="B5068" s="73" t="s">
        <v>4503</v>
      </c>
      <c r="C5068" s="81" t="s">
        <v>584</v>
      </c>
      <c r="D5068" s="73" t="s">
        <v>4978</v>
      </c>
      <c r="E5068" s="88"/>
      <c r="F5068" s="88"/>
      <c r="G5068" s="88">
        <v>2400</v>
      </c>
      <c r="H5068" s="73">
        <v>2557</v>
      </c>
      <c r="I5068" s="73" t="s">
        <v>154</v>
      </c>
      <c r="J5068" s="73" t="s">
        <v>155</v>
      </c>
      <c r="K5068" s="73" t="s">
        <v>4671</v>
      </c>
    </row>
    <row r="5069" spans="1:11" ht="17.25">
      <c r="A5069" s="89">
        <v>7</v>
      </c>
      <c r="B5069" s="73" t="s">
        <v>4503</v>
      </c>
      <c r="C5069" s="81" t="s">
        <v>584</v>
      </c>
      <c r="D5069" s="73" t="s">
        <v>4979</v>
      </c>
      <c r="E5069" s="88"/>
      <c r="F5069" s="88"/>
      <c r="G5069" s="88">
        <v>1200</v>
      </c>
      <c r="H5069" s="73">
        <v>2557</v>
      </c>
      <c r="I5069" s="73" t="s">
        <v>154</v>
      </c>
      <c r="J5069" s="73" t="s">
        <v>155</v>
      </c>
      <c r="K5069" s="73" t="s">
        <v>4671</v>
      </c>
    </row>
    <row r="5070" spans="1:11" ht="17.25">
      <c r="A5070" s="89">
        <v>7</v>
      </c>
      <c r="B5070" s="73" t="s">
        <v>4503</v>
      </c>
      <c r="C5070" s="81" t="s">
        <v>584</v>
      </c>
      <c r="D5070" s="73" t="s">
        <v>4980</v>
      </c>
      <c r="E5070" s="88"/>
      <c r="F5070" s="88"/>
      <c r="G5070" s="88">
        <v>7200</v>
      </c>
      <c r="H5070" s="73">
        <v>2557</v>
      </c>
      <c r="I5070" s="73" t="s">
        <v>154</v>
      </c>
      <c r="J5070" s="73" t="s">
        <v>155</v>
      </c>
      <c r="K5070" s="73" t="s">
        <v>4671</v>
      </c>
    </row>
    <row r="5071" spans="1:11" ht="17.25">
      <c r="A5071" s="89">
        <v>7</v>
      </c>
      <c r="B5071" s="73" t="s">
        <v>4503</v>
      </c>
      <c r="C5071" s="81" t="s">
        <v>584</v>
      </c>
      <c r="D5071" s="73" t="s">
        <v>4981</v>
      </c>
      <c r="E5071" s="88"/>
      <c r="F5071" s="88"/>
      <c r="G5071" s="88">
        <v>4800</v>
      </c>
      <c r="H5071" s="73">
        <v>2557</v>
      </c>
      <c r="I5071" s="73" t="s">
        <v>154</v>
      </c>
      <c r="J5071" s="73" t="s">
        <v>155</v>
      </c>
      <c r="K5071" s="73" t="s">
        <v>4671</v>
      </c>
    </row>
    <row r="5072" spans="1:11" ht="17.25">
      <c r="A5072" s="89">
        <v>7</v>
      </c>
      <c r="B5072" s="73" t="s">
        <v>4503</v>
      </c>
      <c r="C5072" s="81" t="s">
        <v>584</v>
      </c>
      <c r="D5072" s="73" t="s">
        <v>4982</v>
      </c>
      <c r="E5072" s="88"/>
      <c r="F5072" s="88"/>
      <c r="G5072" s="88">
        <v>9600</v>
      </c>
      <c r="H5072" s="73">
        <v>2557</v>
      </c>
      <c r="I5072" s="73" t="s">
        <v>154</v>
      </c>
      <c r="J5072" s="73" t="s">
        <v>155</v>
      </c>
      <c r="K5072" s="73" t="s">
        <v>4671</v>
      </c>
    </row>
    <row r="5073" spans="1:11" ht="17.25">
      <c r="A5073" s="89">
        <v>10</v>
      </c>
      <c r="B5073" s="73" t="s">
        <v>4503</v>
      </c>
      <c r="C5073" s="81" t="s">
        <v>584</v>
      </c>
      <c r="D5073" s="73" t="s">
        <v>4983</v>
      </c>
      <c r="E5073" s="88"/>
      <c r="F5073" s="88"/>
      <c r="G5073" s="88">
        <v>3600</v>
      </c>
      <c r="H5073" s="73">
        <v>2557</v>
      </c>
      <c r="I5073" s="73" t="s">
        <v>154</v>
      </c>
      <c r="J5073" s="73" t="s">
        <v>155</v>
      </c>
      <c r="K5073" s="73" t="s">
        <v>4671</v>
      </c>
    </row>
    <row r="5074" spans="1:11" ht="17.25">
      <c r="A5074" s="89">
        <v>10</v>
      </c>
      <c r="B5074" s="73" t="s">
        <v>4503</v>
      </c>
      <c r="C5074" s="81" t="s">
        <v>584</v>
      </c>
      <c r="D5074" s="73" t="s">
        <v>4984</v>
      </c>
      <c r="E5074" s="88"/>
      <c r="F5074" s="88"/>
      <c r="G5074" s="88">
        <v>5400</v>
      </c>
      <c r="H5074" s="73">
        <v>2557</v>
      </c>
      <c r="I5074" s="73" t="s">
        <v>154</v>
      </c>
      <c r="J5074" s="73" t="s">
        <v>155</v>
      </c>
      <c r="K5074" s="73" t="s">
        <v>4671</v>
      </c>
    </row>
    <row r="5075" spans="1:11" ht="17.25">
      <c r="A5075" s="89">
        <v>10</v>
      </c>
      <c r="B5075" s="73" t="s">
        <v>4503</v>
      </c>
      <c r="C5075" s="81" t="s">
        <v>584</v>
      </c>
      <c r="D5075" s="73" t="s">
        <v>4985</v>
      </c>
      <c r="E5075" s="88"/>
      <c r="F5075" s="88"/>
      <c r="G5075" s="88">
        <v>1200</v>
      </c>
      <c r="H5075" s="73">
        <v>2557</v>
      </c>
      <c r="I5075" s="73" t="s">
        <v>154</v>
      </c>
      <c r="J5075" s="73" t="s">
        <v>155</v>
      </c>
      <c r="K5075" s="73" t="s">
        <v>4671</v>
      </c>
    </row>
    <row r="5076" spans="1:11" ht="17.25">
      <c r="A5076" s="89">
        <v>10</v>
      </c>
      <c r="B5076" s="73" t="s">
        <v>4503</v>
      </c>
      <c r="C5076" s="81" t="s">
        <v>584</v>
      </c>
      <c r="D5076" s="73" t="s">
        <v>4986</v>
      </c>
      <c r="E5076" s="88"/>
      <c r="F5076" s="88"/>
      <c r="G5076" s="88">
        <v>600</v>
      </c>
      <c r="H5076" s="73">
        <v>2557</v>
      </c>
      <c r="I5076" s="73" t="s">
        <v>154</v>
      </c>
      <c r="J5076" s="73" t="s">
        <v>155</v>
      </c>
      <c r="K5076" s="73" t="s">
        <v>4671</v>
      </c>
    </row>
    <row r="5077" spans="1:11" ht="17.25">
      <c r="A5077" s="89">
        <v>11</v>
      </c>
      <c r="B5077" s="73" t="s">
        <v>4503</v>
      </c>
      <c r="C5077" s="81" t="s">
        <v>584</v>
      </c>
      <c r="D5077" s="73" t="s">
        <v>4987</v>
      </c>
      <c r="E5077" s="88"/>
      <c r="F5077" s="88"/>
      <c r="G5077" s="88">
        <v>2800</v>
      </c>
      <c r="H5077" s="73">
        <v>2557</v>
      </c>
      <c r="I5077" s="73" t="s">
        <v>154</v>
      </c>
      <c r="J5077" s="73" t="s">
        <v>155</v>
      </c>
      <c r="K5077" s="73" t="s">
        <v>4671</v>
      </c>
    </row>
    <row r="5078" spans="1:11" ht="17.25">
      <c r="A5078" s="89">
        <v>11</v>
      </c>
      <c r="B5078" s="73" t="s">
        <v>4503</v>
      </c>
      <c r="C5078" s="81" t="s">
        <v>584</v>
      </c>
      <c r="D5078" s="73" t="s">
        <v>4987</v>
      </c>
      <c r="E5078" s="88"/>
      <c r="F5078" s="88"/>
      <c r="G5078" s="88">
        <v>12000</v>
      </c>
      <c r="H5078" s="73">
        <v>2557</v>
      </c>
      <c r="I5078" s="73" t="s">
        <v>154</v>
      </c>
      <c r="J5078" s="73" t="s">
        <v>155</v>
      </c>
      <c r="K5078" s="73" t="s">
        <v>4671</v>
      </c>
    </row>
    <row r="5079" spans="1:11" ht="17.25">
      <c r="A5079" s="89">
        <v>13</v>
      </c>
      <c r="B5079" s="73" t="s">
        <v>4503</v>
      </c>
      <c r="C5079" s="81" t="s">
        <v>174</v>
      </c>
      <c r="D5079" s="73" t="s">
        <v>4988</v>
      </c>
      <c r="E5079" s="88"/>
      <c r="F5079" s="88"/>
      <c r="G5079" s="88">
        <v>2000</v>
      </c>
      <c r="H5079" s="73">
        <v>2557</v>
      </c>
      <c r="I5079" s="73" t="s">
        <v>154</v>
      </c>
      <c r="J5079" s="73" t="s">
        <v>155</v>
      </c>
      <c r="K5079" s="73" t="s">
        <v>4671</v>
      </c>
    </row>
    <row r="5080" spans="1:11" ht="17.25">
      <c r="A5080" s="89">
        <v>13</v>
      </c>
      <c r="B5080" s="73" t="s">
        <v>4503</v>
      </c>
      <c r="C5080" s="81" t="s">
        <v>174</v>
      </c>
      <c r="D5080" s="73" t="s">
        <v>4989</v>
      </c>
      <c r="E5080" s="88"/>
      <c r="F5080" s="88"/>
      <c r="G5080" s="88">
        <v>24000</v>
      </c>
      <c r="H5080" s="73">
        <v>2557</v>
      </c>
      <c r="I5080" s="73" t="s">
        <v>154</v>
      </c>
      <c r="J5080" s="73" t="s">
        <v>155</v>
      </c>
      <c r="K5080" s="73" t="s">
        <v>4671</v>
      </c>
    </row>
    <row r="5081" spans="1:11" ht="17.25">
      <c r="A5081" s="89">
        <v>13</v>
      </c>
      <c r="B5081" s="73" t="s">
        <v>4503</v>
      </c>
      <c r="C5081" s="81" t="s">
        <v>584</v>
      </c>
      <c r="D5081" s="73" t="s">
        <v>4990</v>
      </c>
      <c r="E5081" s="88"/>
      <c r="F5081" s="88"/>
      <c r="G5081" s="88">
        <f>7950+7950</f>
        <v>15900</v>
      </c>
      <c r="H5081" s="73">
        <v>2557</v>
      </c>
      <c r="I5081" s="73" t="s">
        <v>154</v>
      </c>
      <c r="J5081" s="73" t="s">
        <v>155</v>
      </c>
      <c r="K5081" s="73" t="s">
        <v>4671</v>
      </c>
    </row>
    <row r="5082" spans="1:11" ht="17.25">
      <c r="A5082" s="89">
        <v>13</v>
      </c>
      <c r="B5082" s="73" t="s">
        <v>4503</v>
      </c>
      <c r="C5082" s="81" t="s">
        <v>584</v>
      </c>
      <c r="D5082" s="73" t="s">
        <v>4991</v>
      </c>
      <c r="E5082" s="88"/>
      <c r="F5082" s="88"/>
      <c r="G5082" s="88">
        <v>11300</v>
      </c>
      <c r="H5082" s="73">
        <v>2557</v>
      </c>
      <c r="I5082" s="73" t="s">
        <v>154</v>
      </c>
      <c r="J5082" s="73" t="s">
        <v>155</v>
      </c>
      <c r="K5082" s="73" t="s">
        <v>4671</v>
      </c>
    </row>
    <row r="5083" spans="1:11" ht="17.25">
      <c r="A5083" s="89">
        <v>13</v>
      </c>
      <c r="B5083" s="73" t="s">
        <v>4503</v>
      </c>
      <c r="C5083" s="81" t="s">
        <v>584</v>
      </c>
      <c r="D5083" s="73" t="s">
        <v>4992</v>
      </c>
      <c r="E5083" s="88"/>
      <c r="F5083" s="88"/>
      <c r="G5083" s="88">
        <v>7100</v>
      </c>
      <c r="H5083" s="73">
        <v>2557</v>
      </c>
      <c r="I5083" s="73" t="s">
        <v>154</v>
      </c>
      <c r="J5083" s="73" t="s">
        <v>155</v>
      </c>
      <c r="K5083" s="73" t="s">
        <v>4671</v>
      </c>
    </row>
    <row r="5084" spans="1:11" ht="17.25">
      <c r="A5084" s="89">
        <v>13</v>
      </c>
      <c r="B5084" s="73">
        <v>20880</v>
      </c>
      <c r="C5084" s="81" t="s">
        <v>174</v>
      </c>
      <c r="D5084" s="73" t="s">
        <v>4993</v>
      </c>
      <c r="E5084" s="88"/>
      <c r="F5084" s="88"/>
      <c r="G5084" s="88">
        <v>1862</v>
      </c>
      <c r="H5084" s="73">
        <v>2557</v>
      </c>
      <c r="I5084" s="73" t="s">
        <v>154</v>
      </c>
      <c r="J5084" s="73" t="s">
        <v>155</v>
      </c>
      <c r="K5084" s="73" t="s">
        <v>4671</v>
      </c>
    </row>
    <row r="5085" spans="1:11" ht="17.25">
      <c r="A5085" s="89">
        <v>19</v>
      </c>
      <c r="B5085" s="73">
        <v>20880</v>
      </c>
      <c r="C5085" s="81" t="s">
        <v>584</v>
      </c>
      <c r="D5085" s="73" t="s">
        <v>4994</v>
      </c>
      <c r="E5085" s="88"/>
      <c r="F5085" s="88"/>
      <c r="G5085" s="88">
        <v>6900</v>
      </c>
      <c r="H5085" s="73">
        <v>2557</v>
      </c>
      <c r="I5085" s="73" t="s">
        <v>154</v>
      </c>
      <c r="J5085" s="73" t="s">
        <v>155</v>
      </c>
      <c r="K5085" s="73" t="s">
        <v>4671</v>
      </c>
    </row>
    <row r="5086" spans="1:11" ht="17.25">
      <c r="A5086" s="89">
        <v>20</v>
      </c>
      <c r="B5086" s="73">
        <v>20880</v>
      </c>
      <c r="C5086" s="81" t="s">
        <v>584</v>
      </c>
      <c r="D5086" s="73" t="s">
        <v>4994</v>
      </c>
      <c r="E5086" s="88"/>
      <c r="F5086" s="88"/>
      <c r="G5086" s="88">
        <v>2400</v>
      </c>
      <c r="H5086" s="73">
        <v>2557</v>
      </c>
      <c r="I5086" s="73" t="s">
        <v>154</v>
      </c>
      <c r="J5086" s="73" t="s">
        <v>155</v>
      </c>
      <c r="K5086" s="73" t="s">
        <v>4671</v>
      </c>
    </row>
    <row r="5087" spans="1:11" ht="17.25">
      <c r="A5087" s="89">
        <v>20</v>
      </c>
      <c r="B5087" s="73">
        <v>20880</v>
      </c>
      <c r="C5087" s="81" t="s">
        <v>584</v>
      </c>
      <c r="D5087" s="73" t="s">
        <v>4995</v>
      </c>
      <c r="E5087" s="88"/>
      <c r="F5087" s="88"/>
      <c r="G5087" s="88">
        <v>4200</v>
      </c>
      <c r="H5087" s="73">
        <v>2557</v>
      </c>
      <c r="I5087" s="73" t="s">
        <v>154</v>
      </c>
      <c r="J5087" s="73" t="s">
        <v>155</v>
      </c>
      <c r="K5087" s="73" t="s">
        <v>4671</v>
      </c>
    </row>
    <row r="5088" spans="1:11" ht="17.25">
      <c r="A5088" s="89">
        <v>20</v>
      </c>
      <c r="B5088" s="73">
        <v>20880</v>
      </c>
      <c r="C5088" s="81" t="s">
        <v>584</v>
      </c>
      <c r="D5088" s="73" t="s">
        <v>4996</v>
      </c>
      <c r="E5088" s="88"/>
      <c r="F5088" s="88"/>
      <c r="G5088" s="88">
        <v>25800</v>
      </c>
      <c r="H5088" s="73">
        <v>2557</v>
      </c>
      <c r="I5088" s="73" t="s">
        <v>154</v>
      </c>
      <c r="J5088" s="73" t="s">
        <v>155</v>
      </c>
      <c r="K5088" s="73" t="s">
        <v>4671</v>
      </c>
    </row>
    <row r="5089" spans="1:11" ht="17.25">
      <c r="A5089" s="89">
        <v>20</v>
      </c>
      <c r="B5089" s="73">
        <v>20880</v>
      </c>
      <c r="C5089" s="81" t="s">
        <v>584</v>
      </c>
      <c r="D5089" s="73" t="s">
        <v>4995</v>
      </c>
      <c r="E5089" s="88"/>
      <c r="F5089" s="88"/>
      <c r="G5089" s="88">
        <v>4400</v>
      </c>
      <c r="H5089" s="73">
        <v>2557</v>
      </c>
      <c r="I5089" s="73" t="s">
        <v>154</v>
      </c>
      <c r="J5089" s="73" t="s">
        <v>155</v>
      </c>
      <c r="K5089" s="73" t="s">
        <v>4671</v>
      </c>
    </row>
    <row r="5090" spans="1:11" ht="17.25">
      <c r="A5090" s="89">
        <v>20</v>
      </c>
      <c r="B5090" s="73">
        <v>20880</v>
      </c>
      <c r="C5090" s="81" t="s">
        <v>584</v>
      </c>
      <c r="D5090" s="73" t="s">
        <v>4995</v>
      </c>
      <c r="E5090" s="88"/>
      <c r="F5090" s="88"/>
      <c r="G5090" s="88">
        <v>4800</v>
      </c>
      <c r="H5090" s="73">
        <v>2557</v>
      </c>
      <c r="I5090" s="73" t="s">
        <v>154</v>
      </c>
      <c r="J5090" s="73" t="s">
        <v>155</v>
      </c>
      <c r="K5090" s="73" t="s">
        <v>4671</v>
      </c>
    </row>
    <row r="5091" spans="1:11" ht="17.25">
      <c r="A5091" s="89">
        <v>20</v>
      </c>
      <c r="B5091" s="73">
        <v>20880</v>
      </c>
      <c r="C5091" s="81" t="s">
        <v>584</v>
      </c>
      <c r="D5091" s="73" t="s">
        <v>4995</v>
      </c>
      <c r="E5091" s="88"/>
      <c r="F5091" s="88"/>
      <c r="G5091" s="88">
        <v>5800</v>
      </c>
      <c r="H5091" s="73">
        <v>2557</v>
      </c>
      <c r="I5091" s="73" t="s">
        <v>154</v>
      </c>
      <c r="J5091" s="73" t="s">
        <v>155</v>
      </c>
      <c r="K5091" s="73" t="s">
        <v>4671</v>
      </c>
    </row>
    <row r="5092" spans="1:11" ht="17.25">
      <c r="A5092" s="89">
        <v>20</v>
      </c>
      <c r="B5092" s="73">
        <v>20880</v>
      </c>
      <c r="C5092" s="81" t="s">
        <v>584</v>
      </c>
      <c r="D5092" s="73" t="s">
        <v>4995</v>
      </c>
      <c r="E5092" s="88"/>
      <c r="F5092" s="88"/>
      <c r="G5092" s="88">
        <v>5400</v>
      </c>
      <c r="H5092" s="73">
        <v>2557</v>
      </c>
      <c r="I5092" s="73" t="s">
        <v>154</v>
      </c>
      <c r="J5092" s="73" t="s">
        <v>155</v>
      </c>
      <c r="K5092" s="73" t="s">
        <v>4671</v>
      </c>
    </row>
    <row r="5093" spans="1:11" ht="17.25">
      <c r="A5093" s="89">
        <v>20</v>
      </c>
      <c r="B5093" s="73">
        <v>20880</v>
      </c>
      <c r="C5093" s="81" t="s">
        <v>584</v>
      </c>
      <c r="D5093" s="73" t="s">
        <v>4995</v>
      </c>
      <c r="E5093" s="88"/>
      <c r="F5093" s="88"/>
      <c r="G5093" s="88">
        <v>1200</v>
      </c>
      <c r="H5093" s="73">
        <v>2557</v>
      </c>
      <c r="I5093" s="73" t="s">
        <v>154</v>
      </c>
      <c r="J5093" s="73" t="s">
        <v>155</v>
      </c>
      <c r="K5093" s="73" t="s">
        <v>4671</v>
      </c>
    </row>
    <row r="5094" spans="1:11" ht="17.25">
      <c r="A5094" s="89">
        <v>20</v>
      </c>
      <c r="B5094" s="73">
        <v>20880</v>
      </c>
      <c r="C5094" s="81" t="s">
        <v>584</v>
      </c>
      <c r="D5094" s="73" t="s">
        <v>4995</v>
      </c>
      <c r="E5094" s="88"/>
      <c r="F5094" s="88"/>
      <c r="G5094" s="88">
        <v>4200</v>
      </c>
      <c r="H5094" s="73">
        <v>2557</v>
      </c>
      <c r="I5094" s="73" t="s">
        <v>154</v>
      </c>
      <c r="J5094" s="73" t="s">
        <v>155</v>
      </c>
      <c r="K5094" s="73" t="s">
        <v>4671</v>
      </c>
    </row>
    <row r="5095" spans="1:11" ht="17.25">
      <c r="A5095" s="89">
        <v>20</v>
      </c>
      <c r="B5095" s="73">
        <v>20880</v>
      </c>
      <c r="C5095" s="81" t="s">
        <v>584</v>
      </c>
      <c r="D5095" s="73" t="s">
        <v>4995</v>
      </c>
      <c r="E5095" s="88"/>
      <c r="F5095" s="88"/>
      <c r="G5095" s="88">
        <v>4200</v>
      </c>
      <c r="H5095" s="73">
        <v>2557</v>
      </c>
      <c r="I5095" s="73" t="s">
        <v>154</v>
      </c>
      <c r="J5095" s="73" t="s">
        <v>155</v>
      </c>
      <c r="K5095" s="73" t="s">
        <v>4671</v>
      </c>
    </row>
    <row r="5096" spans="1:11" ht="17.25">
      <c r="A5096" s="89">
        <v>20</v>
      </c>
      <c r="B5096" s="73">
        <v>20880</v>
      </c>
      <c r="C5096" s="81" t="s">
        <v>584</v>
      </c>
      <c r="D5096" s="73" t="s">
        <v>4995</v>
      </c>
      <c r="E5096" s="88"/>
      <c r="F5096" s="88"/>
      <c r="G5096" s="88">
        <v>800</v>
      </c>
      <c r="H5096" s="73">
        <v>2557</v>
      </c>
      <c r="I5096" s="73" t="s">
        <v>154</v>
      </c>
      <c r="J5096" s="73" t="s">
        <v>155</v>
      </c>
      <c r="K5096" s="73" t="s">
        <v>4671</v>
      </c>
    </row>
    <row r="5097" spans="1:11" ht="17.25">
      <c r="A5097" s="89">
        <v>20</v>
      </c>
      <c r="B5097" s="73">
        <v>20880</v>
      </c>
      <c r="C5097" s="81" t="s">
        <v>584</v>
      </c>
      <c r="D5097" s="73" t="s">
        <v>4995</v>
      </c>
      <c r="E5097" s="88"/>
      <c r="F5097" s="88"/>
      <c r="G5097" s="88">
        <v>6400</v>
      </c>
      <c r="H5097" s="73">
        <v>2557</v>
      </c>
      <c r="I5097" s="73" t="s">
        <v>154</v>
      </c>
      <c r="J5097" s="73" t="s">
        <v>155</v>
      </c>
      <c r="K5097" s="73" t="s">
        <v>4671</v>
      </c>
    </row>
    <row r="5098" spans="1:11" ht="17.25">
      <c r="A5098" s="89">
        <v>20</v>
      </c>
      <c r="B5098" s="73">
        <v>20880</v>
      </c>
      <c r="C5098" s="81" t="s">
        <v>584</v>
      </c>
      <c r="D5098" s="73" t="s">
        <v>4995</v>
      </c>
      <c r="E5098" s="88"/>
      <c r="F5098" s="88"/>
      <c r="G5098" s="88">
        <v>7000</v>
      </c>
      <c r="H5098" s="73">
        <v>2557</v>
      </c>
      <c r="I5098" s="73" t="s">
        <v>154</v>
      </c>
      <c r="J5098" s="73" t="s">
        <v>155</v>
      </c>
      <c r="K5098" s="73" t="s">
        <v>4671</v>
      </c>
    </row>
    <row r="5099" spans="1:11" ht="17.25">
      <c r="A5099" s="89">
        <v>20</v>
      </c>
      <c r="B5099" s="73">
        <v>20880</v>
      </c>
      <c r="C5099" s="81" t="s">
        <v>584</v>
      </c>
      <c r="D5099" s="73" t="s">
        <v>4995</v>
      </c>
      <c r="E5099" s="88"/>
      <c r="F5099" s="88"/>
      <c r="G5099" s="88">
        <v>4200</v>
      </c>
      <c r="H5099" s="73">
        <v>2557</v>
      </c>
      <c r="I5099" s="73" t="s">
        <v>154</v>
      </c>
      <c r="J5099" s="73" t="s">
        <v>155</v>
      </c>
      <c r="K5099" s="73" t="s">
        <v>4671</v>
      </c>
    </row>
    <row r="5100" spans="1:11" ht="17.25">
      <c r="A5100" s="89">
        <v>20</v>
      </c>
      <c r="B5100" s="73">
        <v>20880</v>
      </c>
      <c r="C5100" s="81" t="s">
        <v>584</v>
      </c>
      <c r="D5100" s="73" t="s">
        <v>4995</v>
      </c>
      <c r="E5100" s="88"/>
      <c r="F5100" s="88"/>
      <c r="G5100" s="88">
        <v>5800</v>
      </c>
      <c r="H5100" s="73">
        <v>2557</v>
      </c>
      <c r="I5100" s="73" t="s">
        <v>154</v>
      </c>
      <c r="J5100" s="73" t="s">
        <v>155</v>
      </c>
      <c r="K5100" s="73" t="s">
        <v>4671</v>
      </c>
    </row>
    <row r="5101" spans="1:11" ht="17.25">
      <c r="A5101" s="89">
        <v>20</v>
      </c>
      <c r="B5101" s="73">
        <v>20880</v>
      </c>
      <c r="C5101" s="81" t="s">
        <v>584</v>
      </c>
      <c r="D5101" s="73" t="s">
        <v>4995</v>
      </c>
      <c r="E5101" s="88"/>
      <c r="F5101" s="88"/>
      <c r="G5101" s="88">
        <v>7200</v>
      </c>
      <c r="H5101" s="73">
        <v>2557</v>
      </c>
      <c r="I5101" s="73" t="s">
        <v>154</v>
      </c>
      <c r="J5101" s="73" t="s">
        <v>155</v>
      </c>
      <c r="K5101" s="73" t="s">
        <v>4671</v>
      </c>
    </row>
    <row r="5102" spans="1:11" ht="17.25">
      <c r="A5102" s="89">
        <v>20</v>
      </c>
      <c r="B5102" s="73">
        <v>20880</v>
      </c>
      <c r="C5102" s="81" t="s">
        <v>584</v>
      </c>
      <c r="D5102" s="73" t="s">
        <v>4995</v>
      </c>
      <c r="E5102" s="88"/>
      <c r="F5102" s="88"/>
      <c r="G5102" s="88">
        <v>3400</v>
      </c>
      <c r="H5102" s="73">
        <v>2557</v>
      </c>
      <c r="I5102" s="73" t="s">
        <v>154</v>
      </c>
      <c r="J5102" s="73" t="s">
        <v>155</v>
      </c>
      <c r="K5102" s="73" t="s">
        <v>4671</v>
      </c>
    </row>
    <row r="5103" spans="1:11" ht="17.25">
      <c r="A5103" s="89">
        <v>20</v>
      </c>
      <c r="B5103" s="73">
        <v>20880</v>
      </c>
      <c r="C5103" s="81" t="s">
        <v>584</v>
      </c>
      <c r="D5103" s="73" t="s">
        <v>4995</v>
      </c>
      <c r="E5103" s="88"/>
      <c r="F5103" s="88"/>
      <c r="G5103" s="88">
        <v>6200</v>
      </c>
      <c r="H5103" s="73">
        <v>2557</v>
      </c>
      <c r="I5103" s="73" t="s">
        <v>154</v>
      </c>
      <c r="J5103" s="73" t="s">
        <v>155</v>
      </c>
      <c r="K5103" s="73" t="s">
        <v>4671</v>
      </c>
    </row>
    <row r="5104" spans="1:11" ht="17.25">
      <c r="A5104" s="89">
        <v>20</v>
      </c>
      <c r="B5104" s="73">
        <v>20880</v>
      </c>
      <c r="C5104" s="81" t="s">
        <v>584</v>
      </c>
      <c r="D5104" s="73" t="s">
        <v>4995</v>
      </c>
      <c r="E5104" s="88"/>
      <c r="F5104" s="88"/>
      <c r="G5104" s="88">
        <v>4800</v>
      </c>
      <c r="H5104" s="73">
        <v>2557</v>
      </c>
      <c r="I5104" s="73" t="s">
        <v>154</v>
      </c>
      <c r="J5104" s="73" t="s">
        <v>155</v>
      </c>
      <c r="K5104" s="73" t="s">
        <v>4671</v>
      </c>
    </row>
    <row r="5105" spans="1:11" ht="17.25">
      <c r="A5105" s="89">
        <v>20</v>
      </c>
      <c r="B5105" s="73">
        <v>20880</v>
      </c>
      <c r="C5105" s="81" t="s">
        <v>584</v>
      </c>
      <c r="D5105" s="73" t="s">
        <v>4995</v>
      </c>
      <c r="E5105" s="88"/>
      <c r="F5105" s="88"/>
      <c r="G5105" s="88">
        <v>5400</v>
      </c>
      <c r="H5105" s="73">
        <v>2557</v>
      </c>
      <c r="I5105" s="73" t="s">
        <v>154</v>
      </c>
      <c r="J5105" s="73" t="s">
        <v>155</v>
      </c>
      <c r="K5105" s="73" t="s">
        <v>4671</v>
      </c>
    </row>
    <row r="5106" spans="1:11" ht="17.25">
      <c r="A5106" s="89">
        <v>20</v>
      </c>
      <c r="B5106" s="73">
        <v>20880</v>
      </c>
      <c r="C5106" s="81" t="s">
        <v>584</v>
      </c>
      <c r="D5106" s="73" t="s">
        <v>4995</v>
      </c>
      <c r="E5106" s="88"/>
      <c r="F5106" s="88"/>
      <c r="G5106" s="88">
        <v>5800</v>
      </c>
      <c r="H5106" s="73">
        <v>2557</v>
      </c>
      <c r="I5106" s="73" t="s">
        <v>154</v>
      </c>
      <c r="J5106" s="73" t="s">
        <v>155</v>
      </c>
      <c r="K5106" s="73" t="s">
        <v>4671</v>
      </c>
    </row>
    <row r="5107" spans="1:11" ht="17.25">
      <c r="A5107" s="89">
        <v>20</v>
      </c>
      <c r="B5107" s="73">
        <v>20880</v>
      </c>
      <c r="C5107" s="81" t="s">
        <v>584</v>
      </c>
      <c r="D5107" s="73" t="s">
        <v>4995</v>
      </c>
      <c r="E5107" s="88"/>
      <c r="F5107" s="88"/>
      <c r="G5107" s="88">
        <v>5600</v>
      </c>
      <c r="H5107" s="73">
        <v>2557</v>
      </c>
      <c r="I5107" s="73" t="s">
        <v>154</v>
      </c>
      <c r="J5107" s="73" t="s">
        <v>155</v>
      </c>
      <c r="K5107" s="73" t="s">
        <v>4671</v>
      </c>
    </row>
    <row r="5108" spans="1:11" ht="17.25">
      <c r="A5108" s="89">
        <v>20</v>
      </c>
      <c r="B5108" s="73">
        <v>20880</v>
      </c>
      <c r="C5108" s="81" t="s">
        <v>584</v>
      </c>
      <c r="D5108" s="73" t="s">
        <v>4995</v>
      </c>
      <c r="E5108" s="88"/>
      <c r="F5108" s="88"/>
      <c r="G5108" s="88">
        <v>6000</v>
      </c>
      <c r="H5108" s="73">
        <v>2557</v>
      </c>
      <c r="I5108" s="73" t="s">
        <v>154</v>
      </c>
      <c r="J5108" s="73" t="s">
        <v>155</v>
      </c>
      <c r="K5108" s="73" t="s">
        <v>4671</v>
      </c>
    </row>
    <row r="5109" spans="1:11" ht="17.25">
      <c r="A5109" s="89">
        <v>26</v>
      </c>
      <c r="B5109" s="73">
        <v>20880</v>
      </c>
      <c r="C5109" s="81" t="s">
        <v>186</v>
      </c>
      <c r="D5109" s="73" t="s">
        <v>4997</v>
      </c>
      <c r="E5109" s="88"/>
      <c r="F5109" s="88"/>
      <c r="G5109" s="88">
        <v>20050</v>
      </c>
      <c r="H5109" s="73">
        <v>2557</v>
      </c>
      <c r="I5109" s="73" t="s">
        <v>154</v>
      </c>
      <c r="J5109" s="73" t="s">
        <v>155</v>
      </c>
      <c r="K5109" s="73" t="s">
        <v>4671</v>
      </c>
    </row>
    <row r="5110" spans="1:11" ht="17.25">
      <c r="A5110" s="89">
        <v>26</v>
      </c>
      <c r="B5110" s="73">
        <v>20880</v>
      </c>
      <c r="C5110" s="72" t="s">
        <v>596</v>
      </c>
      <c r="D5110" s="73" t="s">
        <v>4998</v>
      </c>
      <c r="E5110" s="88"/>
      <c r="F5110" s="88"/>
      <c r="G5110" s="88">
        <v>7020</v>
      </c>
      <c r="H5110" s="73">
        <v>2557</v>
      </c>
      <c r="I5110" s="73" t="s">
        <v>154</v>
      </c>
      <c r="J5110" s="73" t="s">
        <v>155</v>
      </c>
      <c r="K5110" s="73" t="s">
        <v>4671</v>
      </c>
    </row>
    <row r="5111" spans="1:11" ht="17.25">
      <c r="A5111" s="89">
        <v>26</v>
      </c>
      <c r="B5111" s="73">
        <v>20880</v>
      </c>
      <c r="C5111" s="81" t="s">
        <v>584</v>
      </c>
      <c r="D5111" s="73" t="s">
        <v>4999</v>
      </c>
      <c r="E5111" s="88"/>
      <c r="F5111" s="88"/>
      <c r="G5111" s="88">
        <v>2000</v>
      </c>
      <c r="H5111" s="73">
        <v>2557</v>
      </c>
      <c r="I5111" s="73" t="s">
        <v>154</v>
      </c>
      <c r="J5111" s="73" t="s">
        <v>155</v>
      </c>
      <c r="K5111" s="73" t="s">
        <v>4671</v>
      </c>
    </row>
    <row r="5112" spans="1:11" ht="17.25">
      <c r="A5112" s="89">
        <v>26</v>
      </c>
      <c r="B5112" s="73">
        <v>20880</v>
      </c>
      <c r="C5112" s="81" t="s">
        <v>584</v>
      </c>
      <c r="D5112" s="73" t="s">
        <v>5000</v>
      </c>
      <c r="E5112" s="88"/>
      <c r="F5112" s="88"/>
      <c r="G5112" s="88">
        <v>9600</v>
      </c>
      <c r="H5112" s="73">
        <v>2557</v>
      </c>
      <c r="I5112" s="73" t="s">
        <v>154</v>
      </c>
      <c r="J5112" s="73" t="s">
        <v>155</v>
      </c>
      <c r="K5112" s="73" t="s">
        <v>4671</v>
      </c>
    </row>
    <row r="5113" spans="1:11" ht="17.25">
      <c r="A5113" s="89">
        <v>26</v>
      </c>
      <c r="B5113" s="73">
        <v>20880</v>
      </c>
      <c r="C5113" s="81" t="s">
        <v>584</v>
      </c>
      <c r="D5113" s="73" t="s">
        <v>5001</v>
      </c>
      <c r="E5113" s="88"/>
      <c r="F5113" s="88"/>
      <c r="G5113" s="88">
        <v>17600</v>
      </c>
      <c r="H5113" s="73">
        <v>2557</v>
      </c>
      <c r="I5113" s="73" t="s">
        <v>154</v>
      </c>
      <c r="J5113" s="73" t="s">
        <v>155</v>
      </c>
      <c r="K5113" s="73" t="s">
        <v>4671</v>
      </c>
    </row>
    <row r="5114" spans="1:11" ht="17.25">
      <c r="A5114" s="89">
        <v>26</v>
      </c>
      <c r="B5114" s="73">
        <v>20880</v>
      </c>
      <c r="C5114" s="81" t="s">
        <v>584</v>
      </c>
      <c r="D5114" s="73" t="s">
        <v>5002</v>
      </c>
      <c r="E5114" s="88"/>
      <c r="F5114" s="88"/>
      <c r="G5114" s="88">
        <v>9600</v>
      </c>
      <c r="H5114" s="73">
        <v>2557</v>
      </c>
      <c r="I5114" s="73" t="s">
        <v>154</v>
      </c>
      <c r="J5114" s="73" t="s">
        <v>155</v>
      </c>
      <c r="K5114" s="73" t="s">
        <v>4671</v>
      </c>
    </row>
    <row r="5115" spans="1:11" ht="17.25">
      <c r="A5115" s="89">
        <v>26</v>
      </c>
      <c r="B5115" s="73">
        <v>20880</v>
      </c>
      <c r="C5115" s="81" t="s">
        <v>584</v>
      </c>
      <c r="D5115" s="73" t="s">
        <v>5003</v>
      </c>
      <c r="E5115" s="88"/>
      <c r="F5115" s="88"/>
      <c r="G5115" s="88">
        <v>22400</v>
      </c>
      <c r="H5115" s="73">
        <v>2557</v>
      </c>
      <c r="I5115" s="73" t="s">
        <v>154</v>
      </c>
      <c r="J5115" s="73" t="s">
        <v>155</v>
      </c>
      <c r="K5115" s="73" t="s">
        <v>4671</v>
      </c>
    </row>
    <row r="5116" spans="1:11" ht="17.25">
      <c r="A5116" s="89">
        <v>26</v>
      </c>
      <c r="B5116" s="73">
        <v>20880</v>
      </c>
      <c r="C5116" s="81" t="s">
        <v>160</v>
      </c>
      <c r="D5116" s="73" t="s">
        <v>5004</v>
      </c>
      <c r="E5116" s="88"/>
      <c r="F5116" s="88"/>
      <c r="G5116" s="88">
        <v>520</v>
      </c>
      <c r="H5116" s="73">
        <v>2557</v>
      </c>
      <c r="I5116" s="73" t="s">
        <v>154</v>
      </c>
      <c r="J5116" s="73" t="s">
        <v>155</v>
      </c>
      <c r="K5116" s="73" t="s">
        <v>4671</v>
      </c>
    </row>
    <row r="5117" spans="1:11" ht="17.25">
      <c r="A5117" s="89">
        <v>26</v>
      </c>
      <c r="B5117" s="73">
        <v>20880</v>
      </c>
      <c r="C5117" s="81" t="s">
        <v>160</v>
      </c>
      <c r="D5117" s="73" t="s">
        <v>5005</v>
      </c>
      <c r="E5117" s="88"/>
      <c r="F5117" s="88"/>
      <c r="G5117" s="88">
        <v>550</v>
      </c>
      <c r="H5117" s="73">
        <v>2557</v>
      </c>
      <c r="I5117" s="73" t="s">
        <v>154</v>
      </c>
      <c r="J5117" s="73" t="s">
        <v>155</v>
      </c>
      <c r="K5117" s="73" t="s">
        <v>4671</v>
      </c>
    </row>
    <row r="5118" spans="1:11" ht="17.25">
      <c r="A5118" s="89">
        <v>27</v>
      </c>
      <c r="B5118" s="73">
        <v>20880</v>
      </c>
      <c r="C5118" s="66" t="s">
        <v>220</v>
      </c>
      <c r="D5118" s="73" t="s">
        <v>5006</v>
      </c>
      <c r="E5118" s="88"/>
      <c r="F5118" s="88"/>
      <c r="G5118" s="88">
        <f>620+500</f>
        <v>1120</v>
      </c>
      <c r="H5118" s="73">
        <v>2557</v>
      </c>
      <c r="I5118" s="73" t="s">
        <v>154</v>
      </c>
      <c r="J5118" s="73" t="s">
        <v>155</v>
      </c>
      <c r="K5118" s="73" t="s">
        <v>4671</v>
      </c>
    </row>
    <row r="5119" spans="1:11" ht="17.25">
      <c r="A5119" s="89">
        <v>28</v>
      </c>
      <c r="B5119" s="73">
        <v>20880</v>
      </c>
      <c r="C5119" s="81" t="s">
        <v>584</v>
      </c>
      <c r="D5119" s="73" t="s">
        <v>5007</v>
      </c>
      <c r="E5119" s="88"/>
      <c r="F5119" s="88"/>
      <c r="G5119" s="88">
        <v>9300</v>
      </c>
      <c r="H5119" s="73">
        <v>2557</v>
      </c>
      <c r="I5119" s="73" t="s">
        <v>154</v>
      </c>
      <c r="J5119" s="73" t="s">
        <v>155</v>
      </c>
      <c r="K5119" s="73" t="s">
        <v>4671</v>
      </c>
    </row>
    <row r="5120" spans="1:11" ht="17.25">
      <c r="A5120" s="89">
        <v>28</v>
      </c>
      <c r="B5120" s="73">
        <v>20880</v>
      </c>
      <c r="C5120" s="81" t="s">
        <v>584</v>
      </c>
      <c r="D5120" s="73" t="s">
        <v>5008</v>
      </c>
      <c r="E5120" s="88"/>
      <c r="F5120" s="88"/>
      <c r="G5120" s="88">
        <v>5400</v>
      </c>
      <c r="H5120" s="73">
        <v>2557</v>
      </c>
      <c r="I5120" s="73" t="s">
        <v>154</v>
      </c>
      <c r="J5120" s="73" t="s">
        <v>155</v>
      </c>
      <c r="K5120" s="73" t="s">
        <v>4671</v>
      </c>
    </row>
    <row r="5121" spans="1:11" ht="17.25">
      <c r="A5121" s="89">
        <v>28</v>
      </c>
      <c r="B5121" s="73">
        <v>20880</v>
      </c>
      <c r="C5121" s="81" t="s">
        <v>584</v>
      </c>
      <c r="D5121" s="73" t="s">
        <v>5009</v>
      </c>
      <c r="E5121" s="88"/>
      <c r="F5121" s="88"/>
      <c r="G5121" s="88">
        <v>400</v>
      </c>
      <c r="H5121" s="73">
        <v>2557</v>
      </c>
      <c r="I5121" s="73" t="s">
        <v>154</v>
      </c>
      <c r="J5121" s="73" t="s">
        <v>155</v>
      </c>
      <c r="K5121" s="73" t="s">
        <v>4671</v>
      </c>
    </row>
    <row r="5122" spans="1:11" ht="17.25">
      <c r="A5122" s="89">
        <v>1</v>
      </c>
      <c r="B5122" s="73" t="s">
        <v>5010</v>
      </c>
      <c r="C5122" s="81" t="s">
        <v>186</v>
      </c>
      <c r="D5122" s="73" t="s">
        <v>5011</v>
      </c>
      <c r="E5122" s="88"/>
      <c r="F5122" s="88"/>
      <c r="G5122" s="88">
        <v>142</v>
      </c>
      <c r="H5122" s="73">
        <v>2557</v>
      </c>
      <c r="I5122" s="73" t="s">
        <v>154</v>
      </c>
      <c r="J5122" s="73" t="s">
        <v>155</v>
      </c>
      <c r="K5122" s="73" t="s">
        <v>4671</v>
      </c>
    </row>
    <row r="5123" spans="1:11" ht="17.25">
      <c r="A5123" s="89">
        <v>2</v>
      </c>
      <c r="B5123" s="73" t="s">
        <v>5010</v>
      </c>
      <c r="C5123" s="66" t="s">
        <v>220</v>
      </c>
      <c r="D5123" s="73" t="s">
        <v>5012</v>
      </c>
      <c r="E5123" s="88"/>
      <c r="F5123" s="88"/>
      <c r="G5123" s="88">
        <f>2060+2040+420+420</f>
        <v>4940</v>
      </c>
      <c r="H5123" s="73">
        <v>2557</v>
      </c>
      <c r="I5123" s="73" t="s">
        <v>154</v>
      </c>
      <c r="J5123" s="73" t="s">
        <v>155</v>
      </c>
      <c r="K5123" s="73" t="s">
        <v>4671</v>
      </c>
    </row>
    <row r="5124" spans="1:11" ht="17.25">
      <c r="A5124" s="89">
        <v>8</v>
      </c>
      <c r="B5124" s="73" t="s">
        <v>5010</v>
      </c>
      <c r="C5124" s="72" t="s">
        <v>596</v>
      </c>
      <c r="D5124" s="73" t="s">
        <v>5013</v>
      </c>
      <c r="E5124" s="88"/>
      <c r="F5124" s="88"/>
      <c r="G5124" s="88">
        <f>200+200+1440+200+400+1040+200</f>
        <v>3680</v>
      </c>
      <c r="H5124" s="73">
        <v>2557</v>
      </c>
      <c r="I5124" s="73" t="s">
        <v>154</v>
      </c>
      <c r="J5124" s="73" t="s">
        <v>155</v>
      </c>
      <c r="K5124" s="73" t="s">
        <v>4671</v>
      </c>
    </row>
    <row r="5125" spans="1:11" ht="17.25">
      <c r="A5125" s="89">
        <v>24</v>
      </c>
      <c r="B5125" s="73" t="s">
        <v>5010</v>
      </c>
      <c r="C5125" s="81" t="s">
        <v>584</v>
      </c>
      <c r="D5125" s="73" t="s">
        <v>5014</v>
      </c>
      <c r="E5125" s="88"/>
      <c r="F5125" s="88"/>
      <c r="G5125" s="88">
        <v>6000</v>
      </c>
      <c r="H5125" s="73">
        <v>2557</v>
      </c>
      <c r="I5125" s="73" t="s">
        <v>154</v>
      </c>
      <c r="J5125" s="73" t="s">
        <v>155</v>
      </c>
      <c r="K5125" s="73" t="s">
        <v>4671</v>
      </c>
    </row>
    <row r="5126" spans="1:11" ht="17.25">
      <c r="A5126" s="89">
        <v>30</v>
      </c>
      <c r="B5126" s="73" t="s">
        <v>5010</v>
      </c>
      <c r="C5126" s="81" t="s">
        <v>584</v>
      </c>
      <c r="D5126" s="73" t="s">
        <v>5015</v>
      </c>
      <c r="E5126" s="88"/>
      <c r="F5126" s="88"/>
      <c r="G5126" s="88">
        <f>600+1200+600</f>
        <v>2400</v>
      </c>
      <c r="H5126" s="73">
        <v>2557</v>
      </c>
      <c r="I5126" s="73" t="s">
        <v>154</v>
      </c>
      <c r="J5126" s="73" t="s">
        <v>155</v>
      </c>
      <c r="K5126" s="73" t="s">
        <v>4671</v>
      </c>
    </row>
    <row r="5127" spans="1:11" ht="17.25">
      <c r="A5127" s="89">
        <v>2</v>
      </c>
      <c r="B5127" s="73">
        <v>20941</v>
      </c>
      <c r="C5127" s="81" t="s">
        <v>584</v>
      </c>
      <c r="D5127" s="73" t="s">
        <v>5016</v>
      </c>
      <c r="E5127" s="88"/>
      <c r="F5127" s="88"/>
      <c r="G5127" s="88">
        <v>13800</v>
      </c>
      <c r="H5127" s="73">
        <v>2557</v>
      </c>
      <c r="I5127" s="73" t="s">
        <v>154</v>
      </c>
      <c r="J5127" s="73" t="s">
        <v>155</v>
      </c>
      <c r="K5127" s="73" t="s">
        <v>4671</v>
      </c>
    </row>
    <row r="5128" spans="1:11" ht="17.25">
      <c r="A5128" s="89">
        <v>2</v>
      </c>
      <c r="B5128" s="73">
        <v>20941</v>
      </c>
      <c r="C5128" s="81" t="s">
        <v>584</v>
      </c>
      <c r="D5128" s="73" t="s">
        <v>5017</v>
      </c>
      <c r="E5128" s="88"/>
      <c r="F5128" s="88"/>
      <c r="G5128" s="88">
        <v>14000</v>
      </c>
      <c r="H5128" s="73">
        <v>2557</v>
      </c>
      <c r="I5128" s="73" t="s">
        <v>154</v>
      </c>
      <c r="J5128" s="73" t="s">
        <v>155</v>
      </c>
      <c r="K5128" s="73" t="s">
        <v>4671</v>
      </c>
    </row>
    <row r="5129" spans="1:11" ht="17.25">
      <c r="A5129" s="89">
        <v>2</v>
      </c>
      <c r="B5129" s="73">
        <v>20941</v>
      </c>
      <c r="C5129" s="81" t="s">
        <v>584</v>
      </c>
      <c r="D5129" s="73" t="s">
        <v>5018</v>
      </c>
      <c r="E5129" s="88"/>
      <c r="F5129" s="88"/>
      <c r="G5129" s="88">
        <v>17200</v>
      </c>
      <c r="H5129" s="73">
        <v>2557</v>
      </c>
      <c r="I5129" s="73" t="s">
        <v>154</v>
      </c>
      <c r="J5129" s="73" t="s">
        <v>155</v>
      </c>
      <c r="K5129" s="73" t="s">
        <v>4671</v>
      </c>
    </row>
    <row r="5130" spans="1:11" ht="17.25">
      <c r="A5130" s="89">
        <v>2</v>
      </c>
      <c r="B5130" s="73">
        <v>20941</v>
      </c>
      <c r="C5130" s="81" t="s">
        <v>584</v>
      </c>
      <c r="D5130" s="73" t="s">
        <v>5019</v>
      </c>
      <c r="E5130" s="88"/>
      <c r="F5130" s="88"/>
      <c r="G5130" s="88">
        <v>7600</v>
      </c>
      <c r="H5130" s="73">
        <v>2557</v>
      </c>
      <c r="I5130" s="73" t="s">
        <v>154</v>
      </c>
      <c r="J5130" s="73" t="s">
        <v>155</v>
      </c>
      <c r="K5130" s="73" t="s">
        <v>4671</v>
      </c>
    </row>
    <row r="5131" spans="1:11" ht="17.25">
      <c r="A5131" s="89">
        <v>2</v>
      </c>
      <c r="B5131" s="73">
        <v>20941</v>
      </c>
      <c r="C5131" s="81" t="s">
        <v>584</v>
      </c>
      <c r="D5131" s="73" t="s">
        <v>5020</v>
      </c>
      <c r="E5131" s="88"/>
      <c r="F5131" s="88"/>
      <c r="G5131" s="88">
        <v>12000</v>
      </c>
      <c r="H5131" s="73">
        <v>2557</v>
      </c>
      <c r="I5131" s="73" t="s">
        <v>154</v>
      </c>
      <c r="J5131" s="73" t="s">
        <v>155</v>
      </c>
      <c r="K5131" s="73" t="s">
        <v>4671</v>
      </c>
    </row>
    <row r="5132" spans="1:11" ht="17.25">
      <c r="A5132" s="89">
        <v>2</v>
      </c>
      <c r="B5132" s="73">
        <v>20941</v>
      </c>
      <c r="C5132" s="81" t="s">
        <v>584</v>
      </c>
      <c r="D5132" s="73" t="s">
        <v>5018</v>
      </c>
      <c r="E5132" s="88"/>
      <c r="F5132" s="88"/>
      <c r="G5132" s="88">
        <v>14000</v>
      </c>
      <c r="H5132" s="73">
        <v>2557</v>
      </c>
      <c r="I5132" s="73" t="s">
        <v>154</v>
      </c>
      <c r="J5132" s="73" t="s">
        <v>155</v>
      </c>
      <c r="K5132" s="73" t="s">
        <v>4671</v>
      </c>
    </row>
    <row r="5133" spans="1:11" ht="17.25">
      <c r="A5133" s="89">
        <v>2</v>
      </c>
      <c r="B5133" s="73">
        <v>20941</v>
      </c>
      <c r="C5133" s="81" t="s">
        <v>584</v>
      </c>
      <c r="D5133" s="73" t="s">
        <v>5017</v>
      </c>
      <c r="E5133" s="88"/>
      <c r="F5133" s="88"/>
      <c r="G5133" s="88">
        <v>10800</v>
      </c>
      <c r="H5133" s="73">
        <v>2557</v>
      </c>
      <c r="I5133" s="73" t="s">
        <v>154</v>
      </c>
      <c r="J5133" s="73" t="s">
        <v>155</v>
      </c>
      <c r="K5133" s="73" t="s">
        <v>4671</v>
      </c>
    </row>
    <row r="5134" spans="1:11" ht="17.25">
      <c r="A5134" s="89">
        <v>2</v>
      </c>
      <c r="B5134" s="73">
        <v>20941</v>
      </c>
      <c r="C5134" s="81" t="s">
        <v>584</v>
      </c>
      <c r="D5134" s="73" t="s">
        <v>5021</v>
      </c>
      <c r="E5134" s="88"/>
      <c r="F5134" s="88"/>
      <c r="G5134" s="88">
        <v>1000</v>
      </c>
      <c r="H5134" s="73">
        <v>2557</v>
      </c>
      <c r="I5134" s="73" t="s">
        <v>154</v>
      </c>
      <c r="J5134" s="73" t="s">
        <v>155</v>
      </c>
      <c r="K5134" s="73" t="s">
        <v>4671</v>
      </c>
    </row>
    <row r="5135" spans="1:11" ht="17.25">
      <c r="A5135" s="89">
        <v>2</v>
      </c>
      <c r="B5135" s="73">
        <v>20941</v>
      </c>
      <c r="C5135" s="81" t="s">
        <v>584</v>
      </c>
      <c r="D5135" s="73" t="s">
        <v>5021</v>
      </c>
      <c r="E5135" s="88"/>
      <c r="F5135" s="88"/>
      <c r="G5135" s="88">
        <v>600</v>
      </c>
      <c r="H5135" s="73">
        <v>2557</v>
      </c>
      <c r="I5135" s="73" t="s">
        <v>154</v>
      </c>
      <c r="J5135" s="73" t="s">
        <v>155</v>
      </c>
      <c r="K5135" s="73" t="s">
        <v>4671</v>
      </c>
    </row>
    <row r="5136" spans="1:11" ht="17.25">
      <c r="A5136" s="89">
        <v>2</v>
      </c>
      <c r="B5136" s="73">
        <v>20941</v>
      </c>
      <c r="C5136" s="81" t="s">
        <v>584</v>
      </c>
      <c r="D5136" s="73" t="s">
        <v>5021</v>
      </c>
      <c r="E5136" s="88"/>
      <c r="F5136" s="88"/>
      <c r="G5136" s="88">
        <v>1000</v>
      </c>
      <c r="H5136" s="73">
        <v>2557</v>
      </c>
      <c r="I5136" s="73" t="s">
        <v>154</v>
      </c>
      <c r="J5136" s="73" t="s">
        <v>155</v>
      </c>
      <c r="K5136" s="73" t="s">
        <v>4671</v>
      </c>
    </row>
    <row r="5137" spans="1:11" ht="17.25">
      <c r="A5137" s="89">
        <v>2</v>
      </c>
      <c r="B5137" s="73">
        <v>20941</v>
      </c>
      <c r="C5137" s="81" t="s">
        <v>584</v>
      </c>
      <c r="D5137" s="73" t="s">
        <v>5022</v>
      </c>
      <c r="E5137" s="88"/>
      <c r="F5137" s="88"/>
      <c r="G5137" s="88">
        <v>9600</v>
      </c>
      <c r="H5137" s="73">
        <v>2557</v>
      </c>
      <c r="I5137" s="73" t="s">
        <v>154</v>
      </c>
      <c r="J5137" s="73" t="s">
        <v>155</v>
      </c>
      <c r="K5137" s="73" t="s">
        <v>4671</v>
      </c>
    </row>
    <row r="5138" spans="1:11" ht="17.25">
      <c r="A5138" s="89">
        <v>2</v>
      </c>
      <c r="B5138" s="73">
        <v>20941</v>
      </c>
      <c r="C5138" s="81" t="s">
        <v>584</v>
      </c>
      <c r="D5138" s="73" t="s">
        <v>5022</v>
      </c>
      <c r="E5138" s="88"/>
      <c r="F5138" s="88"/>
      <c r="G5138" s="88">
        <v>12800</v>
      </c>
      <c r="H5138" s="73">
        <v>2557</v>
      </c>
      <c r="I5138" s="73" t="s">
        <v>154</v>
      </c>
      <c r="J5138" s="73" t="s">
        <v>155</v>
      </c>
      <c r="K5138" s="73" t="s">
        <v>4671</v>
      </c>
    </row>
    <row r="5139" spans="1:11" ht="17.25">
      <c r="A5139" s="89">
        <v>2</v>
      </c>
      <c r="B5139" s="73">
        <v>20941</v>
      </c>
      <c r="C5139" s="81" t="s">
        <v>584</v>
      </c>
      <c r="D5139" s="73" t="s">
        <v>5022</v>
      </c>
      <c r="E5139" s="88"/>
      <c r="F5139" s="88"/>
      <c r="G5139" s="88">
        <v>18000</v>
      </c>
      <c r="H5139" s="73">
        <v>2557</v>
      </c>
      <c r="I5139" s="73" t="s">
        <v>154</v>
      </c>
      <c r="J5139" s="73" t="s">
        <v>155</v>
      </c>
      <c r="K5139" s="73" t="s">
        <v>4671</v>
      </c>
    </row>
    <row r="5140" spans="1:11" ht="17.25">
      <c r="A5140" s="89">
        <v>2</v>
      </c>
      <c r="B5140" s="73">
        <v>20941</v>
      </c>
      <c r="C5140" s="81" t="s">
        <v>584</v>
      </c>
      <c r="D5140" s="73" t="s">
        <v>5022</v>
      </c>
      <c r="E5140" s="88"/>
      <c r="F5140" s="88"/>
      <c r="G5140" s="88">
        <v>19200</v>
      </c>
      <c r="H5140" s="73">
        <v>2557</v>
      </c>
      <c r="I5140" s="73" t="s">
        <v>154</v>
      </c>
      <c r="J5140" s="73" t="s">
        <v>155</v>
      </c>
      <c r="K5140" s="73" t="s">
        <v>4671</v>
      </c>
    </row>
    <row r="5141" spans="1:11" ht="17.25">
      <c r="A5141" s="89">
        <v>2</v>
      </c>
      <c r="B5141" s="73">
        <v>20941</v>
      </c>
      <c r="C5141" s="81" t="s">
        <v>584</v>
      </c>
      <c r="D5141" s="73" t="s">
        <v>5022</v>
      </c>
      <c r="E5141" s="88"/>
      <c r="F5141" s="88"/>
      <c r="G5141" s="88">
        <v>12800</v>
      </c>
      <c r="H5141" s="73">
        <v>2557</v>
      </c>
      <c r="I5141" s="73" t="s">
        <v>154</v>
      </c>
      <c r="J5141" s="73" t="s">
        <v>155</v>
      </c>
      <c r="K5141" s="73" t="s">
        <v>4671</v>
      </c>
    </row>
    <row r="5142" spans="1:11" ht="17.25">
      <c r="A5142" s="89">
        <v>7</v>
      </c>
      <c r="B5142" s="73">
        <v>20941</v>
      </c>
      <c r="C5142" s="81" t="s">
        <v>584</v>
      </c>
      <c r="D5142" s="73" t="s">
        <v>5022</v>
      </c>
      <c r="E5142" s="88"/>
      <c r="F5142" s="88"/>
      <c r="G5142" s="88">
        <v>8000</v>
      </c>
      <c r="H5142" s="73">
        <v>2557</v>
      </c>
      <c r="I5142" s="73" t="s">
        <v>154</v>
      </c>
      <c r="J5142" s="73" t="s">
        <v>155</v>
      </c>
      <c r="K5142" s="73" t="s">
        <v>4671</v>
      </c>
    </row>
    <row r="5143" spans="1:11" ht="17.25">
      <c r="A5143" s="89">
        <v>7</v>
      </c>
      <c r="B5143" s="73">
        <v>20941</v>
      </c>
      <c r="C5143" s="81" t="s">
        <v>584</v>
      </c>
      <c r="D5143" s="73" t="s">
        <v>5022</v>
      </c>
      <c r="E5143" s="88"/>
      <c r="F5143" s="88"/>
      <c r="G5143" s="88">
        <v>8000</v>
      </c>
      <c r="H5143" s="73">
        <v>2557</v>
      </c>
      <c r="I5143" s="73" t="s">
        <v>154</v>
      </c>
      <c r="J5143" s="73" t="s">
        <v>155</v>
      </c>
      <c r="K5143" s="73" t="s">
        <v>4671</v>
      </c>
    </row>
    <row r="5144" spans="1:11" ht="17.25">
      <c r="A5144" s="89">
        <v>7</v>
      </c>
      <c r="B5144" s="73">
        <v>20941</v>
      </c>
      <c r="C5144" s="81" t="s">
        <v>584</v>
      </c>
      <c r="D5144" s="73" t="s">
        <v>5023</v>
      </c>
      <c r="E5144" s="88"/>
      <c r="F5144" s="88"/>
      <c r="G5144" s="88">
        <v>12000</v>
      </c>
      <c r="H5144" s="73">
        <v>2557</v>
      </c>
      <c r="I5144" s="73" t="s">
        <v>154</v>
      </c>
      <c r="J5144" s="73" t="s">
        <v>155</v>
      </c>
      <c r="K5144" s="73" t="s">
        <v>4671</v>
      </c>
    </row>
    <row r="5145" spans="1:11" ht="17.25">
      <c r="A5145" s="89">
        <v>7</v>
      </c>
      <c r="B5145" s="73">
        <v>20941</v>
      </c>
      <c r="C5145" s="81" t="s">
        <v>584</v>
      </c>
      <c r="D5145" s="73" t="s">
        <v>5024</v>
      </c>
      <c r="E5145" s="88"/>
      <c r="F5145" s="88"/>
      <c r="G5145" s="88">
        <v>4800</v>
      </c>
      <c r="H5145" s="73">
        <v>2557</v>
      </c>
      <c r="I5145" s="73" t="s">
        <v>154</v>
      </c>
      <c r="J5145" s="73" t="s">
        <v>155</v>
      </c>
      <c r="K5145" s="73" t="s">
        <v>4671</v>
      </c>
    </row>
    <row r="5146" spans="1:11" ht="17.25">
      <c r="A5146" s="89">
        <v>7</v>
      </c>
      <c r="B5146" s="73">
        <v>20941</v>
      </c>
      <c r="C5146" s="81" t="s">
        <v>584</v>
      </c>
      <c r="D5146" s="73" t="s">
        <v>5025</v>
      </c>
      <c r="E5146" s="88"/>
      <c r="F5146" s="88"/>
      <c r="G5146" s="88">
        <v>7200</v>
      </c>
      <c r="H5146" s="73">
        <v>2557</v>
      </c>
      <c r="I5146" s="73" t="s">
        <v>154</v>
      </c>
      <c r="J5146" s="73" t="s">
        <v>155</v>
      </c>
      <c r="K5146" s="73" t="s">
        <v>4671</v>
      </c>
    </row>
    <row r="5147" spans="1:11" ht="17.25">
      <c r="A5147" s="89">
        <v>7</v>
      </c>
      <c r="B5147" s="73">
        <v>20941</v>
      </c>
      <c r="C5147" s="81" t="s">
        <v>584</v>
      </c>
      <c r="D5147" s="73" t="s">
        <v>5026</v>
      </c>
      <c r="E5147" s="88"/>
      <c r="F5147" s="88"/>
      <c r="G5147" s="88">
        <f>600+600</f>
        <v>1200</v>
      </c>
      <c r="H5147" s="73">
        <v>2557</v>
      </c>
      <c r="I5147" s="73" t="s">
        <v>154</v>
      </c>
      <c r="J5147" s="73" t="s">
        <v>155</v>
      </c>
      <c r="K5147" s="73" t="s">
        <v>4671</v>
      </c>
    </row>
    <row r="5148" spans="1:11" ht="17.25">
      <c r="A5148" s="89">
        <v>7</v>
      </c>
      <c r="B5148" s="73">
        <v>20941</v>
      </c>
      <c r="C5148" s="72" t="s">
        <v>596</v>
      </c>
      <c r="D5148" s="73" t="s">
        <v>5027</v>
      </c>
      <c r="E5148" s="88"/>
      <c r="F5148" s="88"/>
      <c r="G5148" s="88">
        <f>200+1440+1000+1440+1040+2880+1240+3260</f>
        <v>12500</v>
      </c>
      <c r="H5148" s="73">
        <v>2557</v>
      </c>
      <c r="I5148" s="73" t="s">
        <v>154</v>
      </c>
      <c r="J5148" s="73" t="s">
        <v>155</v>
      </c>
      <c r="K5148" s="73" t="s">
        <v>4671</v>
      </c>
    </row>
    <row r="5149" spans="1:11" ht="17.25">
      <c r="A5149" s="89">
        <v>8</v>
      </c>
      <c r="B5149" s="73">
        <v>20941</v>
      </c>
      <c r="C5149" s="81" t="s">
        <v>584</v>
      </c>
      <c r="D5149" s="73" t="s">
        <v>5028</v>
      </c>
      <c r="E5149" s="88"/>
      <c r="F5149" s="88"/>
      <c r="G5149" s="88">
        <v>3000</v>
      </c>
      <c r="H5149" s="73">
        <v>2557</v>
      </c>
      <c r="I5149" s="73" t="s">
        <v>154</v>
      </c>
      <c r="J5149" s="73" t="s">
        <v>155</v>
      </c>
      <c r="K5149" s="73" t="s">
        <v>4671</v>
      </c>
    </row>
    <row r="5150" spans="1:11" ht="17.25">
      <c r="A5150" s="89">
        <v>8</v>
      </c>
      <c r="B5150" s="73">
        <v>20941</v>
      </c>
      <c r="C5150" s="81" t="s">
        <v>584</v>
      </c>
      <c r="D5150" s="73" t="s">
        <v>5029</v>
      </c>
      <c r="E5150" s="88"/>
      <c r="F5150" s="88"/>
      <c r="G5150" s="88">
        <v>7600</v>
      </c>
      <c r="H5150" s="73">
        <v>2557</v>
      </c>
      <c r="I5150" s="73" t="s">
        <v>154</v>
      </c>
      <c r="J5150" s="73" t="s">
        <v>155</v>
      </c>
      <c r="K5150" s="73" t="s">
        <v>4671</v>
      </c>
    </row>
    <row r="5151" spans="1:11" ht="17.25">
      <c r="A5151" s="89">
        <v>8</v>
      </c>
      <c r="B5151" s="73">
        <v>20941</v>
      </c>
      <c r="C5151" s="81" t="s">
        <v>584</v>
      </c>
      <c r="D5151" s="73" t="s">
        <v>5029</v>
      </c>
      <c r="E5151" s="88"/>
      <c r="F5151" s="88"/>
      <c r="G5151" s="88">
        <v>8000</v>
      </c>
      <c r="H5151" s="73">
        <v>2557</v>
      </c>
      <c r="I5151" s="73" t="s">
        <v>154</v>
      </c>
      <c r="J5151" s="73" t="s">
        <v>155</v>
      </c>
      <c r="K5151" s="73" t="s">
        <v>4671</v>
      </c>
    </row>
    <row r="5152" spans="1:11" ht="17.25">
      <c r="A5152" s="89">
        <v>8</v>
      </c>
      <c r="B5152" s="73">
        <v>20941</v>
      </c>
      <c r="C5152" s="81" t="s">
        <v>584</v>
      </c>
      <c r="D5152" s="73" t="s">
        <v>5029</v>
      </c>
      <c r="E5152" s="88"/>
      <c r="F5152" s="88"/>
      <c r="G5152" s="88">
        <v>6400</v>
      </c>
      <c r="H5152" s="73">
        <v>2557</v>
      </c>
      <c r="I5152" s="73" t="s">
        <v>154</v>
      </c>
      <c r="J5152" s="73" t="s">
        <v>155</v>
      </c>
      <c r="K5152" s="73" t="s">
        <v>4671</v>
      </c>
    </row>
    <row r="5153" spans="1:11" ht="17.25">
      <c r="A5153" s="89">
        <v>8</v>
      </c>
      <c r="B5153" s="73">
        <v>20941</v>
      </c>
      <c r="C5153" s="81" t="s">
        <v>584</v>
      </c>
      <c r="D5153" s="73" t="s">
        <v>5030</v>
      </c>
      <c r="E5153" s="88"/>
      <c r="F5153" s="88"/>
      <c r="G5153" s="88">
        <v>76500</v>
      </c>
      <c r="H5153" s="73">
        <v>2557</v>
      </c>
      <c r="I5153" s="73" t="s">
        <v>154</v>
      </c>
      <c r="J5153" s="73" t="s">
        <v>155</v>
      </c>
      <c r="K5153" s="73" t="s">
        <v>4671</v>
      </c>
    </row>
    <row r="5154" spans="1:11" ht="17.25">
      <c r="A5154" s="89">
        <v>12</v>
      </c>
      <c r="B5154" s="73">
        <v>20941</v>
      </c>
      <c r="C5154" s="81" t="s">
        <v>584</v>
      </c>
      <c r="D5154" s="73" t="s">
        <v>5022</v>
      </c>
      <c r="E5154" s="88"/>
      <c r="F5154" s="88"/>
      <c r="G5154" s="88">
        <v>8000</v>
      </c>
      <c r="H5154" s="73">
        <v>2557</v>
      </c>
      <c r="I5154" s="73" t="s">
        <v>154</v>
      </c>
      <c r="J5154" s="73" t="s">
        <v>155</v>
      </c>
      <c r="K5154" s="73" t="s">
        <v>4671</v>
      </c>
    </row>
    <row r="5155" spans="1:11" ht="17.25">
      <c r="A5155" s="89">
        <v>12</v>
      </c>
      <c r="B5155" s="73">
        <v>20941</v>
      </c>
      <c r="C5155" s="66" t="s">
        <v>220</v>
      </c>
      <c r="D5155" s="73" t="s">
        <v>5031</v>
      </c>
      <c r="E5155" s="88"/>
      <c r="F5155" s="88"/>
      <c r="G5155" s="88">
        <f>2260+1420</f>
        <v>3680</v>
      </c>
      <c r="H5155" s="73">
        <v>2557</v>
      </c>
      <c r="I5155" s="73" t="s">
        <v>154</v>
      </c>
      <c r="J5155" s="73" t="s">
        <v>155</v>
      </c>
      <c r="K5155" s="73" t="s">
        <v>4671</v>
      </c>
    </row>
    <row r="5156" spans="1:11" ht="17.25">
      <c r="A5156" s="89">
        <v>12</v>
      </c>
      <c r="B5156" s="73">
        <v>20941</v>
      </c>
      <c r="C5156" s="81" t="s">
        <v>584</v>
      </c>
      <c r="D5156" s="73" t="s">
        <v>5032</v>
      </c>
      <c r="E5156" s="88"/>
      <c r="F5156" s="88"/>
      <c r="G5156" s="88">
        <v>59400</v>
      </c>
      <c r="H5156" s="73">
        <v>2557</v>
      </c>
      <c r="I5156" s="73" t="s">
        <v>154</v>
      </c>
      <c r="J5156" s="73" t="s">
        <v>155</v>
      </c>
      <c r="K5156" s="73" t="s">
        <v>4671</v>
      </c>
    </row>
    <row r="5157" spans="1:11" ht="17.25">
      <c r="A5157" s="89">
        <v>15</v>
      </c>
      <c r="B5157" s="73">
        <v>20941</v>
      </c>
      <c r="C5157" s="81" t="s">
        <v>584</v>
      </c>
      <c r="D5157" s="73" t="s">
        <v>5033</v>
      </c>
      <c r="E5157" s="88"/>
      <c r="F5157" s="88"/>
      <c r="G5157" s="88">
        <v>16200</v>
      </c>
      <c r="H5157" s="73">
        <v>2557</v>
      </c>
      <c r="I5157" s="73" t="s">
        <v>154</v>
      </c>
      <c r="J5157" s="73" t="s">
        <v>155</v>
      </c>
      <c r="K5157" s="73" t="s">
        <v>4671</v>
      </c>
    </row>
    <row r="5158" spans="1:11" ht="17.25">
      <c r="A5158" s="89">
        <v>19</v>
      </c>
      <c r="B5158" s="73">
        <v>20941</v>
      </c>
      <c r="C5158" s="81" t="s">
        <v>186</v>
      </c>
      <c r="D5158" s="73" t="s">
        <v>5034</v>
      </c>
      <c r="E5158" s="88"/>
      <c r="F5158" s="88"/>
      <c r="G5158" s="88">
        <v>140</v>
      </c>
      <c r="H5158" s="73">
        <v>2557</v>
      </c>
      <c r="I5158" s="73" t="s">
        <v>154</v>
      </c>
      <c r="J5158" s="73" t="s">
        <v>155</v>
      </c>
      <c r="K5158" s="73" t="s">
        <v>4671</v>
      </c>
    </row>
    <row r="5159" spans="1:11" ht="17.25">
      <c r="A5159" s="89">
        <v>20</v>
      </c>
      <c r="B5159" s="73">
        <v>20941</v>
      </c>
      <c r="C5159" s="73" t="s">
        <v>217</v>
      </c>
      <c r="D5159" s="73" t="s">
        <v>5035</v>
      </c>
      <c r="E5159" s="88"/>
      <c r="F5159" s="88"/>
      <c r="G5159" s="88">
        <v>40</v>
      </c>
      <c r="H5159" s="73">
        <v>2557</v>
      </c>
      <c r="I5159" s="73" t="s">
        <v>154</v>
      </c>
      <c r="J5159" s="73" t="s">
        <v>155</v>
      </c>
      <c r="K5159" s="73" t="s">
        <v>4671</v>
      </c>
    </row>
    <row r="5160" spans="1:11" ht="17.25">
      <c r="A5160" s="89">
        <v>21</v>
      </c>
      <c r="B5160" s="73">
        <v>20941</v>
      </c>
      <c r="C5160" s="71" t="s">
        <v>560</v>
      </c>
      <c r="D5160" s="73" t="s">
        <v>5036</v>
      </c>
      <c r="E5160" s="88"/>
      <c r="F5160" s="88"/>
      <c r="G5160" s="88">
        <v>18000</v>
      </c>
      <c r="H5160" s="73">
        <v>2557</v>
      </c>
      <c r="I5160" s="73" t="s">
        <v>154</v>
      </c>
      <c r="J5160" s="73" t="s">
        <v>155</v>
      </c>
      <c r="K5160" s="73" t="s">
        <v>4671</v>
      </c>
    </row>
    <row r="5161" spans="1:11" ht="17.25">
      <c r="A5161" s="89">
        <v>26</v>
      </c>
      <c r="B5161" s="73">
        <v>20941</v>
      </c>
      <c r="C5161" s="81" t="s">
        <v>584</v>
      </c>
      <c r="D5161" s="73" t="s">
        <v>5037</v>
      </c>
      <c r="E5161" s="88"/>
      <c r="F5161" s="88"/>
      <c r="G5161" s="88">
        <v>4800</v>
      </c>
      <c r="H5161" s="73">
        <v>2557</v>
      </c>
      <c r="I5161" s="73" t="s">
        <v>154</v>
      </c>
      <c r="J5161" s="73" t="s">
        <v>155</v>
      </c>
      <c r="K5161" s="73" t="s">
        <v>4671</v>
      </c>
    </row>
    <row r="5162" spans="1:11" ht="17.25">
      <c r="A5162" s="89">
        <v>26</v>
      </c>
      <c r="B5162" s="73">
        <v>20941</v>
      </c>
      <c r="C5162" s="81" t="s">
        <v>584</v>
      </c>
      <c r="D5162" s="73" t="s">
        <v>5037</v>
      </c>
      <c r="E5162" s="88"/>
      <c r="F5162" s="88"/>
      <c r="G5162" s="88">
        <v>12000</v>
      </c>
      <c r="H5162" s="73">
        <v>2557</v>
      </c>
      <c r="I5162" s="73" t="s">
        <v>154</v>
      </c>
      <c r="J5162" s="73" t="s">
        <v>155</v>
      </c>
      <c r="K5162" s="73" t="s">
        <v>4671</v>
      </c>
    </row>
    <row r="5163" spans="1:11" ht="17.25">
      <c r="A5163" s="89">
        <v>26</v>
      </c>
      <c r="B5163" s="73">
        <v>20941</v>
      </c>
      <c r="C5163" s="81" t="s">
        <v>584</v>
      </c>
      <c r="D5163" s="73" t="s">
        <v>5038</v>
      </c>
      <c r="E5163" s="88"/>
      <c r="F5163" s="88"/>
      <c r="G5163" s="88">
        <v>4400</v>
      </c>
      <c r="H5163" s="73">
        <v>2557</v>
      </c>
      <c r="I5163" s="73" t="s">
        <v>154</v>
      </c>
      <c r="J5163" s="73" t="s">
        <v>155</v>
      </c>
      <c r="K5163" s="73" t="s">
        <v>4671</v>
      </c>
    </row>
    <row r="5164" spans="1:11" ht="17.25">
      <c r="A5164" s="89">
        <v>26</v>
      </c>
      <c r="B5164" s="73">
        <v>20941</v>
      </c>
      <c r="C5164" s="81" t="s">
        <v>584</v>
      </c>
      <c r="D5164" s="73" t="s">
        <v>5039</v>
      </c>
      <c r="E5164" s="88"/>
      <c r="F5164" s="88"/>
      <c r="G5164" s="88">
        <v>12400</v>
      </c>
      <c r="H5164" s="73">
        <v>2557</v>
      </c>
      <c r="I5164" s="73" t="s">
        <v>154</v>
      </c>
      <c r="J5164" s="73" t="s">
        <v>155</v>
      </c>
      <c r="K5164" s="73" t="s">
        <v>4671</v>
      </c>
    </row>
    <row r="5165" spans="1:11" ht="17.25">
      <c r="A5165" s="89">
        <v>26</v>
      </c>
      <c r="B5165" s="73">
        <v>20941</v>
      </c>
      <c r="C5165" s="81" t="s">
        <v>584</v>
      </c>
      <c r="D5165" s="73" t="s">
        <v>5040</v>
      </c>
      <c r="E5165" s="88"/>
      <c r="F5165" s="88"/>
      <c r="G5165" s="88">
        <v>14000</v>
      </c>
      <c r="H5165" s="73">
        <v>2557</v>
      </c>
      <c r="I5165" s="73" t="s">
        <v>154</v>
      </c>
      <c r="J5165" s="73" t="s">
        <v>155</v>
      </c>
      <c r="K5165" s="73" t="s">
        <v>4671</v>
      </c>
    </row>
    <row r="5166" spans="1:11" ht="17.25">
      <c r="A5166" s="89">
        <v>26</v>
      </c>
      <c r="B5166" s="73">
        <v>20941</v>
      </c>
      <c r="C5166" s="81" t="s">
        <v>584</v>
      </c>
      <c r="D5166" s="73" t="s">
        <v>5040</v>
      </c>
      <c r="E5166" s="88"/>
      <c r="F5166" s="88"/>
      <c r="G5166" s="88">
        <v>10800</v>
      </c>
      <c r="H5166" s="73">
        <v>2557</v>
      </c>
      <c r="I5166" s="73" t="s">
        <v>154</v>
      </c>
      <c r="J5166" s="73" t="s">
        <v>155</v>
      </c>
      <c r="K5166" s="73" t="s">
        <v>4671</v>
      </c>
    </row>
    <row r="5167" spans="1:11" ht="17.25">
      <c r="A5167" s="89">
        <v>26</v>
      </c>
      <c r="B5167" s="73">
        <v>20941</v>
      </c>
      <c r="C5167" s="81" t="s">
        <v>584</v>
      </c>
      <c r="D5167" s="73" t="s">
        <v>5041</v>
      </c>
      <c r="E5167" s="88"/>
      <c r="F5167" s="88"/>
      <c r="G5167" s="88">
        <v>8400</v>
      </c>
      <c r="H5167" s="73">
        <v>2557</v>
      </c>
      <c r="I5167" s="73" t="s">
        <v>154</v>
      </c>
      <c r="J5167" s="73" t="s">
        <v>155</v>
      </c>
      <c r="K5167" s="73" t="s">
        <v>4671</v>
      </c>
    </row>
    <row r="5168" spans="1:11" ht="17.25">
      <c r="A5168" s="89">
        <v>26</v>
      </c>
      <c r="B5168" s="73">
        <v>20941</v>
      </c>
      <c r="C5168" s="81" t="s">
        <v>584</v>
      </c>
      <c r="D5168" s="73" t="s">
        <v>5039</v>
      </c>
      <c r="E5168" s="88"/>
      <c r="F5168" s="88"/>
      <c r="G5168" s="88">
        <v>9200</v>
      </c>
      <c r="H5168" s="73">
        <v>2557</v>
      </c>
      <c r="I5168" s="73" t="s">
        <v>154</v>
      </c>
      <c r="J5168" s="73" t="s">
        <v>155</v>
      </c>
      <c r="K5168" s="73" t="s">
        <v>4671</v>
      </c>
    </row>
    <row r="5169" spans="1:11" ht="17.25">
      <c r="A5169" s="89">
        <v>27</v>
      </c>
      <c r="B5169" s="73">
        <v>20941</v>
      </c>
      <c r="C5169" s="81" t="s">
        <v>584</v>
      </c>
      <c r="D5169" s="73" t="s">
        <v>5042</v>
      </c>
      <c r="E5169" s="88"/>
      <c r="F5169" s="88"/>
      <c r="G5169" s="88">
        <v>11200</v>
      </c>
      <c r="H5169" s="73">
        <v>2557</v>
      </c>
      <c r="I5169" s="73" t="s">
        <v>154</v>
      </c>
      <c r="J5169" s="73" t="s">
        <v>155</v>
      </c>
      <c r="K5169" s="73" t="s">
        <v>4671</v>
      </c>
    </row>
    <row r="5170" spans="1:11" ht="17.25">
      <c r="A5170" s="89">
        <v>27</v>
      </c>
      <c r="B5170" s="73">
        <v>20941</v>
      </c>
      <c r="C5170" s="81" t="s">
        <v>584</v>
      </c>
      <c r="D5170" s="73" t="s">
        <v>5042</v>
      </c>
      <c r="E5170" s="88"/>
      <c r="F5170" s="88"/>
      <c r="G5170" s="88">
        <v>8800</v>
      </c>
      <c r="H5170" s="73">
        <v>2557</v>
      </c>
      <c r="I5170" s="73" t="s">
        <v>154</v>
      </c>
      <c r="J5170" s="73" t="s">
        <v>155</v>
      </c>
      <c r="K5170" s="73" t="s">
        <v>4671</v>
      </c>
    </row>
    <row r="5171" spans="1:11" ht="17.25">
      <c r="A5171" s="89">
        <v>27</v>
      </c>
      <c r="B5171" s="73">
        <v>20941</v>
      </c>
      <c r="C5171" s="81" t="s">
        <v>584</v>
      </c>
      <c r="D5171" s="73" t="s">
        <v>5042</v>
      </c>
      <c r="E5171" s="88"/>
      <c r="F5171" s="88"/>
      <c r="G5171" s="88">
        <v>4000</v>
      </c>
      <c r="H5171" s="73">
        <v>2557</v>
      </c>
      <c r="I5171" s="73" t="s">
        <v>154</v>
      </c>
      <c r="J5171" s="73" t="s">
        <v>155</v>
      </c>
      <c r="K5171" s="73" t="s">
        <v>4671</v>
      </c>
    </row>
    <row r="5172" spans="1:11" ht="17.25">
      <c r="A5172" s="89">
        <v>27</v>
      </c>
      <c r="B5172" s="73">
        <v>20941</v>
      </c>
      <c r="C5172" s="81" t="s">
        <v>584</v>
      </c>
      <c r="D5172" s="73" t="s">
        <v>5042</v>
      </c>
      <c r="E5172" s="88"/>
      <c r="F5172" s="88"/>
      <c r="G5172" s="88">
        <v>4000</v>
      </c>
      <c r="H5172" s="73">
        <v>2557</v>
      </c>
      <c r="I5172" s="73" t="s">
        <v>154</v>
      </c>
      <c r="J5172" s="73" t="s">
        <v>155</v>
      </c>
      <c r="K5172" s="73" t="s">
        <v>4671</v>
      </c>
    </row>
    <row r="5173" spans="1:11" ht="17.25">
      <c r="A5173" s="89">
        <v>27</v>
      </c>
      <c r="B5173" s="73">
        <v>20941</v>
      </c>
      <c r="C5173" s="81" t="s">
        <v>584</v>
      </c>
      <c r="D5173" s="73" t="s">
        <v>5042</v>
      </c>
      <c r="E5173" s="88"/>
      <c r="F5173" s="88"/>
      <c r="G5173" s="88">
        <v>4800</v>
      </c>
      <c r="H5173" s="73">
        <v>2557</v>
      </c>
      <c r="I5173" s="73" t="s">
        <v>154</v>
      </c>
      <c r="J5173" s="73" t="s">
        <v>155</v>
      </c>
      <c r="K5173" s="73" t="s">
        <v>4671</v>
      </c>
    </row>
    <row r="5174" spans="1:11" ht="17.25">
      <c r="A5174" s="89">
        <v>27</v>
      </c>
      <c r="B5174" s="73">
        <v>20941</v>
      </c>
      <c r="C5174" s="81" t="s">
        <v>584</v>
      </c>
      <c r="D5174" s="73" t="s">
        <v>5043</v>
      </c>
      <c r="E5174" s="88"/>
      <c r="F5174" s="88"/>
      <c r="G5174" s="88">
        <v>10800</v>
      </c>
      <c r="H5174" s="73">
        <v>2557</v>
      </c>
      <c r="I5174" s="73" t="s">
        <v>154</v>
      </c>
      <c r="J5174" s="73" t="s">
        <v>155</v>
      </c>
      <c r="K5174" s="73" t="s">
        <v>4671</v>
      </c>
    </row>
    <row r="5175" spans="1:11" ht="17.25">
      <c r="A5175" s="89">
        <v>28</v>
      </c>
      <c r="B5175" s="73">
        <v>20941</v>
      </c>
      <c r="C5175" s="81" t="s">
        <v>584</v>
      </c>
      <c r="D5175" s="73" t="s">
        <v>5044</v>
      </c>
      <c r="E5175" s="88"/>
      <c r="F5175" s="88"/>
      <c r="G5175" s="88">
        <v>8400</v>
      </c>
      <c r="H5175" s="73">
        <v>2557</v>
      </c>
      <c r="I5175" s="73" t="s">
        <v>154</v>
      </c>
      <c r="J5175" s="73" t="s">
        <v>155</v>
      </c>
      <c r="K5175" s="73" t="s">
        <v>4671</v>
      </c>
    </row>
    <row r="5176" spans="1:11" ht="17.25">
      <c r="A5176" s="89">
        <v>28</v>
      </c>
      <c r="B5176" s="73">
        <v>20941</v>
      </c>
      <c r="C5176" s="73" t="s">
        <v>5045</v>
      </c>
      <c r="D5176" s="73" t="s">
        <v>5046</v>
      </c>
      <c r="E5176" s="88"/>
      <c r="F5176" s="88"/>
      <c r="G5176" s="88">
        <v>78070</v>
      </c>
      <c r="H5176" s="73">
        <v>2557</v>
      </c>
      <c r="I5176" s="73" t="s">
        <v>154</v>
      </c>
      <c r="J5176" s="73" t="s">
        <v>155</v>
      </c>
      <c r="K5176" s="73" t="s">
        <v>4671</v>
      </c>
    </row>
    <row r="5177" spans="1:11" ht="17.25">
      <c r="A5177" s="89">
        <v>30</v>
      </c>
      <c r="B5177" s="73">
        <v>20941</v>
      </c>
      <c r="C5177" s="81" t="s">
        <v>584</v>
      </c>
      <c r="D5177" s="73" t="s">
        <v>5047</v>
      </c>
      <c r="E5177" s="88"/>
      <c r="F5177" s="88"/>
      <c r="G5177" s="88">
        <f>300+1500</f>
        <v>1800</v>
      </c>
      <c r="H5177" s="73">
        <v>2557</v>
      </c>
      <c r="I5177" s="73" t="s">
        <v>154</v>
      </c>
      <c r="J5177" s="73" t="s">
        <v>155</v>
      </c>
      <c r="K5177" s="73" t="s">
        <v>4671</v>
      </c>
    </row>
    <row r="5178" spans="1:11" ht="17.25">
      <c r="A5178" s="89">
        <v>30</v>
      </c>
      <c r="B5178" s="73">
        <v>20941</v>
      </c>
      <c r="C5178" s="81" t="s">
        <v>584</v>
      </c>
      <c r="D5178" s="73" t="s">
        <v>5047</v>
      </c>
      <c r="E5178" s="88"/>
      <c r="F5178" s="88"/>
      <c r="G5178" s="88">
        <f>300+1500</f>
        <v>1800</v>
      </c>
      <c r="H5178" s="73">
        <v>2557</v>
      </c>
      <c r="I5178" s="73" t="s">
        <v>154</v>
      </c>
      <c r="J5178" s="73" t="s">
        <v>155</v>
      </c>
      <c r="K5178" s="73" t="s">
        <v>4671</v>
      </c>
    </row>
    <row r="5179" spans="1:11" ht="17.25">
      <c r="A5179" s="89">
        <v>30</v>
      </c>
      <c r="B5179" s="73">
        <v>20941</v>
      </c>
      <c r="C5179" s="72" t="s">
        <v>596</v>
      </c>
      <c r="D5179" s="73" t="s">
        <v>5048</v>
      </c>
      <c r="E5179" s="88"/>
      <c r="F5179" s="88"/>
      <c r="G5179" s="88">
        <f>600+840+400+1620+200+840+2280+820+2060</f>
        <v>9660</v>
      </c>
      <c r="H5179" s="73">
        <v>2557</v>
      </c>
      <c r="I5179" s="73" t="s">
        <v>154</v>
      </c>
      <c r="J5179" s="73" t="s">
        <v>155</v>
      </c>
      <c r="K5179" s="73" t="s">
        <v>4671</v>
      </c>
    </row>
    <row r="5180" spans="1:11" ht="17.25">
      <c r="A5180" s="89">
        <v>30</v>
      </c>
      <c r="B5180" s="73">
        <v>20941</v>
      </c>
      <c r="C5180" s="72" t="s">
        <v>596</v>
      </c>
      <c r="D5180" s="73" t="s">
        <v>5049</v>
      </c>
      <c r="E5180" s="88"/>
      <c r="F5180" s="88"/>
      <c r="G5180" s="88">
        <f>8400+7000+7000+7000+7000+7000+4200+4200</f>
        <v>51800</v>
      </c>
      <c r="H5180" s="73">
        <v>2557</v>
      </c>
      <c r="I5180" s="73" t="s">
        <v>154</v>
      </c>
      <c r="J5180" s="73" t="s">
        <v>155</v>
      </c>
      <c r="K5180" s="73" t="s">
        <v>4671</v>
      </c>
    </row>
    <row r="5181" spans="1:11" ht="17.25">
      <c r="A5181" s="89">
        <v>2</v>
      </c>
      <c r="B5181" s="73">
        <v>20972</v>
      </c>
      <c r="C5181" s="66" t="s">
        <v>220</v>
      </c>
      <c r="D5181" s="73" t="s">
        <v>4362</v>
      </c>
      <c r="E5181" s="88"/>
      <c r="F5181" s="88"/>
      <c r="G5181" s="88">
        <f>1680+420+420+1860</f>
        <v>4380</v>
      </c>
      <c r="H5181" s="73">
        <v>2557</v>
      </c>
      <c r="I5181" s="73" t="s">
        <v>154</v>
      </c>
      <c r="J5181" s="73" t="s">
        <v>155</v>
      </c>
      <c r="K5181" s="73" t="s">
        <v>4671</v>
      </c>
    </row>
    <row r="5182" spans="1:11" ht="17.25">
      <c r="A5182" s="89">
        <v>2</v>
      </c>
      <c r="B5182" s="73">
        <v>20972</v>
      </c>
      <c r="C5182" s="81" t="s">
        <v>584</v>
      </c>
      <c r="D5182" s="73" t="s">
        <v>5042</v>
      </c>
      <c r="E5182" s="88"/>
      <c r="F5182" s="88"/>
      <c r="G5182" s="88">
        <v>4400</v>
      </c>
      <c r="H5182" s="73">
        <v>2557</v>
      </c>
      <c r="I5182" s="73" t="s">
        <v>154</v>
      </c>
      <c r="J5182" s="73" t="s">
        <v>155</v>
      </c>
      <c r="K5182" s="73" t="s">
        <v>4671</v>
      </c>
    </row>
    <row r="5183" spans="1:11" ht="17.25">
      <c r="A5183" s="89">
        <v>2</v>
      </c>
      <c r="B5183" s="73">
        <v>20972</v>
      </c>
      <c r="C5183" s="72" t="s">
        <v>596</v>
      </c>
      <c r="D5183" s="73" t="s">
        <v>5050</v>
      </c>
      <c r="E5183" s="88"/>
      <c r="F5183" s="88"/>
      <c r="G5183" s="88">
        <v>-420</v>
      </c>
      <c r="H5183" s="73">
        <v>2557</v>
      </c>
      <c r="I5183" s="73" t="s">
        <v>154</v>
      </c>
      <c r="J5183" s="73" t="s">
        <v>155</v>
      </c>
      <c r="K5183" s="73" t="s">
        <v>4671</v>
      </c>
    </row>
    <row r="5184" spans="1:11" ht="17.25">
      <c r="A5184" s="89">
        <v>2</v>
      </c>
      <c r="B5184" s="73">
        <v>20972</v>
      </c>
      <c r="C5184" s="81" t="s">
        <v>584</v>
      </c>
      <c r="D5184" s="73" t="s">
        <v>5051</v>
      </c>
      <c r="E5184" s="88"/>
      <c r="F5184" s="88"/>
      <c r="G5184" s="88">
        <v>17700</v>
      </c>
      <c r="H5184" s="73">
        <v>2557</v>
      </c>
      <c r="I5184" s="73" t="s">
        <v>154</v>
      </c>
      <c r="J5184" s="73" t="s">
        <v>155</v>
      </c>
      <c r="K5184" s="73" t="s">
        <v>4671</v>
      </c>
    </row>
    <row r="5185" spans="1:11" ht="17.25">
      <c r="A5185" s="89">
        <v>4</v>
      </c>
      <c r="B5185" s="73">
        <v>20972</v>
      </c>
      <c r="C5185" s="81" t="s">
        <v>584</v>
      </c>
      <c r="D5185" s="73" t="s">
        <v>5052</v>
      </c>
      <c r="E5185" s="88"/>
      <c r="F5185" s="88"/>
      <c r="G5185" s="88">
        <f>600+3000</f>
        <v>3600</v>
      </c>
      <c r="H5185" s="73">
        <v>2557</v>
      </c>
      <c r="I5185" s="73" t="s">
        <v>154</v>
      </c>
      <c r="J5185" s="73" t="s">
        <v>155</v>
      </c>
      <c r="K5185" s="73" t="s">
        <v>4671</v>
      </c>
    </row>
    <row r="5186" spans="1:11" ht="17.25">
      <c r="A5186" s="89">
        <v>4</v>
      </c>
      <c r="B5186" s="73">
        <v>20972</v>
      </c>
      <c r="C5186" s="81" t="s">
        <v>584</v>
      </c>
      <c r="D5186" s="73" t="s">
        <v>5042</v>
      </c>
      <c r="E5186" s="88"/>
      <c r="F5186" s="88"/>
      <c r="G5186" s="88">
        <v>5600</v>
      </c>
      <c r="H5186" s="73">
        <v>2557</v>
      </c>
      <c r="I5186" s="73" t="s">
        <v>154</v>
      </c>
      <c r="J5186" s="73" t="s">
        <v>155</v>
      </c>
      <c r="K5186" s="73" t="s">
        <v>4671</v>
      </c>
    </row>
    <row r="5187" spans="1:11" ht="17.25">
      <c r="A5187" s="89">
        <v>4</v>
      </c>
      <c r="B5187" s="73">
        <v>20972</v>
      </c>
      <c r="C5187" s="81" t="s">
        <v>584</v>
      </c>
      <c r="D5187" s="73" t="s">
        <v>5042</v>
      </c>
      <c r="E5187" s="88"/>
      <c r="F5187" s="88"/>
      <c r="G5187" s="88">
        <v>4000</v>
      </c>
      <c r="H5187" s="73">
        <v>2557</v>
      </c>
      <c r="I5187" s="73" t="s">
        <v>154</v>
      </c>
      <c r="J5187" s="73" t="s">
        <v>155</v>
      </c>
      <c r="K5187" s="73" t="s">
        <v>4671</v>
      </c>
    </row>
    <row r="5188" spans="1:11" ht="17.25">
      <c r="A5188" s="89">
        <v>4</v>
      </c>
      <c r="B5188" s="73">
        <v>20972</v>
      </c>
      <c r="C5188" s="81" t="s">
        <v>584</v>
      </c>
      <c r="D5188" s="73" t="s">
        <v>5042</v>
      </c>
      <c r="E5188" s="88"/>
      <c r="F5188" s="88"/>
      <c r="G5188" s="88">
        <v>4000</v>
      </c>
      <c r="H5188" s="73">
        <v>2557</v>
      </c>
      <c r="I5188" s="73" t="s">
        <v>154</v>
      </c>
      <c r="J5188" s="73" t="s">
        <v>155</v>
      </c>
      <c r="K5188" s="73" t="s">
        <v>4671</v>
      </c>
    </row>
    <row r="5189" spans="1:11" ht="17.25">
      <c r="A5189" s="89">
        <v>6</v>
      </c>
      <c r="B5189" s="73">
        <v>20972</v>
      </c>
      <c r="C5189" s="81" t="s">
        <v>584</v>
      </c>
      <c r="D5189" s="73" t="s">
        <v>5053</v>
      </c>
      <c r="E5189" s="88"/>
      <c r="F5189" s="88"/>
      <c r="G5189" s="88">
        <v>600</v>
      </c>
      <c r="H5189" s="73">
        <v>2557</v>
      </c>
      <c r="I5189" s="73" t="s">
        <v>154</v>
      </c>
      <c r="J5189" s="73" t="s">
        <v>155</v>
      </c>
      <c r="K5189" s="73" t="s">
        <v>4671</v>
      </c>
    </row>
    <row r="5190" spans="1:11" ht="17.25">
      <c r="A5190" s="89">
        <v>6</v>
      </c>
      <c r="B5190" s="73">
        <v>20972</v>
      </c>
      <c r="C5190" s="66" t="s">
        <v>220</v>
      </c>
      <c r="D5190" s="73" t="s">
        <v>5054</v>
      </c>
      <c r="E5190" s="88"/>
      <c r="F5190" s="88"/>
      <c r="G5190" s="88">
        <v>400</v>
      </c>
      <c r="H5190" s="73">
        <v>2557</v>
      </c>
      <c r="I5190" s="73" t="s">
        <v>154</v>
      </c>
      <c r="J5190" s="73" t="s">
        <v>155</v>
      </c>
      <c r="K5190" s="73" t="s">
        <v>4671</v>
      </c>
    </row>
    <row r="5191" spans="1:11" ht="17.25">
      <c r="A5191" s="89">
        <v>6</v>
      </c>
      <c r="B5191" s="73">
        <v>20972</v>
      </c>
      <c r="C5191" s="81" t="s">
        <v>584</v>
      </c>
      <c r="D5191" s="73" t="s">
        <v>5055</v>
      </c>
      <c r="E5191" s="88"/>
      <c r="F5191" s="88"/>
      <c r="G5191" s="88">
        <v>7200</v>
      </c>
      <c r="H5191" s="73">
        <v>2557</v>
      </c>
      <c r="I5191" s="73" t="s">
        <v>154</v>
      </c>
      <c r="J5191" s="73" t="s">
        <v>155</v>
      </c>
      <c r="K5191" s="73" t="s">
        <v>4671</v>
      </c>
    </row>
    <row r="5192" spans="1:11" ht="17.25">
      <c r="A5192" s="89">
        <v>6</v>
      </c>
      <c r="B5192" s="73">
        <v>20972</v>
      </c>
      <c r="C5192" s="81" t="s">
        <v>584</v>
      </c>
      <c r="D5192" s="73" t="s">
        <v>5056</v>
      </c>
      <c r="E5192" s="88"/>
      <c r="F5192" s="88"/>
      <c r="G5192" s="88">
        <v>4800</v>
      </c>
      <c r="H5192" s="73">
        <v>2557</v>
      </c>
      <c r="I5192" s="73" t="s">
        <v>154</v>
      </c>
      <c r="J5192" s="73" t="s">
        <v>155</v>
      </c>
      <c r="K5192" s="73" t="s">
        <v>4671</v>
      </c>
    </row>
    <row r="5193" spans="1:11" ht="17.25">
      <c r="A5193" s="89">
        <v>6</v>
      </c>
      <c r="B5193" s="73">
        <v>20972</v>
      </c>
      <c r="C5193" s="81" t="s">
        <v>584</v>
      </c>
      <c r="D5193" s="73" t="s">
        <v>5057</v>
      </c>
      <c r="E5193" s="88"/>
      <c r="F5193" s="88"/>
      <c r="G5193" s="88">
        <v>600</v>
      </c>
      <c r="H5193" s="73">
        <v>2557</v>
      </c>
      <c r="I5193" s="73" t="s">
        <v>154</v>
      </c>
      <c r="J5193" s="73" t="s">
        <v>155</v>
      </c>
      <c r="K5193" s="73" t="s">
        <v>4671</v>
      </c>
    </row>
    <row r="5194" spans="1:11" ht="17.25">
      <c r="A5194" s="89">
        <v>6</v>
      </c>
      <c r="B5194" s="73">
        <v>20972</v>
      </c>
      <c r="C5194" s="81" t="s">
        <v>584</v>
      </c>
      <c r="D5194" s="73" t="s">
        <v>5057</v>
      </c>
      <c r="E5194" s="88"/>
      <c r="F5194" s="88"/>
      <c r="G5194" s="88">
        <f>1000+600</f>
        <v>1600</v>
      </c>
      <c r="H5194" s="73">
        <v>2557</v>
      </c>
      <c r="I5194" s="73" t="s">
        <v>154</v>
      </c>
      <c r="J5194" s="73" t="s">
        <v>155</v>
      </c>
      <c r="K5194" s="73" t="s">
        <v>4671</v>
      </c>
    </row>
    <row r="5195" spans="1:11" ht="17.25">
      <c r="A5195" s="89">
        <v>6</v>
      </c>
      <c r="B5195" s="73">
        <v>20972</v>
      </c>
      <c r="C5195" s="81" t="s">
        <v>584</v>
      </c>
      <c r="D5195" s="73" t="s">
        <v>5057</v>
      </c>
      <c r="E5195" s="88"/>
      <c r="F5195" s="88"/>
      <c r="G5195" s="88">
        <v>1000</v>
      </c>
      <c r="H5195" s="73">
        <v>2557</v>
      </c>
      <c r="I5195" s="73" t="s">
        <v>154</v>
      </c>
      <c r="J5195" s="73" t="s">
        <v>155</v>
      </c>
      <c r="K5195" s="73" t="s">
        <v>4671</v>
      </c>
    </row>
    <row r="5196" spans="1:11" ht="17.25">
      <c r="A5196" s="89">
        <v>6</v>
      </c>
      <c r="B5196" s="73">
        <v>20972</v>
      </c>
      <c r="C5196" s="81" t="s">
        <v>584</v>
      </c>
      <c r="D5196" s="73" t="s">
        <v>5057</v>
      </c>
      <c r="E5196" s="88"/>
      <c r="F5196" s="88"/>
      <c r="G5196" s="88">
        <v>600</v>
      </c>
      <c r="H5196" s="73">
        <v>2557</v>
      </c>
      <c r="I5196" s="73" t="s">
        <v>154</v>
      </c>
      <c r="J5196" s="73" t="s">
        <v>155</v>
      </c>
      <c r="K5196" s="73" t="s">
        <v>4671</v>
      </c>
    </row>
    <row r="5197" spans="1:11" ht="17.25">
      <c r="A5197" s="89">
        <v>6</v>
      </c>
      <c r="B5197" s="73">
        <v>20972</v>
      </c>
      <c r="C5197" s="81" t="s">
        <v>584</v>
      </c>
      <c r="D5197" s="73" t="s">
        <v>5057</v>
      </c>
      <c r="E5197" s="88"/>
      <c r="F5197" s="88"/>
      <c r="G5197" s="88">
        <f>1200+600</f>
        <v>1800</v>
      </c>
      <c r="H5197" s="73">
        <v>2557</v>
      </c>
      <c r="I5197" s="73" t="s">
        <v>154</v>
      </c>
      <c r="J5197" s="73" t="s">
        <v>155</v>
      </c>
      <c r="K5197" s="73" t="s">
        <v>4671</v>
      </c>
    </row>
    <row r="5198" spans="1:11" ht="17.25">
      <c r="A5198" s="89">
        <v>6</v>
      </c>
      <c r="B5198" s="73">
        <v>20972</v>
      </c>
      <c r="C5198" s="81" t="s">
        <v>584</v>
      </c>
      <c r="D5198" s="73" t="s">
        <v>5058</v>
      </c>
      <c r="E5198" s="88"/>
      <c r="F5198" s="88"/>
      <c r="G5198" s="88">
        <f>1500+300</f>
        <v>1800</v>
      </c>
      <c r="H5198" s="73">
        <v>2557</v>
      </c>
      <c r="I5198" s="73" t="s">
        <v>154</v>
      </c>
      <c r="J5198" s="73" t="s">
        <v>155</v>
      </c>
      <c r="K5198" s="73" t="s">
        <v>4671</v>
      </c>
    </row>
    <row r="5199" spans="1:11" ht="17.25">
      <c r="A5199" s="89">
        <v>6</v>
      </c>
      <c r="B5199" s="73">
        <v>20972</v>
      </c>
      <c r="C5199" s="81" t="s">
        <v>584</v>
      </c>
      <c r="D5199" s="73" t="s">
        <v>5058</v>
      </c>
      <c r="E5199" s="88"/>
      <c r="F5199" s="88"/>
      <c r="G5199" s="88">
        <v>4800</v>
      </c>
      <c r="H5199" s="73">
        <v>2557</v>
      </c>
      <c r="I5199" s="73" t="s">
        <v>154</v>
      </c>
      <c r="J5199" s="73" t="s">
        <v>155</v>
      </c>
      <c r="K5199" s="73" t="s">
        <v>4671</v>
      </c>
    </row>
    <row r="5200" spans="1:11" ht="17.25">
      <c r="A5200" s="89">
        <v>11</v>
      </c>
      <c r="B5200" s="73">
        <v>20972</v>
      </c>
      <c r="C5200" s="81" t="s">
        <v>160</v>
      </c>
      <c r="D5200" s="73" t="s">
        <v>5059</v>
      </c>
      <c r="E5200" s="88"/>
      <c r="F5200" s="88"/>
      <c r="G5200" s="88">
        <v>975</v>
      </c>
      <c r="H5200" s="73">
        <v>2557</v>
      </c>
      <c r="I5200" s="73" t="s">
        <v>154</v>
      </c>
      <c r="J5200" s="73" t="s">
        <v>155</v>
      </c>
      <c r="K5200" s="73" t="s">
        <v>4671</v>
      </c>
    </row>
    <row r="5201" spans="1:11" ht="17.25">
      <c r="A5201" s="89">
        <v>13</v>
      </c>
      <c r="B5201" s="73">
        <v>20972</v>
      </c>
      <c r="C5201" s="81" t="s">
        <v>584</v>
      </c>
      <c r="D5201" s="73" t="s">
        <v>5060</v>
      </c>
      <c r="E5201" s="88"/>
      <c r="F5201" s="88"/>
      <c r="G5201" s="88">
        <f>1500+300</f>
        <v>1800</v>
      </c>
      <c r="H5201" s="73">
        <v>2557</v>
      </c>
      <c r="I5201" s="73" t="s">
        <v>154</v>
      </c>
      <c r="J5201" s="73" t="s">
        <v>155</v>
      </c>
      <c r="K5201" s="73" t="s">
        <v>4671</v>
      </c>
    </row>
    <row r="5202" spans="1:11" ht="17.25">
      <c r="A5202" s="89">
        <v>16</v>
      </c>
      <c r="B5202" s="73">
        <v>20972</v>
      </c>
      <c r="C5202" s="81" t="s">
        <v>186</v>
      </c>
      <c r="D5202" s="73" t="s">
        <v>3610</v>
      </c>
      <c r="E5202" s="88"/>
      <c r="F5202" s="88"/>
      <c r="G5202" s="88">
        <v>140</v>
      </c>
      <c r="H5202" s="73">
        <v>2557</v>
      </c>
      <c r="I5202" s="73" t="s">
        <v>154</v>
      </c>
      <c r="J5202" s="73" t="s">
        <v>155</v>
      </c>
      <c r="K5202" s="73" t="s">
        <v>4671</v>
      </c>
    </row>
    <row r="5203" spans="1:11" ht="17.25">
      <c r="A5203" s="89">
        <v>17</v>
      </c>
      <c r="B5203" s="73">
        <v>20972</v>
      </c>
      <c r="C5203" s="81" t="s">
        <v>584</v>
      </c>
      <c r="D5203" s="73" t="s">
        <v>5058</v>
      </c>
      <c r="E5203" s="88"/>
      <c r="F5203" s="88"/>
      <c r="G5203" s="88">
        <f>400+2000</f>
        <v>2400</v>
      </c>
      <c r="H5203" s="73">
        <v>2557</v>
      </c>
      <c r="I5203" s="73" t="s">
        <v>154</v>
      </c>
      <c r="J5203" s="73" t="s">
        <v>155</v>
      </c>
      <c r="K5203" s="73" t="s">
        <v>4671</v>
      </c>
    </row>
    <row r="5204" spans="1:11" ht="17.25">
      <c r="A5204" s="89">
        <v>17</v>
      </c>
      <c r="B5204" s="73">
        <v>20972</v>
      </c>
      <c r="C5204" s="81" t="s">
        <v>584</v>
      </c>
      <c r="D5204" s="73" t="s">
        <v>5058</v>
      </c>
      <c r="E5204" s="88"/>
      <c r="F5204" s="88"/>
      <c r="G5204" s="88">
        <f>3000+600</f>
        <v>3600</v>
      </c>
      <c r="H5204" s="73">
        <v>2557</v>
      </c>
      <c r="I5204" s="73" t="s">
        <v>154</v>
      </c>
      <c r="J5204" s="73" t="s">
        <v>155</v>
      </c>
      <c r="K5204" s="73" t="s">
        <v>4671</v>
      </c>
    </row>
    <row r="5205" spans="1:11" ht="17.25">
      <c r="A5205" s="89">
        <v>24</v>
      </c>
      <c r="B5205" s="73">
        <v>20972</v>
      </c>
      <c r="C5205" s="81" t="s">
        <v>160</v>
      </c>
      <c r="D5205" s="73" t="s">
        <v>5061</v>
      </c>
      <c r="E5205" s="88"/>
      <c r="F5205" s="88"/>
      <c r="G5205" s="88">
        <v>920</v>
      </c>
      <c r="H5205" s="73">
        <v>2557</v>
      </c>
      <c r="I5205" s="73" t="s">
        <v>154</v>
      </c>
      <c r="J5205" s="73" t="s">
        <v>155</v>
      </c>
      <c r="K5205" s="73" t="s">
        <v>4671</v>
      </c>
    </row>
    <row r="5206" spans="1:11" ht="17.25">
      <c r="A5206" s="89">
        <v>26</v>
      </c>
      <c r="B5206" s="73">
        <v>20972</v>
      </c>
      <c r="C5206" s="81" t="s">
        <v>160</v>
      </c>
      <c r="D5206" s="73" t="s">
        <v>5062</v>
      </c>
      <c r="E5206" s="88"/>
      <c r="F5206" s="88"/>
      <c r="G5206" s="88">
        <v>450</v>
      </c>
      <c r="H5206" s="73">
        <v>2557</v>
      </c>
      <c r="I5206" s="73" t="s">
        <v>154</v>
      </c>
      <c r="J5206" s="73" t="s">
        <v>155</v>
      </c>
      <c r="K5206" s="73" t="s">
        <v>4671</v>
      </c>
    </row>
    <row r="5207" spans="1:11" ht="17.25">
      <c r="A5207" s="89">
        <v>3</v>
      </c>
      <c r="B5207" s="93">
        <v>21002</v>
      </c>
      <c r="C5207" s="66" t="s">
        <v>220</v>
      </c>
      <c r="D5207" s="73" t="s">
        <v>5063</v>
      </c>
      <c r="E5207" s="88"/>
      <c r="F5207" s="88"/>
      <c r="G5207" s="88">
        <v>14960</v>
      </c>
      <c r="H5207" s="73">
        <v>2557</v>
      </c>
      <c r="I5207" s="73" t="s">
        <v>154</v>
      </c>
      <c r="J5207" s="73" t="s">
        <v>155</v>
      </c>
      <c r="K5207" s="73" t="s">
        <v>4671</v>
      </c>
    </row>
    <row r="5208" spans="1:11" ht="17.25">
      <c r="A5208" s="89">
        <v>7</v>
      </c>
      <c r="B5208" s="93">
        <v>21002</v>
      </c>
      <c r="C5208" s="81" t="s">
        <v>160</v>
      </c>
      <c r="D5208" s="73" t="s">
        <v>5064</v>
      </c>
      <c r="E5208" s="88"/>
      <c r="F5208" s="88"/>
      <c r="G5208" s="88">
        <v>700</v>
      </c>
      <c r="H5208" s="73">
        <v>2557</v>
      </c>
      <c r="I5208" s="73" t="s">
        <v>154</v>
      </c>
      <c r="J5208" s="73" t="s">
        <v>155</v>
      </c>
      <c r="K5208" s="73" t="s">
        <v>4671</v>
      </c>
    </row>
    <row r="5209" spans="1:11" ht="17.25">
      <c r="A5209" s="89">
        <v>24</v>
      </c>
      <c r="B5209" s="93">
        <v>21002</v>
      </c>
      <c r="C5209" s="72" t="s">
        <v>5065</v>
      </c>
      <c r="D5209" s="73" t="s">
        <v>5066</v>
      </c>
      <c r="E5209" s="88"/>
      <c r="F5209" s="88"/>
      <c r="G5209" s="88">
        <f>500+500+500+500</f>
        <v>2000</v>
      </c>
      <c r="H5209" s="73">
        <v>2557</v>
      </c>
      <c r="I5209" s="73" t="s">
        <v>154</v>
      </c>
      <c r="J5209" s="73" t="s">
        <v>155</v>
      </c>
      <c r="K5209" s="73" t="s">
        <v>4671</v>
      </c>
    </row>
    <row r="5210" spans="1:11" ht="17.25">
      <c r="A5210" s="89">
        <v>28</v>
      </c>
      <c r="B5210" s="93">
        <v>21002</v>
      </c>
      <c r="C5210" s="81" t="s">
        <v>186</v>
      </c>
      <c r="D5210" s="73" t="s">
        <v>5067</v>
      </c>
      <c r="E5210" s="88"/>
      <c r="F5210" s="88"/>
      <c r="G5210" s="88">
        <v>140</v>
      </c>
      <c r="H5210" s="73">
        <v>2557</v>
      </c>
      <c r="I5210" s="73" t="s">
        <v>154</v>
      </c>
      <c r="J5210" s="73" t="s">
        <v>155</v>
      </c>
      <c r="K5210" s="73" t="s">
        <v>4671</v>
      </c>
    </row>
    <row r="5211" spans="1:11" ht="17.25">
      <c r="A5211" s="89">
        <v>28</v>
      </c>
      <c r="B5211" s="93">
        <v>21002</v>
      </c>
      <c r="C5211" s="73" t="s">
        <v>246</v>
      </c>
      <c r="D5211" s="73" t="s">
        <v>5068</v>
      </c>
      <c r="E5211" s="88"/>
      <c r="F5211" s="88"/>
      <c r="G5211" s="88">
        <v>6300</v>
      </c>
      <c r="H5211" s="73">
        <v>2557</v>
      </c>
      <c r="I5211" s="73" t="s">
        <v>154</v>
      </c>
      <c r="J5211" s="73" t="s">
        <v>155</v>
      </c>
      <c r="K5211" s="73" t="s">
        <v>4671</v>
      </c>
    </row>
    <row r="5212" spans="1:11" ht="17.25">
      <c r="A5212" s="89">
        <v>29</v>
      </c>
      <c r="B5212" s="93">
        <v>21002</v>
      </c>
      <c r="C5212" s="81" t="s">
        <v>160</v>
      </c>
      <c r="D5212" s="73" t="s">
        <v>5069</v>
      </c>
      <c r="E5212" s="88"/>
      <c r="F5212" s="88"/>
      <c r="G5212" s="88">
        <v>380</v>
      </c>
      <c r="H5212" s="73">
        <v>2557</v>
      </c>
      <c r="I5212" s="73" t="s">
        <v>154</v>
      </c>
      <c r="J5212" s="73" t="s">
        <v>155</v>
      </c>
      <c r="K5212" s="73" t="s">
        <v>4671</v>
      </c>
    </row>
    <row r="5213" spans="1:11" ht="17.25">
      <c r="A5213" s="89">
        <v>30</v>
      </c>
      <c r="B5213" s="93">
        <v>21002</v>
      </c>
      <c r="C5213" s="73" t="s">
        <v>246</v>
      </c>
      <c r="D5213" s="73" t="s">
        <v>5070</v>
      </c>
      <c r="E5213" s="88"/>
      <c r="F5213" s="88"/>
      <c r="G5213" s="88">
        <v>1890</v>
      </c>
      <c r="H5213" s="73">
        <v>2557</v>
      </c>
      <c r="I5213" s="73" t="s">
        <v>154</v>
      </c>
      <c r="J5213" s="73" t="s">
        <v>155</v>
      </c>
      <c r="K5213" s="73" t="s">
        <v>4671</v>
      </c>
    </row>
    <row r="5214" spans="1:11" ht="17.25">
      <c r="A5214" s="89">
        <v>31</v>
      </c>
      <c r="B5214" s="93">
        <v>21002</v>
      </c>
      <c r="C5214" s="81" t="s">
        <v>160</v>
      </c>
      <c r="D5214" s="73" t="s">
        <v>5071</v>
      </c>
      <c r="E5214" s="88"/>
      <c r="F5214" s="88"/>
      <c r="G5214" s="88">
        <v>1205</v>
      </c>
      <c r="H5214" s="73">
        <v>2557</v>
      </c>
      <c r="I5214" s="73" t="s">
        <v>154</v>
      </c>
      <c r="J5214" s="73" t="s">
        <v>155</v>
      </c>
      <c r="K5214" s="73" t="s">
        <v>4671</v>
      </c>
    </row>
    <row r="5215" spans="1:11" ht="17.25">
      <c r="A5215" s="89">
        <v>5</v>
      </c>
      <c r="B5215" s="93">
        <v>21033</v>
      </c>
      <c r="C5215" s="66" t="s">
        <v>220</v>
      </c>
      <c r="D5215" s="73" t="s">
        <v>4404</v>
      </c>
      <c r="E5215" s="88"/>
      <c r="F5215" s="88"/>
      <c r="G5215" s="88">
        <f>6940+1440+200+200</f>
        <v>8780</v>
      </c>
      <c r="H5215" s="73">
        <v>2557</v>
      </c>
      <c r="I5215" s="73" t="s">
        <v>154</v>
      </c>
      <c r="J5215" s="73" t="s">
        <v>155</v>
      </c>
      <c r="K5215" s="73" t="s">
        <v>4671</v>
      </c>
    </row>
    <row r="5216" spans="1:11" ht="17.25">
      <c r="A5216" s="65">
        <v>18</v>
      </c>
      <c r="B5216" s="90">
        <v>21033</v>
      </c>
      <c r="C5216" s="66" t="s">
        <v>220</v>
      </c>
      <c r="D5216" s="66" t="s">
        <v>5072</v>
      </c>
      <c r="E5216" s="70"/>
      <c r="F5216" s="70"/>
      <c r="G5216" s="70">
        <v>3720</v>
      </c>
      <c r="H5216" s="73">
        <v>2557</v>
      </c>
      <c r="I5216" s="73" t="s">
        <v>154</v>
      </c>
      <c r="J5216" s="73" t="s">
        <v>155</v>
      </c>
      <c r="K5216" s="73" t="s">
        <v>4671</v>
      </c>
    </row>
    <row r="5217" spans="1:11" ht="17.25">
      <c r="A5217" s="65">
        <v>20</v>
      </c>
      <c r="B5217" s="90">
        <v>21033</v>
      </c>
      <c r="C5217" s="73" t="s">
        <v>217</v>
      </c>
      <c r="D5217" s="66" t="s">
        <v>5073</v>
      </c>
      <c r="E5217" s="70"/>
      <c r="F5217" s="70"/>
      <c r="G5217" s="70">
        <v>28220</v>
      </c>
      <c r="H5217" s="73">
        <v>2557</v>
      </c>
      <c r="I5217" s="73" t="s">
        <v>154</v>
      </c>
      <c r="J5217" s="73" t="s">
        <v>155</v>
      </c>
      <c r="K5217" s="73" t="s">
        <v>4671</v>
      </c>
    </row>
    <row r="5218" spans="1:11" ht="17.25">
      <c r="A5218" s="65">
        <v>20</v>
      </c>
      <c r="B5218" s="90">
        <v>21033</v>
      </c>
      <c r="C5218" s="73" t="s">
        <v>217</v>
      </c>
      <c r="D5218" s="66" t="s">
        <v>5073</v>
      </c>
      <c r="E5218" s="70"/>
      <c r="F5218" s="70"/>
      <c r="G5218" s="70">
        <v>9000</v>
      </c>
      <c r="H5218" s="73">
        <v>2557</v>
      </c>
      <c r="I5218" s="73" t="s">
        <v>154</v>
      </c>
      <c r="J5218" s="73" t="s">
        <v>155</v>
      </c>
      <c r="K5218" s="73" t="s">
        <v>4671</v>
      </c>
    </row>
    <row r="5219" spans="1:11" ht="17.25">
      <c r="A5219" s="89">
        <v>20</v>
      </c>
      <c r="B5219" s="90">
        <v>21033</v>
      </c>
      <c r="C5219" s="66" t="s">
        <v>220</v>
      </c>
      <c r="D5219" s="73" t="s">
        <v>5074</v>
      </c>
      <c r="E5219" s="88"/>
      <c r="F5219" s="88"/>
      <c r="G5219" s="88">
        <v>800</v>
      </c>
      <c r="H5219" s="73">
        <v>2557</v>
      </c>
      <c r="I5219" s="73" t="s">
        <v>154</v>
      </c>
      <c r="J5219" s="73" t="s">
        <v>155</v>
      </c>
      <c r="K5219" s="73" t="s">
        <v>4671</v>
      </c>
    </row>
    <row r="5220" spans="1:11" ht="17.25">
      <c r="A5220" s="89">
        <v>20</v>
      </c>
      <c r="B5220" s="90">
        <v>21033</v>
      </c>
      <c r="C5220" s="81" t="s">
        <v>160</v>
      </c>
      <c r="D5220" s="73" t="s">
        <v>5075</v>
      </c>
      <c r="E5220" s="88"/>
      <c r="F5220" s="88"/>
      <c r="G5220" s="88">
        <v>980</v>
      </c>
      <c r="H5220" s="73">
        <v>2557</v>
      </c>
      <c r="I5220" s="73" t="s">
        <v>154</v>
      </c>
      <c r="J5220" s="73" t="s">
        <v>155</v>
      </c>
      <c r="K5220" s="73" t="s">
        <v>4671</v>
      </c>
    </row>
    <row r="5221" spans="1:11" ht="17.25">
      <c r="A5221" s="89">
        <v>26</v>
      </c>
      <c r="B5221" s="90">
        <v>21033</v>
      </c>
      <c r="C5221" s="73" t="s">
        <v>217</v>
      </c>
      <c r="D5221" s="73" t="s">
        <v>5076</v>
      </c>
      <c r="E5221" s="88"/>
      <c r="F5221" s="88"/>
      <c r="G5221" s="88">
        <v>25055</v>
      </c>
      <c r="H5221" s="73">
        <v>2557</v>
      </c>
      <c r="I5221" s="73" t="s">
        <v>154</v>
      </c>
      <c r="J5221" s="73" t="s">
        <v>155</v>
      </c>
      <c r="K5221" s="73" t="s">
        <v>4671</v>
      </c>
    </row>
    <row r="5222" spans="1:11" ht="17.25">
      <c r="A5222" s="89">
        <v>27</v>
      </c>
      <c r="B5222" s="90">
        <v>21033</v>
      </c>
      <c r="C5222" s="81" t="s">
        <v>186</v>
      </c>
      <c r="D5222" s="73" t="s">
        <v>5034</v>
      </c>
      <c r="E5222" s="88"/>
      <c r="F5222" s="88"/>
      <c r="G5222" s="88">
        <v>140</v>
      </c>
      <c r="H5222" s="73">
        <v>2557</v>
      </c>
      <c r="I5222" s="73" t="s">
        <v>154</v>
      </c>
      <c r="J5222" s="73" t="s">
        <v>155</v>
      </c>
      <c r="K5222" s="73" t="s">
        <v>4671</v>
      </c>
    </row>
    <row r="5223" spans="1:11" ht="17.25">
      <c r="A5223" s="89">
        <v>28</v>
      </c>
      <c r="B5223" s="90">
        <v>21033</v>
      </c>
      <c r="C5223" s="81" t="s">
        <v>584</v>
      </c>
      <c r="D5223" s="73" t="s">
        <v>4734</v>
      </c>
      <c r="E5223" s="88"/>
      <c r="F5223" s="88"/>
      <c r="G5223" s="88">
        <f>1500+300</f>
        <v>1800</v>
      </c>
      <c r="H5223" s="73">
        <v>2557</v>
      </c>
      <c r="I5223" s="73" t="s">
        <v>154</v>
      </c>
      <c r="J5223" s="73" t="s">
        <v>155</v>
      </c>
      <c r="K5223" s="73" t="s">
        <v>4671</v>
      </c>
    </row>
    <row r="5224" spans="1:11" ht="17.25">
      <c r="A5224" s="89">
        <v>28</v>
      </c>
      <c r="B5224" s="90">
        <v>21033</v>
      </c>
      <c r="C5224" s="81" t="s">
        <v>584</v>
      </c>
      <c r="D5224" s="73" t="s">
        <v>5077</v>
      </c>
      <c r="E5224" s="88"/>
      <c r="F5224" s="88"/>
      <c r="G5224" s="88">
        <f>4500+900+1200+1800+1800</f>
        <v>10200</v>
      </c>
      <c r="H5224" s="73">
        <v>2557</v>
      </c>
      <c r="I5224" s="73" t="s">
        <v>154</v>
      </c>
      <c r="J5224" s="73" t="s">
        <v>155</v>
      </c>
      <c r="K5224" s="73" t="s">
        <v>4671</v>
      </c>
    </row>
    <row r="5225" spans="1:11" ht="17.25">
      <c r="A5225" s="89">
        <v>29</v>
      </c>
      <c r="B5225" s="90">
        <v>21033</v>
      </c>
      <c r="C5225" s="81" t="s">
        <v>584</v>
      </c>
      <c r="D5225" s="73" t="s">
        <v>5078</v>
      </c>
      <c r="E5225" s="88"/>
      <c r="F5225" s="88"/>
      <c r="G5225" s="88">
        <f>1500+300</f>
        <v>1800</v>
      </c>
      <c r="H5225" s="73">
        <v>2557</v>
      </c>
      <c r="I5225" s="73" t="s">
        <v>154</v>
      </c>
      <c r="J5225" s="73" t="s">
        <v>155</v>
      </c>
      <c r="K5225" s="73" t="s">
        <v>4671</v>
      </c>
    </row>
    <row r="5226" spans="1:11" ht="17.25">
      <c r="A5226" s="89">
        <v>29</v>
      </c>
      <c r="B5226" s="90">
        <v>21033</v>
      </c>
      <c r="C5226" s="81" t="s">
        <v>584</v>
      </c>
      <c r="D5226" s="73" t="s">
        <v>5078</v>
      </c>
      <c r="E5226" s="88"/>
      <c r="F5226" s="88"/>
      <c r="G5226" s="88">
        <v>1800</v>
      </c>
      <c r="H5226" s="73">
        <v>2557</v>
      </c>
      <c r="I5226" s="73" t="s">
        <v>154</v>
      </c>
      <c r="J5226" s="73" t="s">
        <v>155</v>
      </c>
      <c r="K5226" s="73" t="s">
        <v>4671</v>
      </c>
    </row>
    <row r="5227" spans="1:11" ht="17.25">
      <c r="A5227" s="89">
        <v>29</v>
      </c>
      <c r="B5227" s="90">
        <v>21033</v>
      </c>
      <c r="C5227" s="81" t="s">
        <v>584</v>
      </c>
      <c r="D5227" s="73" t="s">
        <v>5078</v>
      </c>
      <c r="E5227" s="88"/>
      <c r="F5227" s="88"/>
      <c r="G5227" s="88">
        <v>1800</v>
      </c>
      <c r="H5227" s="73">
        <v>2557</v>
      </c>
      <c r="I5227" s="73" t="s">
        <v>154</v>
      </c>
      <c r="J5227" s="73" t="s">
        <v>155</v>
      </c>
      <c r="K5227" s="73" t="s">
        <v>4671</v>
      </c>
    </row>
    <row r="5228" spans="1:11" ht="17.25">
      <c r="A5228" s="89">
        <v>29</v>
      </c>
      <c r="B5228" s="90">
        <v>21033</v>
      </c>
      <c r="C5228" s="81" t="s">
        <v>584</v>
      </c>
      <c r="D5228" s="73" t="s">
        <v>5078</v>
      </c>
      <c r="E5228" s="88"/>
      <c r="F5228" s="88"/>
      <c r="G5228" s="88">
        <f>1800+1500+300+300+1500</f>
        <v>5400</v>
      </c>
      <c r="H5228" s="73">
        <v>2557</v>
      </c>
      <c r="I5228" s="73" t="s">
        <v>154</v>
      </c>
      <c r="J5228" s="73" t="s">
        <v>155</v>
      </c>
      <c r="K5228" s="73" t="s">
        <v>4671</v>
      </c>
    </row>
    <row r="5229" spans="1:11" ht="17.25">
      <c r="A5229" s="89">
        <v>29</v>
      </c>
      <c r="B5229" s="90">
        <v>21033</v>
      </c>
      <c r="C5229" s="81" t="s">
        <v>584</v>
      </c>
      <c r="D5229" s="73" t="s">
        <v>5078</v>
      </c>
      <c r="E5229" s="88"/>
      <c r="F5229" s="88"/>
      <c r="G5229" s="88">
        <f>1500+300+3000+300+600+1500+300+1500</f>
        <v>9000</v>
      </c>
      <c r="H5229" s="73">
        <v>2557</v>
      </c>
      <c r="I5229" s="73" t="s">
        <v>154</v>
      </c>
      <c r="J5229" s="73" t="s">
        <v>155</v>
      </c>
      <c r="K5229" s="73" t="s">
        <v>4671</v>
      </c>
    </row>
    <row r="5230" spans="1:11" ht="17.25">
      <c r="A5230" s="89">
        <v>3</v>
      </c>
      <c r="B5230" s="90">
        <v>21064</v>
      </c>
      <c r="C5230" s="81" t="s">
        <v>584</v>
      </c>
      <c r="D5230" s="73" t="s">
        <v>5079</v>
      </c>
      <c r="E5230" s="88"/>
      <c r="F5230" s="88"/>
      <c r="G5230" s="94">
        <v>24600</v>
      </c>
      <c r="H5230" s="73">
        <v>2557</v>
      </c>
      <c r="I5230" s="73" t="s">
        <v>154</v>
      </c>
      <c r="J5230" s="73" t="s">
        <v>155</v>
      </c>
      <c r="K5230" s="73" t="s">
        <v>4671</v>
      </c>
    </row>
    <row r="5231" spans="1:11" ht="17.25">
      <c r="A5231" s="89">
        <v>3</v>
      </c>
      <c r="B5231" s="90">
        <v>21064</v>
      </c>
      <c r="C5231" s="81" t="s">
        <v>584</v>
      </c>
      <c r="D5231" s="73" t="s">
        <v>5079</v>
      </c>
      <c r="E5231" s="88"/>
      <c r="F5231" s="88"/>
      <c r="G5231" s="94">
        <v>5400</v>
      </c>
      <c r="H5231" s="73">
        <v>2557</v>
      </c>
      <c r="I5231" s="73" t="s">
        <v>154</v>
      </c>
      <c r="J5231" s="73" t="s">
        <v>155</v>
      </c>
      <c r="K5231" s="73" t="s">
        <v>4671</v>
      </c>
    </row>
    <row r="5232" spans="1:11" ht="17.25">
      <c r="A5232" s="89">
        <v>3</v>
      </c>
      <c r="B5232" s="90">
        <v>21064</v>
      </c>
      <c r="C5232" s="81" t="s">
        <v>584</v>
      </c>
      <c r="D5232" s="73" t="s">
        <v>5080</v>
      </c>
      <c r="E5232" s="88"/>
      <c r="F5232" s="88"/>
      <c r="G5232" s="94">
        <v>2700</v>
      </c>
      <c r="H5232" s="73">
        <v>2557</v>
      </c>
      <c r="I5232" s="73" t="s">
        <v>154</v>
      </c>
      <c r="J5232" s="73" t="s">
        <v>155</v>
      </c>
      <c r="K5232" s="73" t="s">
        <v>4671</v>
      </c>
    </row>
    <row r="5233" spans="1:11" ht="17.25">
      <c r="A5233" s="89">
        <v>3</v>
      </c>
      <c r="B5233" s="90">
        <v>21064</v>
      </c>
      <c r="C5233" s="81" t="s">
        <v>584</v>
      </c>
      <c r="D5233" s="73" t="s">
        <v>5080</v>
      </c>
      <c r="E5233" s="88"/>
      <c r="F5233" s="88"/>
      <c r="G5233" s="94">
        <v>1800</v>
      </c>
      <c r="H5233" s="73">
        <v>2557</v>
      </c>
      <c r="I5233" s="73" t="s">
        <v>154</v>
      </c>
      <c r="J5233" s="73" t="s">
        <v>155</v>
      </c>
      <c r="K5233" s="73" t="s">
        <v>4671</v>
      </c>
    </row>
    <row r="5234" spans="1:11" ht="17.25">
      <c r="A5234" s="89">
        <v>3</v>
      </c>
      <c r="B5234" s="90">
        <v>21064</v>
      </c>
      <c r="C5234" s="81" t="s">
        <v>584</v>
      </c>
      <c r="D5234" s="73" t="s">
        <v>5080</v>
      </c>
      <c r="E5234" s="88"/>
      <c r="F5234" s="88"/>
      <c r="G5234" s="94">
        <v>900</v>
      </c>
      <c r="H5234" s="73">
        <v>2557</v>
      </c>
      <c r="I5234" s="73" t="s">
        <v>154</v>
      </c>
      <c r="J5234" s="73" t="s">
        <v>155</v>
      </c>
      <c r="K5234" s="73" t="s">
        <v>4671</v>
      </c>
    </row>
    <row r="5235" spans="1:11" ht="17.25">
      <c r="A5235" s="89">
        <v>3</v>
      </c>
      <c r="B5235" s="90">
        <v>21064</v>
      </c>
      <c r="C5235" s="81" t="s">
        <v>584</v>
      </c>
      <c r="D5235" s="73" t="s">
        <v>5080</v>
      </c>
      <c r="E5235" s="88"/>
      <c r="F5235" s="88"/>
      <c r="G5235" s="94">
        <v>900</v>
      </c>
      <c r="H5235" s="73">
        <v>2557</v>
      </c>
      <c r="I5235" s="73" t="s">
        <v>154</v>
      </c>
      <c r="J5235" s="73" t="s">
        <v>155</v>
      </c>
      <c r="K5235" s="73" t="s">
        <v>4671</v>
      </c>
    </row>
    <row r="5236" spans="1:11" ht="17.25">
      <c r="A5236" s="89">
        <v>3</v>
      </c>
      <c r="B5236" s="90">
        <v>21064</v>
      </c>
      <c r="C5236" s="81" t="s">
        <v>584</v>
      </c>
      <c r="D5236" s="73" t="s">
        <v>5080</v>
      </c>
      <c r="E5236" s="88"/>
      <c r="F5236" s="88"/>
      <c r="G5236" s="94">
        <v>1350</v>
      </c>
      <c r="H5236" s="73">
        <v>2557</v>
      </c>
      <c r="I5236" s="73" t="s">
        <v>154</v>
      </c>
      <c r="J5236" s="73" t="s">
        <v>155</v>
      </c>
      <c r="K5236" s="73" t="s">
        <v>4671</v>
      </c>
    </row>
    <row r="5237" spans="1:11" ht="17.25">
      <c r="A5237" s="89">
        <v>3</v>
      </c>
      <c r="B5237" s="90">
        <v>21064</v>
      </c>
      <c r="C5237" s="81" t="s">
        <v>584</v>
      </c>
      <c r="D5237" s="73" t="s">
        <v>5080</v>
      </c>
      <c r="E5237" s="88"/>
      <c r="F5237" s="88"/>
      <c r="G5237" s="94">
        <v>1350</v>
      </c>
      <c r="H5237" s="73">
        <v>2557</v>
      </c>
      <c r="I5237" s="73" t="s">
        <v>154</v>
      </c>
      <c r="J5237" s="73" t="s">
        <v>155</v>
      </c>
      <c r="K5237" s="73" t="s">
        <v>4671</v>
      </c>
    </row>
    <row r="5238" spans="1:11" ht="17.25">
      <c r="A5238" s="89">
        <v>3</v>
      </c>
      <c r="B5238" s="90">
        <v>21064</v>
      </c>
      <c r="C5238" s="81" t="s">
        <v>584</v>
      </c>
      <c r="D5238" s="73" t="s">
        <v>5080</v>
      </c>
      <c r="E5238" s="88"/>
      <c r="F5238" s="88"/>
      <c r="G5238" s="94">
        <v>1350</v>
      </c>
      <c r="H5238" s="73">
        <v>2557</v>
      </c>
      <c r="I5238" s="73" t="s">
        <v>154</v>
      </c>
      <c r="J5238" s="73" t="s">
        <v>155</v>
      </c>
      <c r="K5238" s="73" t="s">
        <v>4671</v>
      </c>
    </row>
    <row r="5239" spans="1:11" ht="17.25">
      <c r="A5239" s="89">
        <v>3</v>
      </c>
      <c r="B5239" s="90">
        <v>21064</v>
      </c>
      <c r="C5239" s="81" t="s">
        <v>584</v>
      </c>
      <c r="D5239" s="73" t="s">
        <v>5080</v>
      </c>
      <c r="E5239" s="88"/>
      <c r="F5239" s="88"/>
      <c r="G5239" s="94">
        <v>1350</v>
      </c>
      <c r="H5239" s="73">
        <v>2557</v>
      </c>
      <c r="I5239" s="73" t="s">
        <v>154</v>
      </c>
      <c r="J5239" s="73" t="s">
        <v>155</v>
      </c>
      <c r="K5239" s="73" t="s">
        <v>4671</v>
      </c>
    </row>
    <row r="5240" spans="1:11" ht="17.25">
      <c r="A5240" s="89">
        <v>3</v>
      </c>
      <c r="B5240" s="90">
        <v>21064</v>
      </c>
      <c r="C5240" s="81" t="s">
        <v>584</v>
      </c>
      <c r="D5240" s="73" t="s">
        <v>5080</v>
      </c>
      <c r="E5240" s="88"/>
      <c r="F5240" s="88"/>
      <c r="G5240" s="94">
        <v>1350</v>
      </c>
      <c r="H5240" s="73">
        <v>2557</v>
      </c>
      <c r="I5240" s="73" t="s">
        <v>154</v>
      </c>
      <c r="J5240" s="73" t="s">
        <v>155</v>
      </c>
      <c r="K5240" s="73" t="s">
        <v>4671</v>
      </c>
    </row>
    <row r="5241" spans="1:11" ht="17.25">
      <c r="A5241" s="89">
        <v>3</v>
      </c>
      <c r="B5241" s="90">
        <v>21064</v>
      </c>
      <c r="C5241" s="81" t="s">
        <v>584</v>
      </c>
      <c r="D5241" s="73" t="s">
        <v>5079</v>
      </c>
      <c r="E5241" s="88"/>
      <c r="F5241" s="88"/>
      <c r="G5241" s="94">
        <v>5400</v>
      </c>
      <c r="H5241" s="73">
        <v>2557</v>
      </c>
      <c r="I5241" s="73" t="s">
        <v>154</v>
      </c>
      <c r="J5241" s="73" t="s">
        <v>155</v>
      </c>
      <c r="K5241" s="73" t="s">
        <v>4671</v>
      </c>
    </row>
    <row r="5242" spans="1:11" ht="17.25">
      <c r="A5242" s="89">
        <v>5</v>
      </c>
      <c r="B5242" s="90">
        <v>21064</v>
      </c>
      <c r="C5242" s="81" t="s">
        <v>584</v>
      </c>
      <c r="D5242" s="73" t="s">
        <v>5079</v>
      </c>
      <c r="E5242" s="88"/>
      <c r="F5242" s="88"/>
      <c r="G5242" s="94">
        <v>30900</v>
      </c>
      <c r="H5242" s="73">
        <v>2557</v>
      </c>
      <c r="I5242" s="73" t="s">
        <v>154</v>
      </c>
      <c r="J5242" s="73" t="s">
        <v>155</v>
      </c>
      <c r="K5242" s="73" t="s">
        <v>4671</v>
      </c>
    </row>
    <row r="5243" spans="1:11" ht="17.25">
      <c r="A5243" s="89">
        <v>5</v>
      </c>
      <c r="B5243" s="90">
        <v>21064</v>
      </c>
      <c r="C5243" s="81" t="s">
        <v>584</v>
      </c>
      <c r="D5243" s="73" t="s">
        <v>5081</v>
      </c>
      <c r="E5243" s="88"/>
      <c r="F5243" s="88"/>
      <c r="G5243" s="94">
        <v>1200</v>
      </c>
      <c r="H5243" s="73">
        <v>2557</v>
      </c>
      <c r="I5243" s="73" t="s">
        <v>154</v>
      </c>
      <c r="J5243" s="73" t="s">
        <v>155</v>
      </c>
      <c r="K5243" s="73" t="s">
        <v>4671</v>
      </c>
    </row>
    <row r="5244" spans="1:11" ht="17.25">
      <c r="A5244" s="89">
        <v>5</v>
      </c>
      <c r="B5244" s="90">
        <v>21064</v>
      </c>
      <c r="C5244" s="81" t="s">
        <v>584</v>
      </c>
      <c r="D5244" s="73" t="s">
        <v>5081</v>
      </c>
      <c r="E5244" s="88"/>
      <c r="F5244" s="88"/>
      <c r="G5244" s="94">
        <v>600</v>
      </c>
      <c r="H5244" s="73">
        <v>2557</v>
      </c>
      <c r="I5244" s="73" t="s">
        <v>154</v>
      </c>
      <c r="J5244" s="73" t="s">
        <v>155</v>
      </c>
      <c r="K5244" s="73" t="s">
        <v>4671</v>
      </c>
    </row>
    <row r="5245" spans="1:11" ht="17.25">
      <c r="A5245" s="89">
        <v>5</v>
      </c>
      <c r="B5245" s="90">
        <v>21064</v>
      </c>
      <c r="C5245" s="81" t="s">
        <v>584</v>
      </c>
      <c r="D5245" s="73" t="s">
        <v>5081</v>
      </c>
      <c r="E5245" s="88"/>
      <c r="F5245" s="88"/>
      <c r="G5245" s="94">
        <v>1500</v>
      </c>
      <c r="H5245" s="73">
        <v>2557</v>
      </c>
      <c r="I5245" s="73" t="s">
        <v>154</v>
      </c>
      <c r="J5245" s="73" t="s">
        <v>155</v>
      </c>
      <c r="K5245" s="73" t="s">
        <v>4671</v>
      </c>
    </row>
    <row r="5246" spans="1:11" ht="17.25">
      <c r="A5246" s="89">
        <v>5</v>
      </c>
      <c r="B5246" s="90">
        <v>21064</v>
      </c>
      <c r="C5246" s="81" t="s">
        <v>584</v>
      </c>
      <c r="D5246" s="73" t="s">
        <v>5081</v>
      </c>
      <c r="E5246" s="88"/>
      <c r="F5246" s="88"/>
      <c r="G5246" s="94">
        <v>900</v>
      </c>
      <c r="H5246" s="73">
        <v>2557</v>
      </c>
      <c r="I5246" s="73" t="s">
        <v>154</v>
      </c>
      <c r="J5246" s="73" t="s">
        <v>155</v>
      </c>
      <c r="K5246" s="73" t="s">
        <v>4671</v>
      </c>
    </row>
    <row r="5247" spans="1:11" ht="17.25">
      <c r="A5247" s="89">
        <v>5</v>
      </c>
      <c r="B5247" s="90">
        <v>21064</v>
      </c>
      <c r="C5247" s="81" t="s">
        <v>584</v>
      </c>
      <c r="D5247" s="73" t="s">
        <v>5082</v>
      </c>
      <c r="E5247" s="88"/>
      <c r="F5247" s="88"/>
      <c r="G5247" s="94">
        <v>7500</v>
      </c>
      <c r="H5247" s="73">
        <v>2557</v>
      </c>
      <c r="I5247" s="73" t="s">
        <v>154</v>
      </c>
      <c r="J5247" s="73" t="s">
        <v>155</v>
      </c>
      <c r="K5247" s="73" t="s">
        <v>4671</v>
      </c>
    </row>
    <row r="5248" spans="1:11" ht="17.25">
      <c r="A5248" s="89">
        <v>5</v>
      </c>
      <c r="B5248" s="90">
        <v>21064</v>
      </c>
      <c r="C5248" s="81" t="s">
        <v>584</v>
      </c>
      <c r="D5248" s="73" t="s">
        <v>5082</v>
      </c>
      <c r="E5248" s="88"/>
      <c r="F5248" s="88"/>
      <c r="G5248" s="94">
        <v>13100</v>
      </c>
      <c r="H5248" s="73">
        <v>2557</v>
      </c>
      <c r="I5248" s="73" t="s">
        <v>154</v>
      </c>
      <c r="J5248" s="73" t="s">
        <v>155</v>
      </c>
      <c r="K5248" s="73" t="s">
        <v>4671</v>
      </c>
    </row>
    <row r="5249" spans="1:11" ht="17.25">
      <c r="A5249" s="89">
        <v>5</v>
      </c>
      <c r="B5249" s="90">
        <v>21064</v>
      </c>
      <c r="C5249" s="81" t="s">
        <v>584</v>
      </c>
      <c r="D5249" s="73" t="s">
        <v>5082</v>
      </c>
      <c r="E5249" s="88"/>
      <c r="F5249" s="88"/>
      <c r="G5249" s="94">
        <v>3400</v>
      </c>
      <c r="H5249" s="73">
        <v>2557</v>
      </c>
      <c r="I5249" s="73" t="s">
        <v>154</v>
      </c>
      <c r="J5249" s="73" t="s">
        <v>155</v>
      </c>
      <c r="K5249" s="73" t="s">
        <v>4671</v>
      </c>
    </row>
    <row r="5250" spans="1:11" ht="17.25">
      <c r="A5250" s="89">
        <v>5</v>
      </c>
      <c r="B5250" s="90">
        <v>21064</v>
      </c>
      <c r="C5250" s="81" t="s">
        <v>584</v>
      </c>
      <c r="D5250" s="73" t="s">
        <v>5082</v>
      </c>
      <c r="E5250" s="88"/>
      <c r="F5250" s="88"/>
      <c r="G5250" s="94">
        <v>7500</v>
      </c>
      <c r="H5250" s="73">
        <v>2557</v>
      </c>
      <c r="I5250" s="73" t="s">
        <v>154</v>
      </c>
      <c r="J5250" s="73" t="s">
        <v>155</v>
      </c>
      <c r="K5250" s="73" t="s">
        <v>4671</v>
      </c>
    </row>
    <row r="5251" spans="1:11" ht="17.25">
      <c r="A5251" s="89">
        <v>5</v>
      </c>
      <c r="B5251" s="90">
        <v>21064</v>
      </c>
      <c r="C5251" s="81" t="s">
        <v>584</v>
      </c>
      <c r="D5251" s="73" t="s">
        <v>5082</v>
      </c>
      <c r="E5251" s="88"/>
      <c r="F5251" s="88"/>
      <c r="G5251" s="94">
        <v>7600</v>
      </c>
      <c r="H5251" s="73">
        <v>2557</v>
      </c>
      <c r="I5251" s="73" t="s">
        <v>154</v>
      </c>
      <c r="J5251" s="73" t="s">
        <v>155</v>
      </c>
      <c r="K5251" s="73" t="s">
        <v>4671</v>
      </c>
    </row>
    <row r="5252" spans="1:11" ht="17.25">
      <c r="A5252" s="89">
        <v>5</v>
      </c>
      <c r="B5252" s="90">
        <v>21064</v>
      </c>
      <c r="C5252" s="81" t="s">
        <v>584</v>
      </c>
      <c r="D5252" s="73" t="s">
        <v>5082</v>
      </c>
      <c r="E5252" s="88"/>
      <c r="F5252" s="88"/>
      <c r="G5252" s="94">
        <v>2000</v>
      </c>
      <c r="H5252" s="73">
        <v>2557</v>
      </c>
      <c r="I5252" s="73" t="s">
        <v>154</v>
      </c>
      <c r="J5252" s="73" t="s">
        <v>155</v>
      </c>
      <c r="K5252" s="73" t="s">
        <v>4671</v>
      </c>
    </row>
    <row r="5253" spans="1:11" ht="17.25">
      <c r="A5253" s="89">
        <v>5</v>
      </c>
      <c r="B5253" s="90">
        <v>21064</v>
      </c>
      <c r="C5253" s="81" t="s">
        <v>584</v>
      </c>
      <c r="D5253" s="73" t="s">
        <v>5082</v>
      </c>
      <c r="E5253" s="88"/>
      <c r="F5253" s="88"/>
      <c r="G5253" s="94">
        <v>16800</v>
      </c>
      <c r="H5253" s="73">
        <v>2557</v>
      </c>
      <c r="I5253" s="73" t="s">
        <v>154</v>
      </c>
      <c r="J5253" s="73" t="s">
        <v>155</v>
      </c>
      <c r="K5253" s="73" t="s">
        <v>4671</v>
      </c>
    </row>
    <row r="5254" spans="1:11" ht="17.25">
      <c r="A5254" s="89">
        <v>5</v>
      </c>
      <c r="B5254" s="90">
        <v>21064</v>
      </c>
      <c r="C5254" s="81" t="s">
        <v>584</v>
      </c>
      <c r="D5254" s="73" t="s">
        <v>5082</v>
      </c>
      <c r="E5254" s="88"/>
      <c r="F5254" s="88"/>
      <c r="G5254" s="94">
        <v>3200</v>
      </c>
      <c r="H5254" s="73">
        <v>2557</v>
      </c>
      <c r="I5254" s="73" t="s">
        <v>154</v>
      </c>
      <c r="J5254" s="73" t="s">
        <v>155</v>
      </c>
      <c r="K5254" s="73" t="s">
        <v>4671</v>
      </c>
    </row>
    <row r="5255" spans="1:11" ht="17.25">
      <c r="A5255" s="89">
        <v>5</v>
      </c>
      <c r="B5255" s="90">
        <v>21064</v>
      </c>
      <c r="C5255" s="81" t="s">
        <v>584</v>
      </c>
      <c r="D5255" s="73" t="s">
        <v>5082</v>
      </c>
      <c r="E5255" s="88"/>
      <c r="F5255" s="88"/>
      <c r="G5255" s="94">
        <v>4800</v>
      </c>
      <c r="H5255" s="73">
        <v>2557</v>
      </c>
      <c r="I5255" s="73" t="s">
        <v>154</v>
      </c>
      <c r="J5255" s="73" t="s">
        <v>155</v>
      </c>
      <c r="K5255" s="73" t="s">
        <v>4671</v>
      </c>
    </row>
    <row r="5256" spans="1:11" ht="17.25">
      <c r="A5256" s="89">
        <v>5</v>
      </c>
      <c r="B5256" s="90">
        <v>21064</v>
      </c>
      <c r="C5256" s="81" t="s">
        <v>584</v>
      </c>
      <c r="D5256" s="73" t="s">
        <v>5082</v>
      </c>
      <c r="E5256" s="88"/>
      <c r="F5256" s="88"/>
      <c r="G5256" s="94">
        <v>6200</v>
      </c>
      <c r="H5256" s="73">
        <v>2557</v>
      </c>
      <c r="I5256" s="73" t="s">
        <v>154</v>
      </c>
      <c r="J5256" s="73" t="s">
        <v>155</v>
      </c>
      <c r="K5256" s="73" t="s">
        <v>4671</v>
      </c>
    </row>
    <row r="5257" spans="1:11" ht="17.25">
      <c r="A5257" s="89">
        <v>5</v>
      </c>
      <c r="B5257" s="90">
        <v>21064</v>
      </c>
      <c r="C5257" s="81" t="s">
        <v>584</v>
      </c>
      <c r="D5257" s="73" t="s">
        <v>5082</v>
      </c>
      <c r="E5257" s="88"/>
      <c r="F5257" s="88"/>
      <c r="G5257" s="94">
        <v>2000</v>
      </c>
      <c r="H5257" s="73">
        <v>2557</v>
      </c>
      <c r="I5257" s="73" t="s">
        <v>154</v>
      </c>
      <c r="J5257" s="73" t="s">
        <v>155</v>
      </c>
      <c r="K5257" s="73" t="s">
        <v>4671</v>
      </c>
    </row>
    <row r="5258" spans="1:11" ht="17.25">
      <c r="A5258" s="89">
        <v>5</v>
      </c>
      <c r="B5258" s="90">
        <v>21064</v>
      </c>
      <c r="C5258" s="81" t="s">
        <v>584</v>
      </c>
      <c r="D5258" s="73" t="s">
        <v>5082</v>
      </c>
      <c r="E5258" s="88"/>
      <c r="F5258" s="88"/>
      <c r="G5258" s="94">
        <v>4400</v>
      </c>
      <c r="H5258" s="73">
        <v>2557</v>
      </c>
      <c r="I5258" s="73" t="s">
        <v>154</v>
      </c>
      <c r="J5258" s="73" t="s">
        <v>155</v>
      </c>
      <c r="K5258" s="73" t="s">
        <v>4671</v>
      </c>
    </row>
    <row r="5259" spans="1:11" ht="17.25">
      <c r="A5259" s="89">
        <v>5</v>
      </c>
      <c r="B5259" s="90">
        <v>21064</v>
      </c>
      <c r="C5259" s="81" t="s">
        <v>584</v>
      </c>
      <c r="D5259" s="73" t="s">
        <v>5082</v>
      </c>
      <c r="E5259" s="88"/>
      <c r="F5259" s="88"/>
      <c r="G5259" s="94">
        <v>8400</v>
      </c>
      <c r="H5259" s="73">
        <v>2557</v>
      </c>
      <c r="I5259" s="73" t="s">
        <v>154</v>
      </c>
      <c r="J5259" s="73" t="s">
        <v>155</v>
      </c>
      <c r="K5259" s="73" t="s">
        <v>4671</v>
      </c>
    </row>
    <row r="5260" spans="1:11" ht="17.25">
      <c r="A5260" s="89">
        <v>5</v>
      </c>
      <c r="B5260" s="90">
        <v>21064</v>
      </c>
      <c r="C5260" s="81" t="s">
        <v>584</v>
      </c>
      <c r="D5260" s="73" t="s">
        <v>5082</v>
      </c>
      <c r="E5260" s="88"/>
      <c r="F5260" s="88"/>
      <c r="G5260" s="94">
        <v>5600</v>
      </c>
      <c r="H5260" s="73">
        <v>2557</v>
      </c>
      <c r="I5260" s="73" t="s">
        <v>154</v>
      </c>
      <c r="J5260" s="73" t="s">
        <v>155</v>
      </c>
      <c r="K5260" s="73" t="s">
        <v>4671</v>
      </c>
    </row>
    <row r="5261" spans="1:11" ht="17.25">
      <c r="A5261" s="89">
        <v>5</v>
      </c>
      <c r="B5261" s="90">
        <v>21064</v>
      </c>
      <c r="C5261" s="81" t="s">
        <v>584</v>
      </c>
      <c r="D5261" s="73" t="s">
        <v>5082</v>
      </c>
      <c r="E5261" s="88"/>
      <c r="F5261" s="88"/>
      <c r="G5261" s="94">
        <v>4300</v>
      </c>
      <c r="H5261" s="73">
        <v>2557</v>
      </c>
      <c r="I5261" s="73" t="s">
        <v>154</v>
      </c>
      <c r="J5261" s="73" t="s">
        <v>155</v>
      </c>
      <c r="K5261" s="73" t="s">
        <v>4671</v>
      </c>
    </row>
    <row r="5262" spans="1:11" ht="17.25">
      <c r="A5262" s="89">
        <v>5</v>
      </c>
      <c r="B5262" s="90">
        <v>21064</v>
      </c>
      <c r="C5262" s="81" t="s">
        <v>584</v>
      </c>
      <c r="D5262" s="73" t="s">
        <v>5082</v>
      </c>
      <c r="E5262" s="88"/>
      <c r="F5262" s="88"/>
      <c r="G5262" s="94">
        <v>8400</v>
      </c>
      <c r="H5262" s="73">
        <v>2557</v>
      </c>
      <c r="I5262" s="73" t="s">
        <v>154</v>
      </c>
      <c r="J5262" s="73" t="s">
        <v>155</v>
      </c>
      <c r="K5262" s="73" t="s">
        <v>4671</v>
      </c>
    </row>
    <row r="5263" spans="1:11" ht="17.25">
      <c r="A5263" s="89">
        <v>5</v>
      </c>
      <c r="B5263" s="90">
        <v>21064</v>
      </c>
      <c r="C5263" s="81" t="s">
        <v>584</v>
      </c>
      <c r="D5263" s="73" t="s">
        <v>5082</v>
      </c>
      <c r="E5263" s="88"/>
      <c r="F5263" s="88"/>
      <c r="G5263" s="94">
        <v>3600</v>
      </c>
      <c r="H5263" s="73">
        <v>2557</v>
      </c>
      <c r="I5263" s="73" t="s">
        <v>154</v>
      </c>
      <c r="J5263" s="73" t="s">
        <v>155</v>
      </c>
      <c r="K5263" s="73" t="s">
        <v>4671</v>
      </c>
    </row>
    <row r="5264" spans="1:11" ht="17.25">
      <c r="A5264" s="89">
        <v>5</v>
      </c>
      <c r="B5264" s="90">
        <v>21064</v>
      </c>
      <c r="C5264" s="81" t="s">
        <v>584</v>
      </c>
      <c r="D5264" s="73" t="s">
        <v>5082</v>
      </c>
      <c r="E5264" s="88"/>
      <c r="F5264" s="88"/>
      <c r="G5264" s="94">
        <v>7200</v>
      </c>
      <c r="H5264" s="73">
        <v>2557</v>
      </c>
      <c r="I5264" s="73" t="s">
        <v>154</v>
      </c>
      <c r="J5264" s="73" t="s">
        <v>155</v>
      </c>
      <c r="K5264" s="73" t="s">
        <v>4671</v>
      </c>
    </row>
    <row r="5265" spans="1:11" ht="17.25">
      <c r="A5265" s="89">
        <v>5</v>
      </c>
      <c r="B5265" s="90">
        <v>21064</v>
      </c>
      <c r="C5265" s="66" t="s">
        <v>220</v>
      </c>
      <c r="D5265" s="73" t="s">
        <v>5083</v>
      </c>
      <c r="E5265" s="88"/>
      <c r="F5265" s="88"/>
      <c r="G5265" s="94">
        <f>3060+1860+2300+1840+1220+200</f>
        <v>10480</v>
      </c>
      <c r="H5265" s="73">
        <v>2557</v>
      </c>
      <c r="I5265" s="73" t="s">
        <v>154</v>
      </c>
      <c r="J5265" s="73" t="s">
        <v>155</v>
      </c>
      <c r="K5265" s="73" t="s">
        <v>4671</v>
      </c>
    </row>
    <row r="5266" spans="1:11" ht="17.25">
      <c r="A5266" s="89">
        <v>5</v>
      </c>
      <c r="B5266" s="90">
        <v>21064</v>
      </c>
      <c r="C5266" s="72" t="s">
        <v>596</v>
      </c>
      <c r="D5266" s="73" t="s">
        <v>5084</v>
      </c>
      <c r="E5266" s="88"/>
      <c r="F5266" s="88"/>
      <c r="G5266" s="94">
        <f>1240+820+2460+1460+600+400+2900+2660</f>
        <v>12540</v>
      </c>
      <c r="H5266" s="73">
        <v>2557</v>
      </c>
      <c r="I5266" s="73" t="s">
        <v>154</v>
      </c>
      <c r="J5266" s="73" t="s">
        <v>155</v>
      </c>
      <c r="K5266" s="73" t="s">
        <v>4671</v>
      </c>
    </row>
    <row r="5267" spans="1:11" ht="17.25">
      <c r="A5267" s="89">
        <v>5</v>
      </c>
      <c r="B5267" s="90">
        <v>21064</v>
      </c>
      <c r="C5267" s="81" t="s">
        <v>584</v>
      </c>
      <c r="D5267" s="73" t="s">
        <v>5085</v>
      </c>
      <c r="E5267" s="88"/>
      <c r="F5267" s="88"/>
      <c r="G5267" s="94">
        <f>300+1500</f>
        <v>1800</v>
      </c>
      <c r="H5267" s="73">
        <v>2557</v>
      </c>
      <c r="I5267" s="73" t="s">
        <v>154</v>
      </c>
      <c r="J5267" s="73" t="s">
        <v>155</v>
      </c>
      <c r="K5267" s="73" t="s">
        <v>4671</v>
      </c>
    </row>
    <row r="5268" spans="1:11" ht="17.25">
      <c r="A5268" s="89">
        <v>5</v>
      </c>
      <c r="B5268" s="90">
        <v>21064</v>
      </c>
      <c r="C5268" s="81" t="s">
        <v>584</v>
      </c>
      <c r="D5268" s="73" t="s">
        <v>5086</v>
      </c>
      <c r="E5268" s="88"/>
      <c r="F5268" s="88"/>
      <c r="G5268" s="94">
        <f>300+1500</f>
        <v>1800</v>
      </c>
      <c r="H5268" s="73">
        <v>2557</v>
      </c>
      <c r="I5268" s="73" t="s">
        <v>154</v>
      </c>
      <c r="J5268" s="73" t="s">
        <v>155</v>
      </c>
      <c r="K5268" s="73" t="s">
        <v>4671</v>
      </c>
    </row>
    <row r="5269" spans="1:11" ht="17.25">
      <c r="A5269" s="65">
        <v>9</v>
      </c>
      <c r="B5269" s="90">
        <v>21064</v>
      </c>
      <c r="C5269" s="70" t="s">
        <v>158</v>
      </c>
      <c r="D5269" s="66" t="s">
        <v>5087</v>
      </c>
      <c r="E5269" s="70"/>
      <c r="F5269" s="70"/>
      <c r="G5269" s="70">
        <v>22042</v>
      </c>
      <c r="H5269" s="73">
        <v>2557</v>
      </c>
      <c r="I5269" s="73" t="s">
        <v>154</v>
      </c>
      <c r="J5269" s="73" t="s">
        <v>155</v>
      </c>
      <c r="K5269" s="73" t="s">
        <v>4671</v>
      </c>
    </row>
    <row r="5270" spans="1:11" ht="17.25">
      <c r="A5270" s="65">
        <v>9</v>
      </c>
      <c r="B5270" s="90">
        <v>21064</v>
      </c>
      <c r="C5270" s="81" t="s">
        <v>584</v>
      </c>
      <c r="D5270" s="66" t="s">
        <v>5079</v>
      </c>
      <c r="E5270" s="70"/>
      <c r="F5270" s="70"/>
      <c r="G5270" s="94">
        <v>12000</v>
      </c>
      <c r="H5270" s="73">
        <v>2557</v>
      </c>
      <c r="I5270" s="73" t="s">
        <v>154</v>
      </c>
      <c r="J5270" s="73" t="s">
        <v>155</v>
      </c>
      <c r="K5270" s="73" t="s">
        <v>4671</v>
      </c>
    </row>
    <row r="5271" spans="1:11" ht="17.25">
      <c r="A5271" s="65">
        <v>9</v>
      </c>
      <c r="B5271" s="90">
        <v>21064</v>
      </c>
      <c r="C5271" s="81" t="s">
        <v>584</v>
      </c>
      <c r="D5271" s="66" t="s">
        <v>5088</v>
      </c>
      <c r="E5271" s="70"/>
      <c r="F5271" s="70"/>
      <c r="G5271" s="94">
        <v>6300</v>
      </c>
      <c r="H5271" s="73">
        <v>2557</v>
      </c>
      <c r="I5271" s="73" t="s">
        <v>154</v>
      </c>
      <c r="J5271" s="73" t="s">
        <v>155</v>
      </c>
      <c r="K5271" s="73" t="s">
        <v>4671</v>
      </c>
    </row>
    <row r="5272" spans="1:11" ht="17.25">
      <c r="A5272" s="65">
        <v>9</v>
      </c>
      <c r="B5272" s="90">
        <v>21064</v>
      </c>
      <c r="C5272" s="81" t="s">
        <v>584</v>
      </c>
      <c r="D5272" s="66" t="s">
        <v>5088</v>
      </c>
      <c r="E5272" s="70"/>
      <c r="F5272" s="70"/>
      <c r="G5272" s="94">
        <v>8400</v>
      </c>
      <c r="H5272" s="73">
        <v>2557</v>
      </c>
      <c r="I5272" s="73" t="s">
        <v>154</v>
      </c>
      <c r="J5272" s="73" t="s">
        <v>155</v>
      </c>
      <c r="K5272" s="73" t="s">
        <v>4671</v>
      </c>
    </row>
    <row r="5273" spans="1:11" ht="17.25">
      <c r="A5273" s="65">
        <v>9</v>
      </c>
      <c r="B5273" s="90">
        <v>21064</v>
      </c>
      <c r="C5273" s="81" t="s">
        <v>584</v>
      </c>
      <c r="D5273" s="66" t="s">
        <v>5088</v>
      </c>
      <c r="E5273" s="70"/>
      <c r="F5273" s="70"/>
      <c r="G5273" s="94">
        <v>12000</v>
      </c>
      <c r="H5273" s="73">
        <v>2557</v>
      </c>
      <c r="I5273" s="73" t="s">
        <v>154</v>
      </c>
      <c r="J5273" s="73" t="s">
        <v>155</v>
      </c>
      <c r="K5273" s="73" t="s">
        <v>4671</v>
      </c>
    </row>
    <row r="5274" spans="1:11" ht="17.25">
      <c r="A5274" s="89">
        <v>10</v>
      </c>
      <c r="B5274" s="90">
        <v>21064</v>
      </c>
      <c r="C5274" s="73" t="s">
        <v>246</v>
      </c>
      <c r="D5274" s="73" t="s">
        <v>5089</v>
      </c>
      <c r="E5274" s="88"/>
      <c r="F5274" s="88"/>
      <c r="G5274" s="94">
        <v>18400</v>
      </c>
      <c r="H5274" s="73">
        <v>2557</v>
      </c>
      <c r="I5274" s="73" t="s">
        <v>154</v>
      </c>
      <c r="J5274" s="73" t="s">
        <v>155</v>
      </c>
      <c r="K5274" s="73" t="s">
        <v>4671</v>
      </c>
    </row>
    <row r="5275" spans="1:11" ht="17.25">
      <c r="A5275" s="89">
        <v>11</v>
      </c>
      <c r="B5275" s="90">
        <v>21064</v>
      </c>
      <c r="C5275" s="81" t="s">
        <v>584</v>
      </c>
      <c r="D5275" s="73" t="s">
        <v>5079</v>
      </c>
      <c r="E5275" s="88"/>
      <c r="F5275" s="88"/>
      <c r="G5275" s="94">
        <v>8000</v>
      </c>
      <c r="H5275" s="73">
        <v>2557</v>
      </c>
      <c r="I5275" s="73" t="s">
        <v>154</v>
      </c>
      <c r="J5275" s="73" t="s">
        <v>155</v>
      </c>
      <c r="K5275" s="73" t="s">
        <v>4671</v>
      </c>
    </row>
    <row r="5276" spans="1:11" ht="17.25">
      <c r="A5276" s="89">
        <v>11</v>
      </c>
      <c r="B5276" s="90">
        <v>21064</v>
      </c>
      <c r="C5276" s="81" t="s">
        <v>160</v>
      </c>
      <c r="D5276" s="73" t="s">
        <v>5090</v>
      </c>
      <c r="E5276" s="88"/>
      <c r="F5276" s="88"/>
      <c r="G5276" s="94">
        <v>6416</v>
      </c>
      <c r="H5276" s="73">
        <v>2557</v>
      </c>
      <c r="I5276" s="73" t="s">
        <v>154</v>
      </c>
      <c r="J5276" s="73" t="s">
        <v>155</v>
      </c>
      <c r="K5276" s="73" t="s">
        <v>4671</v>
      </c>
    </row>
    <row r="5277" spans="1:11" ht="17.25">
      <c r="A5277" s="89">
        <v>11</v>
      </c>
      <c r="B5277" s="90">
        <v>21064</v>
      </c>
      <c r="C5277" s="81" t="s">
        <v>584</v>
      </c>
      <c r="D5277" s="73" t="s">
        <v>5091</v>
      </c>
      <c r="E5277" s="88"/>
      <c r="F5277" s="88"/>
      <c r="G5277" s="94">
        <f>900+6000+300+300+1500</f>
        <v>9000</v>
      </c>
      <c r="H5277" s="73">
        <v>2557</v>
      </c>
      <c r="I5277" s="73" t="s">
        <v>154</v>
      </c>
      <c r="J5277" s="73" t="s">
        <v>155</v>
      </c>
      <c r="K5277" s="73" t="s">
        <v>4671</v>
      </c>
    </row>
    <row r="5278" spans="1:11" ht="17.25">
      <c r="A5278" s="89">
        <v>11</v>
      </c>
      <c r="B5278" s="90">
        <v>21064</v>
      </c>
      <c r="C5278" s="81" t="s">
        <v>584</v>
      </c>
      <c r="D5278" s="73" t="s">
        <v>5079</v>
      </c>
      <c r="E5278" s="88"/>
      <c r="F5278" s="88"/>
      <c r="G5278" s="94">
        <v>12600</v>
      </c>
      <c r="H5278" s="73">
        <v>2557</v>
      </c>
      <c r="I5278" s="73" t="s">
        <v>154</v>
      </c>
      <c r="J5278" s="73" t="s">
        <v>155</v>
      </c>
      <c r="K5278" s="73" t="s">
        <v>4671</v>
      </c>
    </row>
    <row r="5279" spans="1:11" ht="17.25">
      <c r="A5279" s="89">
        <v>11</v>
      </c>
      <c r="B5279" s="90">
        <v>21064</v>
      </c>
      <c r="C5279" s="81" t="s">
        <v>584</v>
      </c>
      <c r="D5279" s="73" t="s">
        <v>5092</v>
      </c>
      <c r="E5279" s="88"/>
      <c r="F5279" s="88"/>
      <c r="G5279" s="94">
        <v>3375</v>
      </c>
      <c r="H5279" s="73">
        <v>2557</v>
      </c>
      <c r="I5279" s="73" t="s">
        <v>154</v>
      </c>
      <c r="J5279" s="73" t="s">
        <v>155</v>
      </c>
      <c r="K5279" s="73" t="s">
        <v>4671</v>
      </c>
    </row>
    <row r="5280" spans="1:11" ht="17.25">
      <c r="A5280" s="89">
        <v>12</v>
      </c>
      <c r="B5280" s="90">
        <v>21064</v>
      </c>
      <c r="C5280" s="81" t="s">
        <v>584</v>
      </c>
      <c r="D5280" s="73" t="s">
        <v>5092</v>
      </c>
      <c r="E5280" s="88"/>
      <c r="F5280" s="88"/>
      <c r="G5280" s="94">
        <v>5625</v>
      </c>
      <c r="H5280" s="73">
        <v>2557</v>
      </c>
      <c r="I5280" s="73" t="s">
        <v>154</v>
      </c>
      <c r="J5280" s="73" t="s">
        <v>155</v>
      </c>
      <c r="K5280" s="73" t="s">
        <v>4671</v>
      </c>
    </row>
    <row r="5281" spans="1:11" ht="17.25">
      <c r="A5281" s="89">
        <v>12</v>
      </c>
      <c r="B5281" s="90">
        <v>21064</v>
      </c>
      <c r="C5281" s="81" t="s">
        <v>584</v>
      </c>
      <c r="D5281" s="73" t="s">
        <v>5092</v>
      </c>
      <c r="E5281" s="88"/>
      <c r="F5281" s="88"/>
      <c r="G5281" s="94">
        <v>4125</v>
      </c>
      <c r="H5281" s="73">
        <v>2557</v>
      </c>
      <c r="I5281" s="73" t="s">
        <v>154</v>
      </c>
      <c r="J5281" s="73" t="s">
        <v>155</v>
      </c>
      <c r="K5281" s="73" t="s">
        <v>4671</v>
      </c>
    </row>
    <row r="5282" spans="1:11" ht="17.25">
      <c r="A5282" s="89">
        <v>12</v>
      </c>
      <c r="B5282" s="90">
        <v>21064</v>
      </c>
      <c r="C5282" s="81" t="s">
        <v>584</v>
      </c>
      <c r="D5282" s="73" t="s">
        <v>5092</v>
      </c>
      <c r="E5282" s="88"/>
      <c r="F5282" s="88"/>
      <c r="G5282" s="94">
        <v>7500</v>
      </c>
      <c r="H5282" s="73">
        <v>2557</v>
      </c>
      <c r="I5282" s="73" t="s">
        <v>154</v>
      </c>
      <c r="J5282" s="73" t="s">
        <v>155</v>
      </c>
      <c r="K5282" s="73" t="s">
        <v>4671</v>
      </c>
    </row>
    <row r="5283" spans="1:11" ht="17.25">
      <c r="A5283" s="89">
        <v>12</v>
      </c>
      <c r="B5283" s="90">
        <v>21064</v>
      </c>
      <c r="C5283" s="81" t="s">
        <v>584</v>
      </c>
      <c r="D5283" s="73" t="s">
        <v>5092</v>
      </c>
      <c r="E5283" s="88"/>
      <c r="F5283" s="88"/>
      <c r="G5283" s="94">
        <v>8625</v>
      </c>
      <c r="H5283" s="73">
        <v>2557</v>
      </c>
      <c r="I5283" s="73" t="s">
        <v>154</v>
      </c>
      <c r="J5283" s="73" t="s">
        <v>155</v>
      </c>
      <c r="K5283" s="73" t="s">
        <v>4671</v>
      </c>
    </row>
    <row r="5284" spans="1:11" ht="17.25">
      <c r="A5284" s="89">
        <v>12</v>
      </c>
      <c r="B5284" s="90">
        <v>21064</v>
      </c>
      <c r="C5284" s="81" t="s">
        <v>584</v>
      </c>
      <c r="D5284" s="73" t="s">
        <v>5092</v>
      </c>
      <c r="E5284" s="88"/>
      <c r="F5284" s="88"/>
      <c r="G5284" s="94">
        <v>7500</v>
      </c>
      <c r="H5284" s="73">
        <v>2557</v>
      </c>
      <c r="I5284" s="73" t="s">
        <v>154</v>
      </c>
      <c r="J5284" s="73" t="s">
        <v>155</v>
      </c>
      <c r="K5284" s="73" t="s">
        <v>4671</v>
      </c>
    </row>
    <row r="5285" spans="1:11" ht="17.25">
      <c r="A5285" s="89">
        <v>12</v>
      </c>
      <c r="B5285" s="90">
        <v>21064</v>
      </c>
      <c r="C5285" s="81" t="s">
        <v>584</v>
      </c>
      <c r="D5285" s="73" t="s">
        <v>5092</v>
      </c>
      <c r="E5285" s="88"/>
      <c r="F5285" s="88"/>
      <c r="G5285" s="94">
        <v>12000</v>
      </c>
      <c r="H5285" s="73">
        <v>2557</v>
      </c>
      <c r="I5285" s="73" t="s">
        <v>154</v>
      </c>
      <c r="J5285" s="73" t="s">
        <v>155</v>
      </c>
      <c r="K5285" s="73" t="s">
        <v>4671</v>
      </c>
    </row>
    <row r="5286" spans="1:11" ht="17.25">
      <c r="A5286" s="89">
        <v>12</v>
      </c>
      <c r="B5286" s="90">
        <v>21064</v>
      </c>
      <c r="C5286" s="81" t="s">
        <v>584</v>
      </c>
      <c r="D5286" s="73" t="s">
        <v>5092</v>
      </c>
      <c r="E5286" s="88"/>
      <c r="F5286" s="88"/>
      <c r="G5286" s="94">
        <v>7500</v>
      </c>
      <c r="H5286" s="73">
        <v>2557</v>
      </c>
      <c r="I5286" s="73" t="s">
        <v>154</v>
      </c>
      <c r="J5286" s="73" t="s">
        <v>155</v>
      </c>
      <c r="K5286" s="73" t="s">
        <v>4671</v>
      </c>
    </row>
    <row r="5287" spans="1:11" ht="17.25">
      <c r="A5287" s="89">
        <v>12</v>
      </c>
      <c r="B5287" s="90">
        <v>21064</v>
      </c>
      <c r="C5287" s="81" t="s">
        <v>584</v>
      </c>
      <c r="D5287" s="73" t="s">
        <v>5092</v>
      </c>
      <c r="E5287" s="88"/>
      <c r="F5287" s="88"/>
      <c r="G5287" s="94">
        <v>7125</v>
      </c>
      <c r="H5287" s="73">
        <v>2557</v>
      </c>
      <c r="I5287" s="73" t="s">
        <v>154</v>
      </c>
      <c r="J5287" s="73" t="s">
        <v>155</v>
      </c>
      <c r="K5287" s="73" t="s">
        <v>4671</v>
      </c>
    </row>
    <row r="5288" spans="1:11" ht="17.25">
      <c r="A5288" s="89">
        <v>12</v>
      </c>
      <c r="B5288" s="90">
        <v>21064</v>
      </c>
      <c r="C5288" s="81" t="s">
        <v>584</v>
      </c>
      <c r="D5288" s="73" t="s">
        <v>5092</v>
      </c>
      <c r="E5288" s="88"/>
      <c r="F5288" s="88"/>
      <c r="G5288" s="94">
        <v>7500</v>
      </c>
      <c r="H5288" s="73">
        <v>2557</v>
      </c>
      <c r="I5288" s="73" t="s">
        <v>154</v>
      </c>
      <c r="J5288" s="73" t="s">
        <v>155</v>
      </c>
      <c r="K5288" s="73" t="s">
        <v>4671</v>
      </c>
    </row>
    <row r="5289" spans="1:11" ht="17.25">
      <c r="A5289" s="89">
        <v>12</v>
      </c>
      <c r="B5289" s="90">
        <v>21064</v>
      </c>
      <c r="C5289" s="81" t="s">
        <v>584</v>
      </c>
      <c r="D5289" s="73" t="s">
        <v>5092</v>
      </c>
      <c r="E5289" s="88"/>
      <c r="F5289" s="88"/>
      <c r="G5289" s="94">
        <v>12000</v>
      </c>
      <c r="H5289" s="73">
        <v>2557</v>
      </c>
      <c r="I5289" s="73" t="s">
        <v>154</v>
      </c>
      <c r="J5289" s="73" t="s">
        <v>155</v>
      </c>
      <c r="K5289" s="73" t="s">
        <v>4671</v>
      </c>
    </row>
    <row r="5290" spans="1:11" ht="17.25">
      <c r="A5290" s="89">
        <v>12</v>
      </c>
      <c r="B5290" s="90">
        <v>21064</v>
      </c>
      <c r="C5290" s="81" t="s">
        <v>584</v>
      </c>
      <c r="D5290" s="73" t="s">
        <v>5092</v>
      </c>
      <c r="E5290" s="88"/>
      <c r="F5290" s="88"/>
      <c r="G5290" s="94">
        <v>12000</v>
      </c>
      <c r="H5290" s="73">
        <v>2557</v>
      </c>
      <c r="I5290" s="73" t="s">
        <v>154</v>
      </c>
      <c r="J5290" s="73" t="s">
        <v>155</v>
      </c>
      <c r="K5290" s="73" t="s">
        <v>4671</v>
      </c>
    </row>
    <row r="5291" spans="1:11" ht="17.25">
      <c r="A5291" s="89">
        <v>12</v>
      </c>
      <c r="B5291" s="90">
        <v>21064</v>
      </c>
      <c r="C5291" s="81" t="s">
        <v>584</v>
      </c>
      <c r="D5291" s="73" t="s">
        <v>5092</v>
      </c>
      <c r="E5291" s="88"/>
      <c r="F5291" s="88"/>
      <c r="G5291" s="94">
        <v>7500</v>
      </c>
      <c r="H5291" s="73">
        <v>2557</v>
      </c>
      <c r="I5291" s="73" t="s">
        <v>154</v>
      </c>
      <c r="J5291" s="73" t="s">
        <v>155</v>
      </c>
      <c r="K5291" s="73" t="s">
        <v>4671</v>
      </c>
    </row>
    <row r="5292" spans="1:11" ht="17.25">
      <c r="A5292" s="89">
        <v>12</v>
      </c>
      <c r="B5292" s="90">
        <v>21064</v>
      </c>
      <c r="C5292" s="81" t="s">
        <v>584</v>
      </c>
      <c r="D5292" s="73" t="s">
        <v>5092</v>
      </c>
      <c r="E5292" s="88"/>
      <c r="F5292" s="88"/>
      <c r="G5292" s="94">
        <v>12000</v>
      </c>
      <c r="H5292" s="73">
        <v>2557</v>
      </c>
      <c r="I5292" s="73" t="s">
        <v>154</v>
      </c>
      <c r="J5292" s="73" t="s">
        <v>155</v>
      </c>
      <c r="K5292" s="73" t="s">
        <v>4671</v>
      </c>
    </row>
    <row r="5293" spans="1:11" ht="17.25">
      <c r="A5293" s="89">
        <v>12</v>
      </c>
      <c r="B5293" s="90">
        <v>21064</v>
      </c>
      <c r="C5293" s="81" t="s">
        <v>584</v>
      </c>
      <c r="D5293" s="73" t="s">
        <v>5092</v>
      </c>
      <c r="E5293" s="88"/>
      <c r="F5293" s="88"/>
      <c r="G5293" s="94">
        <v>12000</v>
      </c>
      <c r="H5293" s="73">
        <v>2557</v>
      </c>
      <c r="I5293" s="73" t="s">
        <v>154</v>
      </c>
      <c r="J5293" s="73" t="s">
        <v>155</v>
      </c>
      <c r="K5293" s="73" t="s">
        <v>4671</v>
      </c>
    </row>
    <row r="5294" spans="1:11" ht="17.25">
      <c r="A5294" s="89">
        <v>12</v>
      </c>
      <c r="B5294" s="90">
        <v>21064</v>
      </c>
      <c r="C5294" s="81" t="s">
        <v>584</v>
      </c>
      <c r="D5294" s="73" t="s">
        <v>5092</v>
      </c>
      <c r="E5294" s="88"/>
      <c r="F5294" s="88"/>
      <c r="G5294" s="94">
        <v>4125</v>
      </c>
      <c r="H5294" s="73">
        <v>2557</v>
      </c>
      <c r="I5294" s="73" t="s">
        <v>154</v>
      </c>
      <c r="J5294" s="73" t="s">
        <v>155</v>
      </c>
      <c r="K5294" s="73" t="s">
        <v>4671</v>
      </c>
    </row>
    <row r="5295" spans="1:11" ht="17.25">
      <c r="A5295" s="89">
        <v>12</v>
      </c>
      <c r="B5295" s="90">
        <v>21064</v>
      </c>
      <c r="C5295" s="81" t="s">
        <v>584</v>
      </c>
      <c r="D5295" s="73" t="s">
        <v>5092</v>
      </c>
      <c r="E5295" s="88"/>
      <c r="F5295" s="88"/>
      <c r="G5295" s="94">
        <v>10125</v>
      </c>
      <c r="H5295" s="73">
        <v>2557</v>
      </c>
      <c r="I5295" s="73" t="s">
        <v>154</v>
      </c>
      <c r="J5295" s="73" t="s">
        <v>155</v>
      </c>
      <c r="K5295" s="73" t="s">
        <v>4671</v>
      </c>
    </row>
    <row r="5296" spans="1:11" ht="17.25">
      <c r="A5296" s="89">
        <v>12</v>
      </c>
      <c r="B5296" s="90">
        <v>21064</v>
      </c>
      <c r="C5296" s="81" t="s">
        <v>584</v>
      </c>
      <c r="D5296" s="73" t="s">
        <v>5092</v>
      </c>
      <c r="E5296" s="88"/>
      <c r="F5296" s="88"/>
      <c r="G5296" s="94">
        <v>12000</v>
      </c>
      <c r="H5296" s="73">
        <v>2557</v>
      </c>
      <c r="I5296" s="73" t="s">
        <v>154</v>
      </c>
      <c r="J5296" s="73" t="s">
        <v>155</v>
      </c>
      <c r="K5296" s="73" t="s">
        <v>4671</v>
      </c>
    </row>
    <row r="5297" spans="1:11" ht="17.25">
      <c r="A5297" s="89">
        <v>12</v>
      </c>
      <c r="B5297" s="90">
        <v>21064</v>
      </c>
      <c r="C5297" s="81" t="s">
        <v>584</v>
      </c>
      <c r="D5297" s="73" t="s">
        <v>5092</v>
      </c>
      <c r="E5297" s="88"/>
      <c r="F5297" s="88"/>
      <c r="G5297" s="94">
        <v>7500</v>
      </c>
      <c r="H5297" s="73">
        <v>2557</v>
      </c>
      <c r="I5297" s="73" t="s">
        <v>154</v>
      </c>
      <c r="J5297" s="73" t="s">
        <v>155</v>
      </c>
      <c r="K5297" s="73" t="s">
        <v>4671</v>
      </c>
    </row>
    <row r="5298" spans="1:11" ht="17.25">
      <c r="A5298" s="89">
        <v>12</v>
      </c>
      <c r="B5298" s="90">
        <v>21064</v>
      </c>
      <c r="C5298" s="81" t="s">
        <v>584</v>
      </c>
      <c r="D5298" s="73" t="s">
        <v>5092</v>
      </c>
      <c r="E5298" s="88"/>
      <c r="F5298" s="88"/>
      <c r="G5298" s="94">
        <v>10500</v>
      </c>
      <c r="H5298" s="73">
        <v>2557</v>
      </c>
      <c r="I5298" s="73" t="s">
        <v>154</v>
      </c>
      <c r="J5298" s="73" t="s">
        <v>155</v>
      </c>
      <c r="K5298" s="73" t="s">
        <v>4671</v>
      </c>
    </row>
    <row r="5299" spans="1:11" ht="17.25">
      <c r="A5299" s="89">
        <v>12</v>
      </c>
      <c r="B5299" s="90">
        <v>21064</v>
      </c>
      <c r="C5299" s="81" t="s">
        <v>584</v>
      </c>
      <c r="D5299" s="73" t="s">
        <v>5092</v>
      </c>
      <c r="E5299" s="88"/>
      <c r="F5299" s="88"/>
      <c r="G5299" s="94">
        <v>750</v>
      </c>
      <c r="H5299" s="73">
        <v>2557</v>
      </c>
      <c r="I5299" s="73" t="s">
        <v>154</v>
      </c>
      <c r="J5299" s="73" t="s">
        <v>155</v>
      </c>
      <c r="K5299" s="73" t="s">
        <v>4671</v>
      </c>
    </row>
    <row r="5300" spans="1:11" ht="17.25">
      <c r="A5300" s="89">
        <v>12</v>
      </c>
      <c r="B5300" s="90">
        <v>21064</v>
      </c>
      <c r="C5300" s="81" t="s">
        <v>584</v>
      </c>
      <c r="D5300" s="73" t="s">
        <v>5092</v>
      </c>
      <c r="E5300" s="88"/>
      <c r="F5300" s="88"/>
      <c r="G5300" s="94">
        <v>750</v>
      </c>
      <c r="H5300" s="73">
        <v>2557</v>
      </c>
      <c r="I5300" s="73" t="s">
        <v>154</v>
      </c>
      <c r="J5300" s="73" t="s">
        <v>155</v>
      </c>
      <c r="K5300" s="73" t="s">
        <v>4671</v>
      </c>
    </row>
    <row r="5301" spans="1:11" ht="17.25">
      <c r="A5301" s="89">
        <v>12</v>
      </c>
      <c r="B5301" s="90">
        <v>21064</v>
      </c>
      <c r="C5301" s="81" t="s">
        <v>584</v>
      </c>
      <c r="D5301" s="73" t="s">
        <v>5092</v>
      </c>
      <c r="E5301" s="88"/>
      <c r="F5301" s="88"/>
      <c r="G5301" s="94">
        <v>4500</v>
      </c>
      <c r="H5301" s="73">
        <v>2557</v>
      </c>
      <c r="I5301" s="73" t="s">
        <v>154</v>
      </c>
      <c r="J5301" s="73" t="s">
        <v>155</v>
      </c>
      <c r="K5301" s="73" t="s">
        <v>4671</v>
      </c>
    </row>
    <row r="5302" spans="1:11" ht="17.25">
      <c r="A5302" s="89">
        <v>12</v>
      </c>
      <c r="B5302" s="90">
        <v>21064</v>
      </c>
      <c r="C5302" s="81" t="s">
        <v>584</v>
      </c>
      <c r="D5302" s="73" t="s">
        <v>5092</v>
      </c>
      <c r="E5302" s="88"/>
      <c r="F5302" s="88"/>
      <c r="G5302" s="94">
        <v>12000</v>
      </c>
      <c r="H5302" s="73">
        <v>2557</v>
      </c>
      <c r="I5302" s="73" t="s">
        <v>154</v>
      </c>
      <c r="J5302" s="73" t="s">
        <v>155</v>
      </c>
      <c r="K5302" s="73" t="s">
        <v>4671</v>
      </c>
    </row>
    <row r="5303" spans="1:11" ht="17.25">
      <c r="A5303" s="89">
        <v>12</v>
      </c>
      <c r="B5303" s="90">
        <v>21064</v>
      </c>
      <c r="C5303" s="81" t="s">
        <v>186</v>
      </c>
      <c r="D5303" s="73" t="s">
        <v>5093</v>
      </c>
      <c r="E5303" s="88"/>
      <c r="F5303" s="88"/>
      <c r="G5303" s="94">
        <v>140</v>
      </c>
      <c r="H5303" s="73">
        <v>2557</v>
      </c>
      <c r="I5303" s="73" t="s">
        <v>154</v>
      </c>
      <c r="J5303" s="73" t="s">
        <v>155</v>
      </c>
      <c r="K5303" s="73" t="s">
        <v>4671</v>
      </c>
    </row>
    <row r="5304" spans="1:11" ht="17.25">
      <c r="A5304" s="89">
        <v>15</v>
      </c>
      <c r="B5304" s="90">
        <v>21064</v>
      </c>
      <c r="C5304" s="81" t="s">
        <v>584</v>
      </c>
      <c r="D5304" s="73" t="s">
        <v>5091</v>
      </c>
      <c r="E5304" s="88"/>
      <c r="F5304" s="88"/>
      <c r="G5304" s="94">
        <f>300+1500</f>
        <v>1800</v>
      </c>
      <c r="H5304" s="73">
        <v>2557</v>
      </c>
      <c r="I5304" s="73" t="s">
        <v>154</v>
      </c>
      <c r="J5304" s="73" t="s">
        <v>155</v>
      </c>
      <c r="K5304" s="73" t="s">
        <v>4671</v>
      </c>
    </row>
    <row r="5305" spans="1:11" ht="17.25">
      <c r="A5305" s="89">
        <v>16</v>
      </c>
      <c r="B5305" s="90">
        <v>21064</v>
      </c>
      <c r="C5305" s="81" t="s">
        <v>5045</v>
      </c>
      <c r="D5305" s="73" t="s">
        <v>5094</v>
      </c>
      <c r="E5305" s="88"/>
      <c r="F5305" s="73"/>
      <c r="G5305" s="88">
        <v>70800</v>
      </c>
      <c r="H5305" s="73">
        <v>2557</v>
      </c>
      <c r="I5305" s="73" t="s">
        <v>154</v>
      </c>
      <c r="J5305" s="73" t="s">
        <v>155</v>
      </c>
      <c r="K5305" s="73" t="s">
        <v>4671</v>
      </c>
    </row>
    <row r="5306" spans="1:11" ht="17.25">
      <c r="A5306" s="89">
        <v>16</v>
      </c>
      <c r="B5306" s="90">
        <v>21064</v>
      </c>
      <c r="C5306" s="81" t="s">
        <v>5045</v>
      </c>
      <c r="D5306" s="73" t="s">
        <v>5095</v>
      </c>
      <c r="E5306" s="88"/>
      <c r="F5306" s="73"/>
      <c r="G5306" s="88">
        <v>15600</v>
      </c>
      <c r="H5306" s="73">
        <v>2557</v>
      </c>
      <c r="I5306" s="73" t="s">
        <v>154</v>
      </c>
      <c r="J5306" s="73" t="s">
        <v>155</v>
      </c>
      <c r="K5306" s="73" t="s">
        <v>4671</v>
      </c>
    </row>
    <row r="5307" spans="1:11" ht="17.25">
      <c r="A5307" s="89">
        <v>16</v>
      </c>
      <c r="B5307" s="90">
        <v>21064</v>
      </c>
      <c r="C5307" s="81" t="s">
        <v>5045</v>
      </c>
      <c r="D5307" s="73" t="s">
        <v>5096</v>
      </c>
      <c r="E5307" s="88"/>
      <c r="F5307" s="73"/>
      <c r="G5307" s="88">
        <v>20400</v>
      </c>
      <c r="H5307" s="73">
        <v>2557</v>
      </c>
      <c r="I5307" s="73" t="s">
        <v>154</v>
      </c>
      <c r="J5307" s="73" t="s">
        <v>155</v>
      </c>
      <c r="K5307" s="73" t="s">
        <v>4671</v>
      </c>
    </row>
    <row r="5308" spans="1:11" ht="17.25">
      <c r="A5308" s="89">
        <v>16</v>
      </c>
      <c r="B5308" s="90">
        <v>21064</v>
      </c>
      <c r="C5308" s="73" t="s">
        <v>246</v>
      </c>
      <c r="D5308" s="73" t="s">
        <v>5097</v>
      </c>
      <c r="E5308" s="88"/>
      <c r="F5308" s="88"/>
      <c r="G5308" s="94">
        <v>960</v>
      </c>
      <c r="H5308" s="73">
        <v>2557</v>
      </c>
      <c r="I5308" s="73" t="s">
        <v>154</v>
      </c>
      <c r="J5308" s="73" t="s">
        <v>155</v>
      </c>
      <c r="K5308" s="73" t="s">
        <v>4671</v>
      </c>
    </row>
    <row r="5309" spans="1:11" ht="17.25">
      <c r="A5309" s="89">
        <v>18</v>
      </c>
      <c r="B5309" s="90">
        <v>21064</v>
      </c>
      <c r="C5309" s="81" t="s">
        <v>584</v>
      </c>
      <c r="D5309" s="73" t="s">
        <v>5091</v>
      </c>
      <c r="E5309" s="88"/>
      <c r="F5309" s="88"/>
      <c r="G5309" s="94">
        <v>1200</v>
      </c>
      <c r="H5309" s="73">
        <v>2557</v>
      </c>
      <c r="I5309" s="73" t="s">
        <v>154</v>
      </c>
      <c r="J5309" s="73" t="s">
        <v>155</v>
      </c>
      <c r="K5309" s="73" t="s">
        <v>4671</v>
      </c>
    </row>
    <row r="5310" spans="1:11" ht="17.25">
      <c r="A5310" s="89">
        <v>18</v>
      </c>
      <c r="B5310" s="90">
        <v>21064</v>
      </c>
      <c r="C5310" s="81" t="s">
        <v>584</v>
      </c>
      <c r="D5310" s="73" t="s">
        <v>5091</v>
      </c>
      <c r="E5310" s="88"/>
      <c r="F5310" s="88"/>
      <c r="G5310" s="94">
        <v>1200</v>
      </c>
      <c r="H5310" s="73">
        <v>2557</v>
      </c>
      <c r="I5310" s="73" t="s">
        <v>154</v>
      </c>
      <c r="J5310" s="73" t="s">
        <v>155</v>
      </c>
      <c r="K5310" s="73" t="s">
        <v>4671</v>
      </c>
    </row>
    <row r="5311" spans="1:11" ht="17.25">
      <c r="A5311" s="89">
        <v>18</v>
      </c>
      <c r="B5311" s="90">
        <v>21064</v>
      </c>
      <c r="C5311" s="81" t="s">
        <v>584</v>
      </c>
      <c r="D5311" s="73" t="s">
        <v>5091</v>
      </c>
      <c r="E5311" s="88"/>
      <c r="F5311" s="88"/>
      <c r="G5311" s="94">
        <f>300+1500</f>
        <v>1800</v>
      </c>
      <c r="H5311" s="73">
        <v>2557</v>
      </c>
      <c r="I5311" s="73" t="s">
        <v>154</v>
      </c>
      <c r="J5311" s="73" t="s">
        <v>155</v>
      </c>
      <c r="K5311" s="73" t="s">
        <v>4671</v>
      </c>
    </row>
    <row r="5312" spans="1:11" ht="17.25">
      <c r="A5312" s="89">
        <v>22</v>
      </c>
      <c r="B5312" s="90">
        <v>21064</v>
      </c>
      <c r="C5312" s="81" t="s">
        <v>584</v>
      </c>
      <c r="D5312" s="73" t="s">
        <v>4454</v>
      </c>
      <c r="E5312" s="88"/>
      <c r="F5312" s="88"/>
      <c r="G5312" s="94">
        <v>3375</v>
      </c>
      <c r="H5312" s="73">
        <v>2557</v>
      </c>
      <c r="I5312" s="73" t="s">
        <v>154</v>
      </c>
      <c r="J5312" s="73" t="s">
        <v>155</v>
      </c>
      <c r="K5312" s="73" t="s">
        <v>4671</v>
      </c>
    </row>
    <row r="5313" spans="1:11" ht="17.25">
      <c r="A5313" s="89">
        <v>22</v>
      </c>
      <c r="B5313" s="90">
        <v>21064</v>
      </c>
      <c r="C5313" s="81" t="s">
        <v>584</v>
      </c>
      <c r="D5313" s="73" t="s">
        <v>4454</v>
      </c>
      <c r="E5313" s="88"/>
      <c r="F5313" s="88"/>
      <c r="G5313" s="94">
        <v>7500</v>
      </c>
      <c r="H5313" s="73">
        <v>2557</v>
      </c>
      <c r="I5313" s="73" t="s">
        <v>154</v>
      </c>
      <c r="J5313" s="73" t="s">
        <v>155</v>
      </c>
      <c r="K5313" s="73" t="s">
        <v>4671</v>
      </c>
    </row>
    <row r="5314" spans="1:11" ht="17.25">
      <c r="A5314" s="89">
        <v>22</v>
      </c>
      <c r="B5314" s="90">
        <v>21064</v>
      </c>
      <c r="C5314" s="81" t="s">
        <v>584</v>
      </c>
      <c r="D5314" s="73" t="s">
        <v>4454</v>
      </c>
      <c r="E5314" s="88"/>
      <c r="F5314" s="88"/>
      <c r="G5314" s="94">
        <v>12000</v>
      </c>
      <c r="H5314" s="73">
        <v>2557</v>
      </c>
      <c r="I5314" s="73" t="s">
        <v>154</v>
      </c>
      <c r="J5314" s="73" t="s">
        <v>155</v>
      </c>
      <c r="K5314" s="73" t="s">
        <v>4671</v>
      </c>
    </row>
    <row r="5315" spans="1:11" ht="17.25">
      <c r="A5315" s="89">
        <v>22</v>
      </c>
      <c r="B5315" s="90">
        <v>21064</v>
      </c>
      <c r="C5315" s="81" t="s">
        <v>584</v>
      </c>
      <c r="D5315" s="73" t="s">
        <v>4454</v>
      </c>
      <c r="E5315" s="88"/>
      <c r="F5315" s="88"/>
      <c r="G5315" s="94">
        <v>7500</v>
      </c>
      <c r="H5315" s="73">
        <v>2557</v>
      </c>
      <c r="I5315" s="73" t="s">
        <v>154</v>
      </c>
      <c r="J5315" s="73" t="s">
        <v>155</v>
      </c>
      <c r="K5315" s="73" t="s">
        <v>4671</v>
      </c>
    </row>
    <row r="5316" spans="1:11" ht="17.25">
      <c r="A5316" s="89">
        <v>22</v>
      </c>
      <c r="B5316" s="90">
        <v>21064</v>
      </c>
      <c r="C5316" s="81" t="s">
        <v>584</v>
      </c>
      <c r="D5316" s="73" t="s">
        <v>4454</v>
      </c>
      <c r="E5316" s="88"/>
      <c r="F5316" s="88"/>
      <c r="G5316" s="94">
        <v>8625</v>
      </c>
      <c r="H5316" s="73">
        <v>2557</v>
      </c>
      <c r="I5316" s="73" t="s">
        <v>154</v>
      </c>
      <c r="J5316" s="73" t="s">
        <v>155</v>
      </c>
      <c r="K5316" s="73" t="s">
        <v>4671</v>
      </c>
    </row>
    <row r="5317" spans="1:11" ht="17.25">
      <c r="A5317" s="89">
        <v>22</v>
      </c>
      <c r="B5317" s="90">
        <v>21064</v>
      </c>
      <c r="C5317" s="81" t="s">
        <v>584</v>
      </c>
      <c r="D5317" s="73" t="s">
        <v>4454</v>
      </c>
      <c r="E5317" s="88"/>
      <c r="F5317" s="88"/>
      <c r="G5317" s="94">
        <v>7500</v>
      </c>
      <c r="H5317" s="73">
        <v>2557</v>
      </c>
      <c r="I5317" s="73" t="s">
        <v>154</v>
      </c>
      <c r="J5317" s="73" t="s">
        <v>155</v>
      </c>
      <c r="K5317" s="73" t="s">
        <v>4671</v>
      </c>
    </row>
    <row r="5318" spans="1:11" ht="17.25">
      <c r="A5318" s="89">
        <v>22</v>
      </c>
      <c r="B5318" s="90">
        <v>21064</v>
      </c>
      <c r="C5318" s="81" t="s">
        <v>584</v>
      </c>
      <c r="D5318" s="73" t="s">
        <v>4454</v>
      </c>
      <c r="E5318" s="88"/>
      <c r="F5318" s="88"/>
      <c r="G5318" s="94">
        <v>4125</v>
      </c>
      <c r="H5318" s="73">
        <v>2557</v>
      </c>
      <c r="I5318" s="73" t="s">
        <v>154</v>
      </c>
      <c r="J5318" s="73" t="s">
        <v>155</v>
      </c>
      <c r="K5318" s="73" t="s">
        <v>4671</v>
      </c>
    </row>
    <row r="5319" spans="1:11" ht="17.25">
      <c r="A5319" s="89">
        <v>22</v>
      </c>
      <c r="B5319" s="90">
        <v>21064</v>
      </c>
      <c r="C5319" s="81" t="s">
        <v>584</v>
      </c>
      <c r="D5319" s="73" t="s">
        <v>4454</v>
      </c>
      <c r="E5319" s="88"/>
      <c r="F5319" s="88"/>
      <c r="G5319" s="94">
        <v>5625</v>
      </c>
      <c r="H5319" s="73">
        <v>2557</v>
      </c>
      <c r="I5319" s="73" t="s">
        <v>154</v>
      </c>
      <c r="J5319" s="73" t="s">
        <v>155</v>
      </c>
      <c r="K5319" s="73" t="s">
        <v>4671</v>
      </c>
    </row>
    <row r="5320" spans="1:11" ht="17.25">
      <c r="A5320" s="89">
        <v>22</v>
      </c>
      <c r="B5320" s="90">
        <v>21064</v>
      </c>
      <c r="C5320" s="81" t="s">
        <v>584</v>
      </c>
      <c r="D5320" s="73" t="s">
        <v>4454</v>
      </c>
      <c r="E5320" s="88"/>
      <c r="F5320" s="88"/>
      <c r="G5320" s="94">
        <v>750</v>
      </c>
      <c r="H5320" s="73">
        <v>2557</v>
      </c>
      <c r="I5320" s="73" t="s">
        <v>154</v>
      </c>
      <c r="J5320" s="73" t="s">
        <v>155</v>
      </c>
      <c r="K5320" s="73" t="s">
        <v>4671</v>
      </c>
    </row>
    <row r="5321" spans="1:11" ht="17.25">
      <c r="A5321" s="89">
        <v>22</v>
      </c>
      <c r="B5321" s="90">
        <v>21064</v>
      </c>
      <c r="C5321" s="81" t="s">
        <v>584</v>
      </c>
      <c r="D5321" s="73" t="s">
        <v>4454</v>
      </c>
      <c r="E5321" s="88"/>
      <c r="F5321" s="88"/>
      <c r="G5321" s="94">
        <v>750</v>
      </c>
      <c r="H5321" s="73">
        <v>2557</v>
      </c>
      <c r="I5321" s="73" t="s">
        <v>154</v>
      </c>
      <c r="J5321" s="73" t="s">
        <v>155</v>
      </c>
      <c r="K5321" s="73" t="s">
        <v>4671</v>
      </c>
    </row>
    <row r="5322" spans="1:11" ht="17.25">
      <c r="A5322" s="89">
        <v>22</v>
      </c>
      <c r="B5322" s="90">
        <v>21064</v>
      </c>
      <c r="C5322" s="81" t="s">
        <v>584</v>
      </c>
      <c r="D5322" s="73" t="s">
        <v>4454</v>
      </c>
      <c r="E5322" s="88"/>
      <c r="F5322" s="88"/>
      <c r="G5322" s="94">
        <v>10500</v>
      </c>
      <c r="H5322" s="73">
        <v>2557</v>
      </c>
      <c r="I5322" s="73" t="s">
        <v>154</v>
      </c>
      <c r="J5322" s="73" t="s">
        <v>155</v>
      </c>
      <c r="K5322" s="73" t="s">
        <v>4671</v>
      </c>
    </row>
    <row r="5323" spans="1:11" ht="17.25">
      <c r="A5323" s="89">
        <v>22</v>
      </c>
      <c r="B5323" s="90">
        <v>21064</v>
      </c>
      <c r="C5323" s="81" t="s">
        <v>584</v>
      </c>
      <c r="D5323" s="73" t="s">
        <v>4454</v>
      </c>
      <c r="E5323" s="88"/>
      <c r="F5323" s="88"/>
      <c r="G5323" s="94">
        <v>7500</v>
      </c>
      <c r="H5323" s="73">
        <v>2557</v>
      </c>
      <c r="I5323" s="73" t="s">
        <v>154</v>
      </c>
      <c r="J5323" s="73" t="s">
        <v>155</v>
      </c>
      <c r="K5323" s="73" t="s">
        <v>4671</v>
      </c>
    </row>
    <row r="5324" spans="1:11" ht="17.25">
      <c r="A5324" s="89">
        <v>22</v>
      </c>
      <c r="B5324" s="90">
        <v>21064</v>
      </c>
      <c r="C5324" s="81" t="s">
        <v>584</v>
      </c>
      <c r="D5324" s="73" t="s">
        <v>4454</v>
      </c>
      <c r="E5324" s="88"/>
      <c r="F5324" s="88"/>
      <c r="G5324" s="94">
        <v>12000</v>
      </c>
      <c r="H5324" s="73">
        <v>2557</v>
      </c>
      <c r="I5324" s="73" t="s">
        <v>154</v>
      </c>
      <c r="J5324" s="73" t="s">
        <v>155</v>
      </c>
      <c r="K5324" s="73" t="s">
        <v>4671</v>
      </c>
    </row>
    <row r="5325" spans="1:11" ht="17.25">
      <c r="A5325" s="89">
        <v>22</v>
      </c>
      <c r="B5325" s="90">
        <v>21064</v>
      </c>
      <c r="C5325" s="81" t="s">
        <v>584</v>
      </c>
      <c r="D5325" s="73" t="s">
        <v>4454</v>
      </c>
      <c r="E5325" s="88"/>
      <c r="F5325" s="88"/>
      <c r="G5325" s="94">
        <v>10125</v>
      </c>
      <c r="H5325" s="73">
        <v>2557</v>
      </c>
      <c r="I5325" s="73" t="s">
        <v>154</v>
      </c>
      <c r="J5325" s="73" t="s">
        <v>155</v>
      </c>
      <c r="K5325" s="73" t="s">
        <v>4671</v>
      </c>
    </row>
    <row r="5326" spans="1:11" ht="17.25">
      <c r="A5326" s="89">
        <v>22</v>
      </c>
      <c r="B5326" s="90">
        <v>21064</v>
      </c>
      <c r="C5326" s="81" t="s">
        <v>584</v>
      </c>
      <c r="D5326" s="73" t="s">
        <v>4454</v>
      </c>
      <c r="E5326" s="88"/>
      <c r="F5326" s="88"/>
      <c r="G5326" s="94">
        <v>4125</v>
      </c>
      <c r="H5326" s="73">
        <v>2557</v>
      </c>
      <c r="I5326" s="73" t="s">
        <v>154</v>
      </c>
      <c r="J5326" s="73" t="s">
        <v>155</v>
      </c>
      <c r="K5326" s="73" t="s">
        <v>4671</v>
      </c>
    </row>
    <row r="5327" spans="1:11" ht="17.25">
      <c r="A5327" s="89">
        <v>22</v>
      </c>
      <c r="B5327" s="90">
        <v>21064</v>
      </c>
      <c r="C5327" s="81" t="s">
        <v>584</v>
      </c>
      <c r="D5327" s="73" t="s">
        <v>4454</v>
      </c>
      <c r="E5327" s="88"/>
      <c r="F5327" s="88"/>
      <c r="G5327" s="94">
        <v>12000</v>
      </c>
      <c r="H5327" s="73">
        <v>2557</v>
      </c>
      <c r="I5327" s="73" t="s">
        <v>154</v>
      </c>
      <c r="J5327" s="73" t="s">
        <v>155</v>
      </c>
      <c r="K5327" s="73" t="s">
        <v>4671</v>
      </c>
    </row>
    <row r="5328" spans="1:11" ht="17.25">
      <c r="A5328" s="89">
        <v>22</v>
      </c>
      <c r="B5328" s="90">
        <v>21064</v>
      </c>
      <c r="C5328" s="81" t="s">
        <v>584</v>
      </c>
      <c r="D5328" s="73" t="s">
        <v>4454</v>
      </c>
      <c r="E5328" s="88"/>
      <c r="F5328" s="88"/>
      <c r="G5328" s="94">
        <v>12000</v>
      </c>
      <c r="H5328" s="73">
        <v>2557</v>
      </c>
      <c r="I5328" s="73" t="s">
        <v>154</v>
      </c>
      <c r="J5328" s="73" t="s">
        <v>155</v>
      </c>
      <c r="K5328" s="73" t="s">
        <v>4671</v>
      </c>
    </row>
    <row r="5329" spans="1:11" ht="17.25">
      <c r="A5329" s="89">
        <v>22</v>
      </c>
      <c r="B5329" s="90">
        <v>21064</v>
      </c>
      <c r="C5329" s="81" t="s">
        <v>584</v>
      </c>
      <c r="D5329" s="73" t="s">
        <v>4454</v>
      </c>
      <c r="E5329" s="88"/>
      <c r="F5329" s="88"/>
      <c r="G5329" s="94">
        <v>12000</v>
      </c>
      <c r="H5329" s="73">
        <v>2557</v>
      </c>
      <c r="I5329" s="73" t="s">
        <v>154</v>
      </c>
      <c r="J5329" s="73" t="s">
        <v>155</v>
      </c>
      <c r="K5329" s="73" t="s">
        <v>4671</v>
      </c>
    </row>
    <row r="5330" spans="1:11" ht="17.25">
      <c r="A5330" s="89">
        <v>22</v>
      </c>
      <c r="B5330" s="90">
        <v>21064</v>
      </c>
      <c r="C5330" s="81" t="s">
        <v>584</v>
      </c>
      <c r="D5330" s="73" t="s">
        <v>4454</v>
      </c>
      <c r="E5330" s="88"/>
      <c r="F5330" s="88"/>
      <c r="G5330" s="94">
        <v>12000</v>
      </c>
      <c r="H5330" s="73">
        <v>2557</v>
      </c>
      <c r="I5330" s="73" t="s">
        <v>154</v>
      </c>
      <c r="J5330" s="73" t="s">
        <v>155</v>
      </c>
      <c r="K5330" s="73" t="s">
        <v>4671</v>
      </c>
    </row>
    <row r="5331" spans="1:11" ht="17.25">
      <c r="A5331" s="89">
        <v>22</v>
      </c>
      <c r="B5331" s="90">
        <v>21064</v>
      </c>
      <c r="C5331" s="81" t="s">
        <v>584</v>
      </c>
      <c r="D5331" s="73" t="s">
        <v>4454</v>
      </c>
      <c r="E5331" s="88"/>
      <c r="F5331" s="88"/>
      <c r="G5331" s="94">
        <v>7500</v>
      </c>
      <c r="H5331" s="73">
        <v>2557</v>
      </c>
      <c r="I5331" s="73" t="s">
        <v>154</v>
      </c>
      <c r="J5331" s="73" t="s">
        <v>155</v>
      </c>
      <c r="K5331" s="73" t="s">
        <v>4671</v>
      </c>
    </row>
    <row r="5332" spans="1:11" ht="17.25">
      <c r="A5332" s="89">
        <v>22</v>
      </c>
      <c r="B5332" s="90">
        <v>21064</v>
      </c>
      <c r="C5332" s="81" t="s">
        <v>584</v>
      </c>
      <c r="D5332" s="73" t="s">
        <v>4454</v>
      </c>
      <c r="E5332" s="88"/>
      <c r="F5332" s="88"/>
      <c r="G5332" s="94">
        <v>7125</v>
      </c>
      <c r="H5332" s="73">
        <v>2557</v>
      </c>
      <c r="I5332" s="73" t="s">
        <v>154</v>
      </c>
      <c r="J5332" s="73" t="s">
        <v>155</v>
      </c>
      <c r="K5332" s="73" t="s">
        <v>4671</v>
      </c>
    </row>
    <row r="5333" spans="1:11" ht="17.25">
      <c r="A5333" s="89">
        <v>22</v>
      </c>
      <c r="B5333" s="90">
        <v>21064</v>
      </c>
      <c r="C5333" s="81" t="s">
        <v>584</v>
      </c>
      <c r="D5333" s="73" t="s">
        <v>4454</v>
      </c>
      <c r="E5333" s="88"/>
      <c r="F5333" s="88"/>
      <c r="G5333" s="94">
        <v>12000</v>
      </c>
      <c r="H5333" s="73">
        <v>2557</v>
      </c>
      <c r="I5333" s="73" t="s">
        <v>154</v>
      </c>
      <c r="J5333" s="73" t="s">
        <v>155</v>
      </c>
      <c r="K5333" s="73" t="s">
        <v>4671</v>
      </c>
    </row>
    <row r="5334" spans="1:11" ht="17.25">
      <c r="A5334" s="89">
        <v>22</v>
      </c>
      <c r="B5334" s="90">
        <v>21064</v>
      </c>
      <c r="C5334" s="81" t="s">
        <v>584</v>
      </c>
      <c r="D5334" s="73" t="s">
        <v>4454</v>
      </c>
      <c r="E5334" s="88"/>
      <c r="F5334" s="88"/>
      <c r="G5334" s="94">
        <v>7500</v>
      </c>
      <c r="H5334" s="73">
        <v>2557</v>
      </c>
      <c r="I5334" s="73" t="s">
        <v>154</v>
      </c>
      <c r="J5334" s="73" t="s">
        <v>155</v>
      </c>
      <c r="K5334" s="73" t="s">
        <v>4671</v>
      </c>
    </row>
    <row r="5335" spans="1:11" ht="17.25">
      <c r="A5335" s="89">
        <v>24</v>
      </c>
      <c r="B5335" s="90">
        <v>21064</v>
      </c>
      <c r="C5335" s="81" t="s">
        <v>584</v>
      </c>
      <c r="D5335" s="73" t="s">
        <v>5098</v>
      </c>
      <c r="E5335" s="88"/>
      <c r="F5335" s="88"/>
      <c r="G5335" s="94">
        <f>300+1500</f>
        <v>1800</v>
      </c>
      <c r="H5335" s="73">
        <v>2557</v>
      </c>
      <c r="I5335" s="73" t="s">
        <v>154</v>
      </c>
      <c r="J5335" s="73" t="s">
        <v>155</v>
      </c>
      <c r="K5335" s="73" t="s">
        <v>4671</v>
      </c>
    </row>
    <row r="5336" spans="1:11" ht="17.25">
      <c r="A5336" s="89">
        <v>26</v>
      </c>
      <c r="B5336" s="90">
        <v>21064</v>
      </c>
      <c r="C5336" s="71" t="s">
        <v>560</v>
      </c>
      <c r="D5336" s="73" t="s">
        <v>5099</v>
      </c>
      <c r="E5336" s="88"/>
      <c r="F5336" s="88"/>
      <c r="G5336" s="94">
        <v>42300</v>
      </c>
      <c r="H5336" s="73">
        <v>2557</v>
      </c>
      <c r="I5336" s="73" t="s">
        <v>154</v>
      </c>
      <c r="J5336" s="73" t="s">
        <v>155</v>
      </c>
      <c r="K5336" s="73" t="s">
        <v>4671</v>
      </c>
    </row>
    <row r="5337" spans="1:11" ht="17.25">
      <c r="A5337" s="89">
        <v>29</v>
      </c>
      <c r="B5337" s="90">
        <v>21064</v>
      </c>
      <c r="C5337" s="81" t="s">
        <v>584</v>
      </c>
      <c r="D5337" s="73" t="s">
        <v>5100</v>
      </c>
      <c r="E5337" s="88"/>
      <c r="F5337" s="88"/>
      <c r="G5337" s="94">
        <v>3600</v>
      </c>
      <c r="H5337" s="73">
        <v>2557</v>
      </c>
      <c r="I5337" s="73" t="s">
        <v>154</v>
      </c>
      <c r="J5337" s="73" t="s">
        <v>155</v>
      </c>
      <c r="K5337" s="73" t="s">
        <v>4671</v>
      </c>
    </row>
    <row r="5338" spans="1:11" ht="17.25">
      <c r="A5338" s="89">
        <v>29</v>
      </c>
      <c r="B5338" s="90">
        <v>21064</v>
      </c>
      <c r="C5338" s="81" t="s">
        <v>584</v>
      </c>
      <c r="D5338" s="73" t="s">
        <v>5100</v>
      </c>
      <c r="E5338" s="88"/>
      <c r="F5338" s="88"/>
      <c r="G5338" s="94">
        <v>1800</v>
      </c>
      <c r="H5338" s="73">
        <v>2557</v>
      </c>
      <c r="I5338" s="73" t="s">
        <v>154</v>
      </c>
      <c r="J5338" s="73" t="s">
        <v>155</v>
      </c>
      <c r="K5338" s="73" t="s">
        <v>4671</v>
      </c>
    </row>
    <row r="5339" spans="1:11" ht="17.25">
      <c r="A5339" s="89">
        <v>29</v>
      </c>
      <c r="B5339" s="90">
        <v>21064</v>
      </c>
      <c r="C5339" s="81" t="s">
        <v>584</v>
      </c>
      <c r="D5339" s="73" t="s">
        <v>5100</v>
      </c>
      <c r="E5339" s="88"/>
      <c r="F5339" s="88"/>
      <c r="G5339" s="94">
        <v>1800</v>
      </c>
      <c r="H5339" s="73">
        <v>2557</v>
      </c>
      <c r="I5339" s="73" t="s">
        <v>154</v>
      </c>
      <c r="J5339" s="73" t="s">
        <v>155</v>
      </c>
      <c r="K5339" s="73" t="s">
        <v>4671</v>
      </c>
    </row>
    <row r="5340" spans="1:11" ht="17.25">
      <c r="A5340" s="89">
        <v>29</v>
      </c>
      <c r="B5340" s="90">
        <v>21064</v>
      </c>
      <c r="C5340" s="81" t="s">
        <v>584</v>
      </c>
      <c r="D5340" s="73" t="s">
        <v>5100</v>
      </c>
      <c r="E5340" s="88"/>
      <c r="F5340" s="88"/>
      <c r="G5340" s="94">
        <v>1200</v>
      </c>
      <c r="H5340" s="73">
        <v>2557</v>
      </c>
      <c r="I5340" s="73" t="s">
        <v>154</v>
      </c>
      <c r="J5340" s="73" t="s">
        <v>155</v>
      </c>
      <c r="K5340" s="73" t="s">
        <v>4671</v>
      </c>
    </row>
    <row r="5341" spans="1:11" ht="17.25">
      <c r="A5341" s="89">
        <v>29</v>
      </c>
      <c r="B5341" s="90">
        <v>21064</v>
      </c>
      <c r="C5341" s="81" t="s">
        <v>584</v>
      </c>
      <c r="D5341" s="73" t="s">
        <v>5100</v>
      </c>
      <c r="E5341" s="88"/>
      <c r="F5341" s="88"/>
      <c r="G5341" s="94">
        <v>1800</v>
      </c>
      <c r="H5341" s="73">
        <v>2557</v>
      </c>
      <c r="I5341" s="73" t="s">
        <v>154</v>
      </c>
      <c r="J5341" s="73" t="s">
        <v>155</v>
      </c>
      <c r="K5341" s="73" t="s">
        <v>4671</v>
      </c>
    </row>
    <row r="5342" spans="1:11" ht="17.25">
      <c r="A5342" s="89">
        <v>29</v>
      </c>
      <c r="B5342" s="90">
        <v>21064</v>
      </c>
      <c r="C5342" s="81" t="s">
        <v>584</v>
      </c>
      <c r="D5342" s="73" t="s">
        <v>5101</v>
      </c>
      <c r="E5342" s="88"/>
      <c r="F5342" s="88"/>
      <c r="G5342" s="94">
        <v>19200</v>
      </c>
      <c r="H5342" s="73">
        <v>2557</v>
      </c>
      <c r="I5342" s="73" t="s">
        <v>154</v>
      </c>
      <c r="J5342" s="73" t="s">
        <v>155</v>
      </c>
      <c r="K5342" s="73" t="s">
        <v>4671</v>
      </c>
    </row>
    <row r="5343" spans="1:11" ht="17.25">
      <c r="A5343" s="89">
        <v>29</v>
      </c>
      <c r="B5343" s="90">
        <v>21064</v>
      </c>
      <c r="C5343" s="81" t="s">
        <v>584</v>
      </c>
      <c r="D5343" s="73" t="s">
        <v>5101</v>
      </c>
      <c r="E5343" s="88"/>
      <c r="F5343" s="88"/>
      <c r="G5343" s="94">
        <v>16800</v>
      </c>
      <c r="H5343" s="73">
        <v>2557</v>
      </c>
      <c r="I5343" s="73" t="s">
        <v>154</v>
      </c>
      <c r="J5343" s="73" t="s">
        <v>155</v>
      </c>
      <c r="K5343" s="73" t="s">
        <v>4671</v>
      </c>
    </row>
    <row r="5344" spans="1:11" ht="17.25">
      <c r="A5344" s="89">
        <v>29</v>
      </c>
      <c r="B5344" s="90">
        <v>21064</v>
      </c>
      <c r="C5344" s="81" t="s">
        <v>584</v>
      </c>
      <c r="D5344" s="73" t="s">
        <v>5101</v>
      </c>
      <c r="E5344" s="88"/>
      <c r="F5344" s="88"/>
      <c r="G5344" s="94">
        <v>5400</v>
      </c>
      <c r="H5344" s="73">
        <v>2557</v>
      </c>
      <c r="I5344" s="73" t="s">
        <v>154</v>
      </c>
      <c r="J5344" s="73" t="s">
        <v>155</v>
      </c>
      <c r="K5344" s="73" t="s">
        <v>4671</v>
      </c>
    </row>
    <row r="5345" spans="1:11" ht="17.25">
      <c r="A5345" s="89">
        <v>29</v>
      </c>
      <c r="B5345" s="90">
        <v>21064</v>
      </c>
      <c r="C5345" s="81" t="s">
        <v>584</v>
      </c>
      <c r="D5345" s="73" t="s">
        <v>5102</v>
      </c>
      <c r="E5345" s="88"/>
      <c r="F5345" s="88"/>
      <c r="G5345" s="94">
        <v>1200</v>
      </c>
      <c r="H5345" s="73">
        <v>2557</v>
      </c>
      <c r="I5345" s="73" t="s">
        <v>154</v>
      </c>
      <c r="J5345" s="73" t="s">
        <v>155</v>
      </c>
      <c r="K5345" s="73" t="s">
        <v>4671</v>
      </c>
    </row>
    <row r="5346" spans="1:11" ht="17.25">
      <c r="A5346" s="89">
        <v>29</v>
      </c>
      <c r="B5346" s="90">
        <v>21064</v>
      </c>
      <c r="C5346" s="81" t="s">
        <v>584</v>
      </c>
      <c r="D5346" s="73" t="s">
        <v>5101</v>
      </c>
      <c r="E5346" s="88"/>
      <c r="F5346" s="88"/>
      <c r="G5346" s="94">
        <v>33600</v>
      </c>
      <c r="H5346" s="73">
        <v>2557</v>
      </c>
      <c r="I5346" s="73" t="s">
        <v>154</v>
      </c>
      <c r="J5346" s="73" t="s">
        <v>155</v>
      </c>
      <c r="K5346" s="73" t="s">
        <v>4671</v>
      </c>
    </row>
    <row r="5347" spans="1:11" ht="17.25">
      <c r="A5347" s="89">
        <v>30</v>
      </c>
      <c r="B5347" s="90">
        <v>21064</v>
      </c>
      <c r="C5347" s="81" t="s">
        <v>584</v>
      </c>
      <c r="D5347" s="73" t="s">
        <v>5101</v>
      </c>
      <c r="E5347" s="88"/>
      <c r="F5347" s="88"/>
      <c r="G5347" s="94">
        <v>2400</v>
      </c>
      <c r="H5347" s="73">
        <v>2557</v>
      </c>
      <c r="I5347" s="73" t="s">
        <v>154</v>
      </c>
      <c r="J5347" s="73" t="s">
        <v>155</v>
      </c>
      <c r="K5347" s="73" t="s">
        <v>4671</v>
      </c>
    </row>
    <row r="5348" spans="1:11" ht="17.25">
      <c r="A5348" s="89">
        <v>30</v>
      </c>
      <c r="B5348" s="90">
        <v>21064</v>
      </c>
      <c r="C5348" s="81" t="s">
        <v>584</v>
      </c>
      <c r="D5348" s="73" t="s">
        <v>5103</v>
      </c>
      <c r="E5348" s="88"/>
      <c r="F5348" s="88"/>
      <c r="G5348" s="94">
        <v>3200</v>
      </c>
      <c r="H5348" s="73">
        <v>2557</v>
      </c>
      <c r="I5348" s="73" t="s">
        <v>154</v>
      </c>
      <c r="J5348" s="73" t="s">
        <v>155</v>
      </c>
      <c r="K5348" s="73" t="s">
        <v>4671</v>
      </c>
    </row>
    <row r="5349" spans="1:11" ht="17.25">
      <c r="A5349" s="89">
        <v>30</v>
      </c>
      <c r="B5349" s="90">
        <v>21064</v>
      </c>
      <c r="C5349" s="81" t="s">
        <v>584</v>
      </c>
      <c r="D5349" s="73" t="s">
        <v>5103</v>
      </c>
      <c r="E5349" s="88"/>
      <c r="F5349" s="88"/>
      <c r="G5349" s="94">
        <v>2400</v>
      </c>
      <c r="H5349" s="73">
        <v>2557</v>
      </c>
      <c r="I5349" s="73" t="s">
        <v>154</v>
      </c>
      <c r="J5349" s="73" t="s">
        <v>155</v>
      </c>
      <c r="K5349" s="73" t="s">
        <v>4671</v>
      </c>
    </row>
    <row r="5350" spans="1:11" ht="17.25">
      <c r="A5350" s="89">
        <v>30</v>
      </c>
      <c r="B5350" s="90">
        <v>21064</v>
      </c>
      <c r="C5350" s="81" t="s">
        <v>584</v>
      </c>
      <c r="D5350" s="73" t="s">
        <v>5100</v>
      </c>
      <c r="E5350" s="88"/>
      <c r="F5350" s="88"/>
      <c r="G5350" s="94">
        <v>3600</v>
      </c>
      <c r="H5350" s="73">
        <v>2557</v>
      </c>
      <c r="I5350" s="73" t="s">
        <v>154</v>
      </c>
      <c r="J5350" s="73" t="s">
        <v>155</v>
      </c>
      <c r="K5350" s="73" t="s">
        <v>4671</v>
      </c>
    </row>
    <row r="5351" spans="1:11" ht="17.25">
      <c r="A5351" s="89">
        <v>30</v>
      </c>
      <c r="B5351" s="90">
        <v>21064</v>
      </c>
      <c r="C5351" s="81" t="s">
        <v>584</v>
      </c>
      <c r="D5351" s="73" t="s">
        <v>5100</v>
      </c>
      <c r="E5351" s="88"/>
      <c r="F5351" s="88"/>
      <c r="G5351" s="94">
        <v>1200</v>
      </c>
      <c r="H5351" s="73">
        <v>2557</v>
      </c>
      <c r="I5351" s="73" t="s">
        <v>154</v>
      </c>
      <c r="J5351" s="73" t="s">
        <v>155</v>
      </c>
      <c r="K5351" s="73" t="s">
        <v>4671</v>
      </c>
    </row>
    <row r="5352" spans="1:11" ht="17.25">
      <c r="A5352" s="89">
        <v>30</v>
      </c>
      <c r="B5352" s="90">
        <v>21064</v>
      </c>
      <c r="C5352" s="81" t="s">
        <v>584</v>
      </c>
      <c r="D5352" s="73" t="s">
        <v>5100</v>
      </c>
      <c r="E5352" s="88"/>
      <c r="F5352" s="88"/>
      <c r="G5352" s="94">
        <v>1800</v>
      </c>
      <c r="H5352" s="73">
        <v>2557</v>
      </c>
      <c r="I5352" s="73" t="s">
        <v>154</v>
      </c>
      <c r="J5352" s="73" t="s">
        <v>155</v>
      </c>
      <c r="K5352" s="73" t="s">
        <v>4671</v>
      </c>
    </row>
    <row r="5353" spans="1:11" ht="17.25">
      <c r="A5353" s="89">
        <v>30</v>
      </c>
      <c r="B5353" s="90">
        <v>21064</v>
      </c>
      <c r="C5353" s="81" t="s">
        <v>584</v>
      </c>
      <c r="D5353" s="73" t="s">
        <v>5100</v>
      </c>
      <c r="E5353" s="88"/>
      <c r="F5353" s="88"/>
      <c r="G5353" s="94">
        <v>1800</v>
      </c>
      <c r="H5353" s="73">
        <v>2557</v>
      </c>
      <c r="I5353" s="73" t="s">
        <v>154</v>
      </c>
      <c r="J5353" s="73" t="s">
        <v>155</v>
      </c>
      <c r="K5353" s="73" t="s">
        <v>4671</v>
      </c>
    </row>
    <row r="5354" spans="1:11" ht="17.25">
      <c r="A5354" s="89">
        <v>30</v>
      </c>
      <c r="B5354" s="90">
        <v>21064</v>
      </c>
      <c r="C5354" s="81" t="s">
        <v>584</v>
      </c>
      <c r="D5354" s="73" t="s">
        <v>5104</v>
      </c>
      <c r="E5354" s="88"/>
      <c r="F5354" s="88"/>
      <c r="G5354" s="94">
        <v>14800</v>
      </c>
      <c r="H5354" s="73">
        <v>2557</v>
      </c>
      <c r="I5354" s="73" t="s">
        <v>154</v>
      </c>
      <c r="J5354" s="73" t="s">
        <v>155</v>
      </c>
      <c r="K5354" s="73" t="s">
        <v>4671</v>
      </c>
    </row>
    <row r="5355" spans="1:11" ht="17.25">
      <c r="A5355" s="89">
        <v>30</v>
      </c>
      <c r="B5355" s="90">
        <v>21064</v>
      </c>
      <c r="C5355" s="81" t="s">
        <v>584</v>
      </c>
      <c r="D5355" s="73" t="s">
        <v>5104</v>
      </c>
      <c r="E5355" s="88"/>
      <c r="F5355" s="88"/>
      <c r="G5355" s="94">
        <v>8400</v>
      </c>
      <c r="H5355" s="73">
        <v>2557</v>
      </c>
      <c r="I5355" s="73" t="s">
        <v>154</v>
      </c>
      <c r="J5355" s="73" t="s">
        <v>155</v>
      </c>
      <c r="K5355" s="73" t="s">
        <v>4671</v>
      </c>
    </row>
    <row r="5356" spans="1:11" ht="17.25">
      <c r="A5356" s="89">
        <v>30</v>
      </c>
      <c r="B5356" s="90">
        <v>21064</v>
      </c>
      <c r="C5356" s="81" t="s">
        <v>584</v>
      </c>
      <c r="D5356" s="73" t="s">
        <v>5101</v>
      </c>
      <c r="E5356" s="88"/>
      <c r="F5356" s="88"/>
      <c r="G5356" s="94">
        <v>7200</v>
      </c>
      <c r="H5356" s="73">
        <v>2557</v>
      </c>
      <c r="I5356" s="73" t="s">
        <v>154</v>
      </c>
      <c r="J5356" s="73" t="s">
        <v>155</v>
      </c>
      <c r="K5356" s="73" t="s">
        <v>4671</v>
      </c>
    </row>
    <row r="5357" spans="1:11" ht="17.25">
      <c r="A5357" s="89">
        <v>30</v>
      </c>
      <c r="B5357" s="90">
        <v>21064</v>
      </c>
      <c r="C5357" s="81" t="s">
        <v>584</v>
      </c>
      <c r="D5357" s="73" t="s">
        <v>5104</v>
      </c>
      <c r="E5357" s="88"/>
      <c r="F5357" s="88"/>
      <c r="G5357" s="94">
        <v>11200</v>
      </c>
      <c r="H5357" s="73">
        <v>2557</v>
      </c>
      <c r="I5357" s="73" t="s">
        <v>154</v>
      </c>
      <c r="J5357" s="73" t="s">
        <v>155</v>
      </c>
      <c r="K5357" s="73" t="s">
        <v>4671</v>
      </c>
    </row>
    <row r="5358" spans="1:11" ht="17.25">
      <c r="A5358" s="89">
        <v>30</v>
      </c>
      <c r="B5358" s="90">
        <v>21064</v>
      </c>
      <c r="C5358" s="81" t="s">
        <v>584</v>
      </c>
      <c r="D5358" s="73" t="s">
        <v>5104</v>
      </c>
      <c r="E5358" s="88"/>
      <c r="F5358" s="88"/>
      <c r="G5358" s="94">
        <v>16000</v>
      </c>
      <c r="H5358" s="73">
        <v>2557</v>
      </c>
      <c r="I5358" s="73" t="s">
        <v>154</v>
      </c>
      <c r="J5358" s="73" t="s">
        <v>155</v>
      </c>
      <c r="K5358" s="73" t="s">
        <v>4671</v>
      </c>
    </row>
    <row r="5359" spans="1:11" ht="17.25">
      <c r="A5359" s="89">
        <v>30</v>
      </c>
      <c r="B5359" s="90">
        <v>21064</v>
      </c>
      <c r="C5359" s="81" t="s">
        <v>584</v>
      </c>
      <c r="D5359" s="73" t="s">
        <v>5104</v>
      </c>
      <c r="E5359" s="88"/>
      <c r="F5359" s="88"/>
      <c r="G5359" s="94">
        <v>3700</v>
      </c>
      <c r="H5359" s="73">
        <v>2557</v>
      </c>
      <c r="I5359" s="73" t="s">
        <v>154</v>
      </c>
      <c r="J5359" s="73" t="s">
        <v>155</v>
      </c>
      <c r="K5359" s="73" t="s">
        <v>4671</v>
      </c>
    </row>
    <row r="5360" spans="1:11" ht="17.25">
      <c r="A5360" s="89">
        <v>30</v>
      </c>
      <c r="B5360" s="90">
        <v>21064</v>
      </c>
      <c r="C5360" s="81" t="s">
        <v>584</v>
      </c>
      <c r="D5360" s="73" t="s">
        <v>5103</v>
      </c>
      <c r="E5360" s="88"/>
      <c r="F5360" s="88"/>
      <c r="G5360" s="94">
        <v>1200</v>
      </c>
      <c r="H5360" s="73">
        <v>2557</v>
      </c>
      <c r="I5360" s="73" t="s">
        <v>154</v>
      </c>
      <c r="J5360" s="73" t="s">
        <v>155</v>
      </c>
      <c r="K5360" s="73" t="s">
        <v>4671</v>
      </c>
    </row>
    <row r="5361" spans="1:11" ht="17.25">
      <c r="A5361" s="89">
        <v>30</v>
      </c>
      <c r="B5361" s="90">
        <v>21064</v>
      </c>
      <c r="C5361" s="81" t="s">
        <v>584</v>
      </c>
      <c r="D5361" s="73" t="s">
        <v>5103</v>
      </c>
      <c r="E5361" s="88"/>
      <c r="F5361" s="88"/>
      <c r="G5361" s="94">
        <v>2800</v>
      </c>
      <c r="H5361" s="73">
        <v>2557</v>
      </c>
      <c r="I5361" s="73" t="s">
        <v>154</v>
      </c>
      <c r="J5361" s="73" t="s">
        <v>155</v>
      </c>
      <c r="K5361" s="73" t="s">
        <v>4671</v>
      </c>
    </row>
    <row r="5362" spans="1:11" ht="17.25">
      <c r="A5362" s="89">
        <v>30</v>
      </c>
      <c r="B5362" s="90">
        <v>21064</v>
      </c>
      <c r="C5362" s="81" t="s">
        <v>584</v>
      </c>
      <c r="D5362" s="73" t="s">
        <v>5103</v>
      </c>
      <c r="E5362" s="88"/>
      <c r="F5362" s="88"/>
      <c r="G5362" s="94">
        <v>9600</v>
      </c>
      <c r="H5362" s="73">
        <v>2557</v>
      </c>
      <c r="I5362" s="73" t="s">
        <v>154</v>
      </c>
      <c r="J5362" s="73" t="s">
        <v>155</v>
      </c>
      <c r="K5362" s="73" t="s">
        <v>4671</v>
      </c>
    </row>
    <row r="5363" spans="1:11" ht="17.25">
      <c r="A5363" s="89">
        <v>30</v>
      </c>
      <c r="B5363" s="90">
        <v>21064</v>
      </c>
      <c r="C5363" s="81" t="s">
        <v>584</v>
      </c>
      <c r="D5363" s="73" t="s">
        <v>5103</v>
      </c>
      <c r="E5363" s="88"/>
      <c r="F5363" s="88"/>
      <c r="G5363" s="94">
        <v>7200</v>
      </c>
      <c r="H5363" s="73">
        <v>2557</v>
      </c>
      <c r="I5363" s="73" t="s">
        <v>154</v>
      </c>
      <c r="J5363" s="73" t="s">
        <v>155</v>
      </c>
      <c r="K5363" s="73" t="s">
        <v>4671</v>
      </c>
    </row>
    <row r="5364" spans="1:11" ht="17.25">
      <c r="A5364" s="89">
        <v>30</v>
      </c>
      <c r="B5364" s="90">
        <v>21064</v>
      </c>
      <c r="C5364" s="81" t="s">
        <v>584</v>
      </c>
      <c r="D5364" s="73" t="s">
        <v>5103</v>
      </c>
      <c r="E5364" s="88"/>
      <c r="F5364" s="88"/>
      <c r="G5364" s="94">
        <v>48600</v>
      </c>
      <c r="H5364" s="73">
        <v>2557</v>
      </c>
      <c r="I5364" s="73" t="s">
        <v>154</v>
      </c>
      <c r="J5364" s="73" t="s">
        <v>155</v>
      </c>
      <c r="K5364" s="73" t="s">
        <v>4671</v>
      </c>
    </row>
    <row r="5365" spans="1:11" ht="17.25">
      <c r="A5365" s="89">
        <v>30</v>
      </c>
      <c r="B5365" s="90">
        <v>21064</v>
      </c>
      <c r="C5365" s="81" t="s">
        <v>584</v>
      </c>
      <c r="D5365" s="73" t="s">
        <v>5103</v>
      </c>
      <c r="E5365" s="88"/>
      <c r="F5365" s="88"/>
      <c r="G5365" s="94">
        <v>12800</v>
      </c>
      <c r="H5365" s="73">
        <v>2557</v>
      </c>
      <c r="I5365" s="73" t="s">
        <v>154</v>
      </c>
      <c r="J5365" s="73" t="s">
        <v>155</v>
      </c>
      <c r="K5365" s="73" t="s">
        <v>4671</v>
      </c>
    </row>
    <row r="5366" spans="1:11" ht="17.25">
      <c r="A5366" s="89">
        <v>30</v>
      </c>
      <c r="B5366" s="90">
        <v>21064</v>
      </c>
      <c r="C5366" s="81" t="s">
        <v>584</v>
      </c>
      <c r="D5366" s="73" t="s">
        <v>5103</v>
      </c>
      <c r="E5366" s="88"/>
      <c r="F5366" s="88"/>
      <c r="G5366" s="94">
        <v>2400</v>
      </c>
      <c r="H5366" s="73">
        <v>2557</v>
      </c>
      <c r="I5366" s="73" t="s">
        <v>154</v>
      </c>
      <c r="J5366" s="73" t="s">
        <v>155</v>
      </c>
      <c r="K5366" s="73" t="s">
        <v>4671</v>
      </c>
    </row>
    <row r="5367" spans="1:11" ht="17.25">
      <c r="A5367" s="89">
        <v>30</v>
      </c>
      <c r="B5367" s="90">
        <v>21064</v>
      </c>
      <c r="C5367" s="81" t="s">
        <v>584</v>
      </c>
      <c r="D5367" s="73" t="s">
        <v>5103</v>
      </c>
      <c r="E5367" s="88"/>
      <c r="F5367" s="88"/>
      <c r="G5367" s="94">
        <v>7900</v>
      </c>
      <c r="H5367" s="73">
        <v>2557</v>
      </c>
      <c r="I5367" s="73" t="s">
        <v>154</v>
      </c>
      <c r="J5367" s="73" t="s">
        <v>155</v>
      </c>
      <c r="K5367" s="73" t="s">
        <v>4671</v>
      </c>
    </row>
    <row r="5368" spans="1:11" ht="17.25">
      <c r="A5368" s="89">
        <v>30</v>
      </c>
      <c r="B5368" s="90">
        <v>21064</v>
      </c>
      <c r="C5368" s="81" t="s">
        <v>584</v>
      </c>
      <c r="D5368" s="73" t="s">
        <v>5103</v>
      </c>
      <c r="E5368" s="88"/>
      <c r="F5368" s="88"/>
      <c r="G5368" s="94">
        <v>10000</v>
      </c>
      <c r="H5368" s="73">
        <v>2557</v>
      </c>
      <c r="I5368" s="73" t="s">
        <v>154</v>
      </c>
      <c r="J5368" s="73" t="s">
        <v>155</v>
      </c>
      <c r="K5368" s="73" t="s">
        <v>4671</v>
      </c>
    </row>
    <row r="5369" spans="1:11" ht="17.25">
      <c r="A5369" s="89">
        <v>30</v>
      </c>
      <c r="B5369" s="90">
        <v>21064</v>
      </c>
      <c r="C5369" s="81" t="s">
        <v>584</v>
      </c>
      <c r="D5369" s="73" t="s">
        <v>5103</v>
      </c>
      <c r="E5369" s="88"/>
      <c r="F5369" s="88"/>
      <c r="G5369" s="94">
        <v>1200</v>
      </c>
      <c r="H5369" s="73">
        <v>2557</v>
      </c>
      <c r="I5369" s="73" t="s">
        <v>154</v>
      </c>
      <c r="J5369" s="73" t="s">
        <v>155</v>
      </c>
      <c r="K5369" s="73" t="s">
        <v>4671</v>
      </c>
    </row>
    <row r="5370" spans="1:11" ht="17.25">
      <c r="A5370" s="89">
        <v>30</v>
      </c>
      <c r="B5370" s="90">
        <v>21064</v>
      </c>
      <c r="C5370" s="81" t="s">
        <v>584</v>
      </c>
      <c r="D5370" s="73" t="s">
        <v>5103</v>
      </c>
      <c r="E5370" s="88"/>
      <c r="F5370" s="88"/>
      <c r="G5370" s="94">
        <v>20000</v>
      </c>
      <c r="H5370" s="73">
        <v>2557</v>
      </c>
      <c r="I5370" s="73" t="s">
        <v>154</v>
      </c>
      <c r="J5370" s="73" t="s">
        <v>155</v>
      </c>
      <c r="K5370" s="73" t="s">
        <v>4671</v>
      </c>
    </row>
    <row r="5371" spans="1:11" ht="17.25">
      <c r="A5371" s="89">
        <v>30</v>
      </c>
      <c r="B5371" s="90">
        <v>21064</v>
      </c>
      <c r="C5371" s="81" t="s">
        <v>584</v>
      </c>
      <c r="D5371" s="73" t="s">
        <v>5103</v>
      </c>
      <c r="E5371" s="88"/>
      <c r="F5371" s="88"/>
      <c r="G5371" s="94">
        <v>12000</v>
      </c>
      <c r="H5371" s="73">
        <v>2557</v>
      </c>
      <c r="I5371" s="73" t="s">
        <v>154</v>
      </c>
      <c r="J5371" s="73" t="s">
        <v>155</v>
      </c>
      <c r="K5371" s="73" t="s">
        <v>4671</v>
      </c>
    </row>
    <row r="5372" spans="1:11" ht="17.25">
      <c r="A5372" s="89">
        <v>30</v>
      </c>
      <c r="B5372" s="90">
        <v>21064</v>
      </c>
      <c r="C5372" s="81" t="s">
        <v>584</v>
      </c>
      <c r="D5372" s="73" t="s">
        <v>5103</v>
      </c>
      <c r="E5372" s="88"/>
      <c r="F5372" s="88"/>
      <c r="G5372" s="94">
        <v>4800</v>
      </c>
      <c r="H5372" s="73">
        <v>2557</v>
      </c>
      <c r="I5372" s="73" t="s">
        <v>154</v>
      </c>
      <c r="J5372" s="73" t="s">
        <v>155</v>
      </c>
      <c r="K5372" s="73" t="s">
        <v>4671</v>
      </c>
    </row>
    <row r="5373" spans="1:11" ht="17.25">
      <c r="A5373" s="89">
        <v>30</v>
      </c>
      <c r="B5373" s="90">
        <v>21064</v>
      </c>
      <c r="C5373" s="81" t="s">
        <v>584</v>
      </c>
      <c r="D5373" s="73" t="s">
        <v>5103</v>
      </c>
      <c r="E5373" s="88"/>
      <c r="F5373" s="88"/>
      <c r="G5373" s="94">
        <v>6400</v>
      </c>
      <c r="H5373" s="73">
        <v>2557</v>
      </c>
      <c r="I5373" s="73" t="s">
        <v>154</v>
      </c>
      <c r="J5373" s="73" t="s">
        <v>155</v>
      </c>
      <c r="K5373" s="73" t="s">
        <v>4671</v>
      </c>
    </row>
    <row r="5374" spans="1:11" ht="17.25">
      <c r="A5374" s="89">
        <v>30</v>
      </c>
      <c r="B5374" s="90">
        <v>21064</v>
      </c>
      <c r="C5374" s="81" t="s">
        <v>584</v>
      </c>
      <c r="D5374" s="73" t="s">
        <v>5103</v>
      </c>
      <c r="E5374" s="88"/>
      <c r="F5374" s="88"/>
      <c r="G5374" s="94">
        <v>2400</v>
      </c>
      <c r="H5374" s="73">
        <v>2557</v>
      </c>
      <c r="I5374" s="73" t="s">
        <v>154</v>
      </c>
      <c r="J5374" s="73" t="s">
        <v>155</v>
      </c>
      <c r="K5374" s="73" t="s">
        <v>4671</v>
      </c>
    </row>
    <row r="5375" spans="1:11" ht="17.25">
      <c r="A5375" s="89">
        <v>30</v>
      </c>
      <c r="B5375" s="90">
        <v>21064</v>
      </c>
      <c r="C5375" s="81" t="s">
        <v>584</v>
      </c>
      <c r="D5375" s="73" t="s">
        <v>5103</v>
      </c>
      <c r="E5375" s="88"/>
      <c r="F5375" s="88"/>
      <c r="G5375" s="94">
        <v>9600</v>
      </c>
      <c r="H5375" s="73">
        <v>2557</v>
      </c>
      <c r="I5375" s="73" t="s">
        <v>154</v>
      </c>
      <c r="J5375" s="73" t="s">
        <v>155</v>
      </c>
      <c r="K5375" s="73" t="s">
        <v>4671</v>
      </c>
    </row>
    <row r="5376" spans="1:11" ht="17.25">
      <c r="A5376" s="89">
        <v>30</v>
      </c>
      <c r="B5376" s="90">
        <v>21064</v>
      </c>
      <c r="C5376" s="81" t="s">
        <v>584</v>
      </c>
      <c r="D5376" s="73" t="s">
        <v>5103</v>
      </c>
      <c r="E5376" s="88"/>
      <c r="F5376" s="88"/>
      <c r="G5376" s="94">
        <v>8100</v>
      </c>
      <c r="H5376" s="73">
        <v>2557</v>
      </c>
      <c r="I5376" s="73" t="s">
        <v>154</v>
      </c>
      <c r="J5376" s="73" t="s">
        <v>155</v>
      </c>
      <c r="K5376" s="73" t="s">
        <v>4671</v>
      </c>
    </row>
    <row r="5377" spans="1:11" ht="17.25">
      <c r="A5377" s="89">
        <v>30</v>
      </c>
      <c r="B5377" s="90">
        <v>21064</v>
      </c>
      <c r="C5377" s="81" t="s">
        <v>584</v>
      </c>
      <c r="D5377" s="73" t="s">
        <v>5103</v>
      </c>
      <c r="E5377" s="88"/>
      <c r="F5377" s="88"/>
      <c r="G5377" s="94">
        <v>27200</v>
      </c>
      <c r="H5377" s="73">
        <v>2557</v>
      </c>
      <c r="I5377" s="73" t="s">
        <v>154</v>
      </c>
      <c r="J5377" s="73" t="s">
        <v>155</v>
      </c>
      <c r="K5377" s="73" t="s">
        <v>4671</v>
      </c>
    </row>
    <row r="5378" spans="1:11" ht="17.25">
      <c r="A5378" s="89">
        <v>30</v>
      </c>
      <c r="B5378" s="90">
        <v>21064</v>
      </c>
      <c r="C5378" s="81" t="s">
        <v>584</v>
      </c>
      <c r="D5378" s="73" t="s">
        <v>5103</v>
      </c>
      <c r="E5378" s="88"/>
      <c r="F5378" s="88"/>
      <c r="G5378" s="94">
        <v>8000</v>
      </c>
      <c r="H5378" s="73">
        <v>2557</v>
      </c>
      <c r="I5378" s="73" t="s">
        <v>154</v>
      </c>
      <c r="J5378" s="73" t="s">
        <v>155</v>
      </c>
      <c r="K5378" s="73" t="s">
        <v>4671</v>
      </c>
    </row>
    <row r="5379" spans="1:11" ht="17.25">
      <c r="A5379" s="89">
        <v>30</v>
      </c>
      <c r="B5379" s="90">
        <v>21064</v>
      </c>
      <c r="C5379" s="81" t="s">
        <v>584</v>
      </c>
      <c r="D5379" s="73" t="s">
        <v>5103</v>
      </c>
      <c r="E5379" s="88"/>
      <c r="F5379" s="88"/>
      <c r="G5379" s="94">
        <v>11200</v>
      </c>
      <c r="H5379" s="73">
        <v>2557</v>
      </c>
      <c r="I5379" s="73" t="s">
        <v>154</v>
      </c>
      <c r="J5379" s="73" t="s">
        <v>155</v>
      </c>
      <c r="K5379" s="73" t="s">
        <v>4671</v>
      </c>
    </row>
    <row r="5380" spans="1:11" ht="17.25">
      <c r="A5380" s="89">
        <v>30</v>
      </c>
      <c r="B5380" s="90">
        <v>21064</v>
      </c>
      <c r="C5380" s="72" t="s">
        <v>596</v>
      </c>
      <c r="D5380" s="73" t="s">
        <v>5105</v>
      </c>
      <c r="E5380" s="88"/>
      <c r="F5380" s="88"/>
      <c r="G5380" s="94">
        <f>1240+400+2280+2860+400+400+400+3120+4500</f>
        <v>15600</v>
      </c>
      <c r="H5380" s="73">
        <v>2557</v>
      </c>
      <c r="I5380" s="73" t="s">
        <v>154</v>
      </c>
      <c r="J5380" s="73" t="s">
        <v>155</v>
      </c>
      <c r="K5380" s="73" t="s">
        <v>4671</v>
      </c>
    </row>
    <row r="5381" spans="1:11" ht="17.25">
      <c r="A5381" s="89">
        <v>30</v>
      </c>
      <c r="B5381" s="90">
        <v>21064</v>
      </c>
      <c r="C5381" s="66" t="s">
        <v>220</v>
      </c>
      <c r="D5381" s="73" t="s">
        <v>5106</v>
      </c>
      <c r="E5381" s="88"/>
      <c r="F5381" s="88"/>
      <c r="G5381" s="94">
        <f>2660+200+450+200+420+420</f>
        <v>4350</v>
      </c>
      <c r="H5381" s="73">
        <v>2557</v>
      </c>
      <c r="I5381" s="73" t="s">
        <v>154</v>
      </c>
      <c r="J5381" s="73" t="s">
        <v>155</v>
      </c>
      <c r="K5381" s="73" t="s">
        <v>4671</v>
      </c>
    </row>
    <row r="5382" spans="1:11" ht="17.25">
      <c r="A5382" s="89">
        <v>30</v>
      </c>
      <c r="B5382" s="90">
        <v>21064</v>
      </c>
      <c r="C5382" s="81" t="s">
        <v>584</v>
      </c>
      <c r="D5382" s="73" t="s">
        <v>5103</v>
      </c>
      <c r="E5382" s="88"/>
      <c r="F5382" s="88"/>
      <c r="G5382" s="94">
        <v>15500</v>
      </c>
      <c r="H5382" s="73">
        <v>2557</v>
      </c>
      <c r="I5382" s="73" t="s">
        <v>154</v>
      </c>
      <c r="J5382" s="73" t="s">
        <v>155</v>
      </c>
      <c r="K5382" s="73" t="s">
        <v>4671</v>
      </c>
    </row>
    <row r="5383" spans="1:11" ht="17.25">
      <c r="A5383" s="89">
        <v>30</v>
      </c>
      <c r="B5383" s="90">
        <v>21064</v>
      </c>
      <c r="C5383" s="81" t="s">
        <v>584</v>
      </c>
      <c r="D5383" s="73" t="s">
        <v>5107</v>
      </c>
      <c r="E5383" s="88"/>
      <c r="F5383" s="88"/>
      <c r="G5383" s="94">
        <v>14400</v>
      </c>
      <c r="H5383" s="73">
        <v>2557</v>
      </c>
      <c r="I5383" s="73" t="s">
        <v>154</v>
      </c>
      <c r="J5383" s="73" t="s">
        <v>155</v>
      </c>
      <c r="K5383" s="73" t="s">
        <v>4671</v>
      </c>
    </row>
    <row r="5384" spans="1:11" ht="17.25">
      <c r="A5384" s="89">
        <v>30</v>
      </c>
      <c r="B5384" s="90">
        <v>21064</v>
      </c>
      <c r="C5384" s="73" t="s">
        <v>246</v>
      </c>
      <c r="D5384" s="73" t="s">
        <v>5108</v>
      </c>
      <c r="E5384" s="88"/>
      <c r="F5384" s="88"/>
      <c r="G5384" s="94">
        <v>31360</v>
      </c>
      <c r="H5384" s="73">
        <v>2557</v>
      </c>
      <c r="I5384" s="73" t="s">
        <v>154</v>
      </c>
      <c r="J5384" s="73" t="s">
        <v>155</v>
      </c>
      <c r="K5384" s="73" t="s">
        <v>4671</v>
      </c>
    </row>
    <row r="5385" spans="1:11" ht="17.25">
      <c r="A5385" s="89">
        <v>30</v>
      </c>
      <c r="B5385" s="90">
        <v>21064</v>
      </c>
      <c r="C5385" s="81" t="s">
        <v>584</v>
      </c>
      <c r="D5385" s="73" t="s">
        <v>5109</v>
      </c>
      <c r="E5385" s="88"/>
      <c r="F5385" s="88"/>
      <c r="G5385" s="94">
        <v>600</v>
      </c>
      <c r="H5385" s="73">
        <v>2557</v>
      </c>
      <c r="I5385" s="73" t="s">
        <v>154</v>
      </c>
      <c r="J5385" s="73" t="s">
        <v>155</v>
      </c>
      <c r="K5385" s="73" t="s">
        <v>4671</v>
      </c>
    </row>
    <row r="5386" spans="1:11" ht="17.25">
      <c r="A5386" s="89">
        <v>30</v>
      </c>
      <c r="B5386" s="90">
        <v>21064</v>
      </c>
      <c r="C5386" s="81" t="s">
        <v>584</v>
      </c>
      <c r="D5386" s="73" t="s">
        <v>5110</v>
      </c>
      <c r="E5386" s="88"/>
      <c r="F5386" s="88"/>
      <c r="G5386" s="94">
        <f>1200+1200+600+600+600</f>
        <v>4200</v>
      </c>
      <c r="H5386" s="73">
        <v>2557</v>
      </c>
      <c r="I5386" s="73" t="s">
        <v>154</v>
      </c>
      <c r="J5386" s="73" t="s">
        <v>155</v>
      </c>
      <c r="K5386" s="73" t="s">
        <v>4671</v>
      </c>
    </row>
    <row r="5387" spans="1:11" ht="17.25">
      <c r="A5387" s="89">
        <v>4</v>
      </c>
      <c r="B5387" s="73">
        <v>20760</v>
      </c>
      <c r="C5387" s="73" t="s">
        <v>476</v>
      </c>
      <c r="D5387" s="73" t="s">
        <v>5111</v>
      </c>
      <c r="E5387" s="73"/>
      <c r="F5387" s="73"/>
      <c r="G5387" s="88">
        <v>10800</v>
      </c>
      <c r="H5387" s="73">
        <v>2557</v>
      </c>
      <c r="I5387" s="73" t="s">
        <v>478</v>
      </c>
      <c r="J5387" s="73" t="s">
        <v>479</v>
      </c>
      <c r="K5387" s="73" t="s">
        <v>4671</v>
      </c>
    </row>
    <row r="5388" spans="1:11" ht="17.25">
      <c r="A5388" s="89">
        <v>28</v>
      </c>
      <c r="B5388" s="73">
        <v>20880</v>
      </c>
      <c r="C5388" s="73" t="s">
        <v>476</v>
      </c>
      <c r="D5388" s="73" t="s">
        <v>5112</v>
      </c>
      <c r="E5388" s="73"/>
      <c r="F5388" s="73"/>
      <c r="G5388" s="88">
        <v>1150</v>
      </c>
      <c r="H5388" s="73">
        <v>2557</v>
      </c>
      <c r="I5388" s="73" t="s">
        <v>478</v>
      </c>
      <c r="J5388" s="73" t="s">
        <v>479</v>
      </c>
      <c r="K5388" s="73" t="s">
        <v>4671</v>
      </c>
    </row>
    <row r="5389" spans="1:11" ht="17.25">
      <c r="A5389" s="89">
        <v>11</v>
      </c>
      <c r="B5389" s="73">
        <v>20911</v>
      </c>
      <c r="C5389" s="73" t="s">
        <v>476</v>
      </c>
      <c r="D5389" s="73" t="s">
        <v>5113</v>
      </c>
      <c r="E5389" s="73"/>
      <c r="F5389" s="73"/>
      <c r="G5389" s="88">
        <v>26007</v>
      </c>
      <c r="H5389" s="73">
        <v>2557</v>
      </c>
      <c r="I5389" s="73" t="s">
        <v>478</v>
      </c>
      <c r="J5389" s="73" t="s">
        <v>479</v>
      </c>
      <c r="K5389" s="73" t="s">
        <v>4671</v>
      </c>
    </row>
    <row r="5390" spans="1:11" ht="17.25">
      <c r="A5390" s="89">
        <v>12</v>
      </c>
      <c r="B5390" s="73">
        <v>20941</v>
      </c>
      <c r="C5390" s="73" t="s">
        <v>476</v>
      </c>
      <c r="D5390" s="73" t="s">
        <v>5114</v>
      </c>
      <c r="E5390" s="73"/>
      <c r="F5390" s="73"/>
      <c r="G5390" s="88">
        <v>1760</v>
      </c>
      <c r="H5390" s="73">
        <v>2557</v>
      </c>
      <c r="I5390" s="73" t="s">
        <v>478</v>
      </c>
      <c r="J5390" s="73" t="s">
        <v>479</v>
      </c>
      <c r="K5390" s="73" t="s">
        <v>4671</v>
      </c>
    </row>
    <row r="5391" spans="1:11" ht="17.25">
      <c r="A5391" s="89">
        <v>19</v>
      </c>
      <c r="B5391" s="73">
        <v>20941</v>
      </c>
      <c r="C5391" s="73" t="s">
        <v>476</v>
      </c>
      <c r="D5391" s="73" t="s">
        <v>5115</v>
      </c>
      <c r="E5391" s="73"/>
      <c r="F5391" s="73"/>
      <c r="G5391" s="88">
        <v>9020</v>
      </c>
      <c r="H5391" s="73">
        <v>2557</v>
      </c>
      <c r="I5391" s="73" t="s">
        <v>478</v>
      </c>
      <c r="J5391" s="73" t="s">
        <v>479</v>
      </c>
      <c r="K5391" s="73" t="s">
        <v>4671</v>
      </c>
    </row>
    <row r="5392" spans="1:11" ht="17.25">
      <c r="A5392" s="89">
        <v>30</v>
      </c>
      <c r="B5392" s="73">
        <v>20941</v>
      </c>
      <c r="C5392" s="73" t="s">
        <v>476</v>
      </c>
      <c r="D5392" s="73" t="s">
        <v>5116</v>
      </c>
      <c r="E5392" s="73"/>
      <c r="F5392" s="73"/>
      <c r="G5392" s="88">
        <v>1140</v>
      </c>
      <c r="H5392" s="73">
        <v>2557</v>
      </c>
      <c r="I5392" s="73" t="s">
        <v>478</v>
      </c>
      <c r="J5392" s="73" t="s">
        <v>479</v>
      </c>
      <c r="K5392" s="73" t="s">
        <v>4671</v>
      </c>
    </row>
    <row r="5393" spans="1:11" ht="17.25">
      <c r="A5393" s="89">
        <v>16</v>
      </c>
      <c r="B5393" s="73">
        <v>20972</v>
      </c>
      <c r="C5393" s="73" t="s">
        <v>476</v>
      </c>
      <c r="D5393" s="73" t="s">
        <v>5117</v>
      </c>
      <c r="E5393" s="73"/>
      <c r="F5393" s="73"/>
      <c r="G5393" s="88">
        <v>7700</v>
      </c>
      <c r="H5393" s="73">
        <v>2557</v>
      </c>
      <c r="I5393" s="73" t="s">
        <v>478</v>
      </c>
      <c r="J5393" s="73" t="s">
        <v>479</v>
      </c>
      <c r="K5393" s="73" t="s">
        <v>4671</v>
      </c>
    </row>
    <row r="5394" spans="1:11" ht="17.25">
      <c r="A5394" s="89">
        <v>17</v>
      </c>
      <c r="B5394" s="73">
        <v>20972</v>
      </c>
      <c r="C5394" s="73" t="s">
        <v>476</v>
      </c>
      <c r="D5394" s="73" t="s">
        <v>5118</v>
      </c>
      <c r="E5394" s="73"/>
      <c r="F5394" s="73"/>
      <c r="G5394" s="88">
        <v>1250</v>
      </c>
      <c r="H5394" s="73">
        <v>2557</v>
      </c>
      <c r="I5394" s="73" t="s">
        <v>478</v>
      </c>
      <c r="J5394" s="73" t="s">
        <v>479</v>
      </c>
      <c r="K5394" s="73" t="s">
        <v>4671</v>
      </c>
    </row>
    <row r="5395" spans="1:11" ht="17.25">
      <c r="A5395" s="89">
        <v>18</v>
      </c>
      <c r="B5395" s="73">
        <v>20972</v>
      </c>
      <c r="C5395" s="73" t="s">
        <v>476</v>
      </c>
      <c r="D5395" s="73" t="s">
        <v>5119</v>
      </c>
      <c r="E5395" s="73"/>
      <c r="F5395" s="73"/>
      <c r="G5395" s="88">
        <v>6545</v>
      </c>
      <c r="H5395" s="73">
        <v>2557</v>
      </c>
      <c r="I5395" s="73" t="s">
        <v>478</v>
      </c>
      <c r="J5395" s="73" t="s">
        <v>479</v>
      </c>
      <c r="K5395" s="73" t="s">
        <v>4671</v>
      </c>
    </row>
    <row r="5396" spans="1:11" ht="17.25">
      <c r="A5396" s="89">
        <v>18</v>
      </c>
      <c r="B5396" s="73">
        <v>20972</v>
      </c>
      <c r="C5396" s="73" t="s">
        <v>476</v>
      </c>
      <c r="D5396" s="73" t="s">
        <v>5120</v>
      </c>
      <c r="E5396" s="73"/>
      <c r="F5396" s="73"/>
      <c r="G5396" s="88">
        <v>5500</v>
      </c>
      <c r="H5396" s="73">
        <v>2557</v>
      </c>
      <c r="I5396" s="73" t="s">
        <v>478</v>
      </c>
      <c r="J5396" s="73" t="s">
        <v>479</v>
      </c>
      <c r="K5396" s="73" t="s">
        <v>4671</v>
      </c>
    </row>
    <row r="5397" spans="1:11" ht="17.25">
      <c r="A5397" s="89">
        <v>27</v>
      </c>
      <c r="B5397" s="73">
        <v>20972</v>
      </c>
      <c r="C5397" s="73" t="s">
        <v>476</v>
      </c>
      <c r="D5397" s="73" t="s">
        <v>5121</v>
      </c>
      <c r="E5397" s="73"/>
      <c r="F5397" s="73"/>
      <c r="G5397" s="88">
        <v>35250</v>
      </c>
      <c r="H5397" s="73">
        <v>2557</v>
      </c>
      <c r="I5397" s="73" t="s">
        <v>478</v>
      </c>
      <c r="J5397" s="73" t="s">
        <v>479</v>
      </c>
      <c r="K5397" s="73" t="s">
        <v>4671</v>
      </c>
    </row>
    <row r="5398" spans="1:11" ht="17.25">
      <c r="A5398" s="89">
        <v>27</v>
      </c>
      <c r="B5398" s="73">
        <v>20972</v>
      </c>
      <c r="C5398" s="73" t="s">
        <v>476</v>
      </c>
      <c r="D5398" s="73" t="s">
        <v>5122</v>
      </c>
      <c r="E5398" s="73"/>
      <c r="F5398" s="73"/>
      <c r="G5398" s="88">
        <v>7337</v>
      </c>
      <c r="H5398" s="73">
        <v>2557</v>
      </c>
      <c r="I5398" s="73" t="s">
        <v>478</v>
      </c>
      <c r="J5398" s="73" t="s">
        <v>479</v>
      </c>
      <c r="K5398" s="73" t="s">
        <v>4671</v>
      </c>
    </row>
    <row r="5399" spans="1:11" ht="17.25">
      <c r="A5399" s="89">
        <v>27</v>
      </c>
      <c r="B5399" s="73">
        <v>20972</v>
      </c>
      <c r="C5399" s="73" t="s">
        <v>476</v>
      </c>
      <c r="D5399" s="73" t="s">
        <v>5123</v>
      </c>
      <c r="E5399" s="73"/>
      <c r="F5399" s="73"/>
      <c r="G5399" s="88">
        <v>720</v>
      </c>
      <c r="H5399" s="73">
        <v>2557</v>
      </c>
      <c r="I5399" s="73" t="s">
        <v>478</v>
      </c>
      <c r="J5399" s="73" t="s">
        <v>479</v>
      </c>
      <c r="K5399" s="73" t="s">
        <v>4671</v>
      </c>
    </row>
    <row r="5400" spans="1:11" ht="17.25">
      <c r="A5400" s="89">
        <v>24</v>
      </c>
      <c r="B5400" s="73">
        <v>21002</v>
      </c>
      <c r="C5400" s="73" t="s">
        <v>476</v>
      </c>
      <c r="D5400" s="73" t="s">
        <v>5124</v>
      </c>
      <c r="E5400" s="73"/>
      <c r="F5400" s="73"/>
      <c r="G5400" s="88">
        <v>22360</v>
      </c>
      <c r="H5400" s="73">
        <v>2557</v>
      </c>
      <c r="I5400" s="73" t="s">
        <v>478</v>
      </c>
      <c r="J5400" s="73" t="s">
        <v>479</v>
      </c>
      <c r="K5400" s="73" t="s">
        <v>4671</v>
      </c>
    </row>
    <row r="5401" spans="1:11" ht="17.25">
      <c r="A5401" s="89">
        <v>8</v>
      </c>
      <c r="B5401" s="93">
        <v>21033</v>
      </c>
      <c r="C5401" s="73" t="s">
        <v>476</v>
      </c>
      <c r="D5401" s="73" t="s">
        <v>5125</v>
      </c>
      <c r="E5401" s="73"/>
      <c r="F5401" s="73"/>
      <c r="G5401" s="88">
        <v>5850</v>
      </c>
      <c r="H5401" s="73">
        <v>2557</v>
      </c>
      <c r="I5401" s="73" t="s">
        <v>478</v>
      </c>
      <c r="J5401" s="73" t="s">
        <v>479</v>
      </c>
      <c r="K5401" s="73" t="s">
        <v>4671</v>
      </c>
    </row>
    <row r="5402" spans="1:11" ht="17.25">
      <c r="A5402" s="89">
        <v>20</v>
      </c>
      <c r="B5402" s="93">
        <v>21033</v>
      </c>
      <c r="C5402" s="73" t="s">
        <v>476</v>
      </c>
      <c r="D5402" s="73" t="s">
        <v>5126</v>
      </c>
      <c r="E5402" s="73"/>
      <c r="F5402" s="73"/>
      <c r="G5402" s="88">
        <v>2150</v>
      </c>
      <c r="H5402" s="73">
        <v>2557</v>
      </c>
      <c r="I5402" s="73" t="s">
        <v>478</v>
      </c>
      <c r="J5402" s="73" t="s">
        <v>479</v>
      </c>
      <c r="K5402" s="73" t="s">
        <v>4671</v>
      </c>
    </row>
    <row r="5403" spans="1:11" ht="17.25">
      <c r="A5403" s="89">
        <v>19</v>
      </c>
      <c r="B5403" s="73">
        <v>20790</v>
      </c>
      <c r="C5403" s="73" t="s">
        <v>5045</v>
      </c>
      <c r="D5403" s="73" t="s">
        <v>5127</v>
      </c>
      <c r="E5403" s="73"/>
      <c r="F5403" s="73"/>
      <c r="G5403" s="88">
        <v>81247.5</v>
      </c>
      <c r="H5403" s="73">
        <v>2557</v>
      </c>
      <c r="I5403" s="73" t="s">
        <v>478</v>
      </c>
      <c r="J5403" s="73" t="s">
        <v>1088</v>
      </c>
      <c r="K5403" s="73" t="s">
        <v>4671</v>
      </c>
    </row>
    <row r="5404" spans="1:11" ht="17.25">
      <c r="A5404" s="89">
        <v>19</v>
      </c>
      <c r="B5404" s="73">
        <v>20790</v>
      </c>
      <c r="C5404" s="73" t="s">
        <v>5045</v>
      </c>
      <c r="D5404" s="73" t="s">
        <v>5128</v>
      </c>
      <c r="E5404" s="73"/>
      <c r="F5404" s="73"/>
      <c r="G5404" s="88">
        <v>139582.5</v>
      </c>
      <c r="H5404" s="73">
        <v>2557</v>
      </c>
      <c r="I5404" s="73" t="s">
        <v>478</v>
      </c>
      <c r="J5404" s="73" t="s">
        <v>1088</v>
      </c>
      <c r="K5404" s="73" t="s">
        <v>4671</v>
      </c>
    </row>
    <row r="5405" spans="1:11" ht="17.25">
      <c r="A5405" s="89">
        <v>11</v>
      </c>
      <c r="B5405" s="73">
        <v>20852</v>
      </c>
      <c r="C5405" s="73" t="s">
        <v>5045</v>
      </c>
      <c r="D5405" s="73" t="s">
        <v>5129</v>
      </c>
      <c r="E5405" s="73"/>
      <c r="F5405" s="73"/>
      <c r="G5405" s="88">
        <v>45655</v>
      </c>
      <c r="H5405" s="73">
        <v>2557</v>
      </c>
      <c r="I5405" s="73" t="s">
        <v>478</v>
      </c>
      <c r="J5405" s="73" t="s">
        <v>1088</v>
      </c>
      <c r="K5405" s="73" t="s">
        <v>4671</v>
      </c>
    </row>
    <row r="5406" spans="1:11" ht="17.25">
      <c r="A5406" s="89">
        <v>11</v>
      </c>
      <c r="B5406" s="73">
        <v>20852</v>
      </c>
      <c r="C5406" s="73" t="s">
        <v>5045</v>
      </c>
      <c r="D5406" s="73" t="s">
        <v>5128</v>
      </c>
      <c r="E5406" s="73"/>
      <c r="F5406" s="73"/>
      <c r="G5406" s="88">
        <v>9600</v>
      </c>
      <c r="H5406" s="73">
        <v>2557</v>
      </c>
      <c r="I5406" s="73" t="s">
        <v>478</v>
      </c>
      <c r="J5406" s="73" t="s">
        <v>1088</v>
      </c>
      <c r="K5406" s="73" t="s">
        <v>4671</v>
      </c>
    </row>
    <row r="5407" spans="1:11" ht="17.25">
      <c r="A5407" s="89">
        <v>10</v>
      </c>
      <c r="B5407" s="73">
        <v>20880</v>
      </c>
      <c r="C5407" s="73" t="s">
        <v>5045</v>
      </c>
      <c r="D5407" s="73" t="s">
        <v>5130</v>
      </c>
      <c r="E5407" s="73"/>
      <c r="F5407" s="73"/>
      <c r="G5407" s="88">
        <v>54000</v>
      </c>
      <c r="H5407" s="73">
        <v>2557</v>
      </c>
      <c r="I5407" s="73" t="s">
        <v>478</v>
      </c>
      <c r="J5407" s="73" t="s">
        <v>1088</v>
      </c>
      <c r="K5407" s="73" t="s">
        <v>4671</v>
      </c>
    </row>
    <row r="5408" spans="1:11" ht="17.25">
      <c r="A5408" s="89">
        <v>2</v>
      </c>
      <c r="B5408" s="73">
        <v>20941</v>
      </c>
      <c r="C5408" s="73" t="s">
        <v>5045</v>
      </c>
      <c r="D5408" s="73" t="s">
        <v>5131</v>
      </c>
      <c r="E5408" s="73"/>
      <c r="F5408" s="73"/>
      <c r="G5408" s="88">
        <v>43400</v>
      </c>
      <c r="H5408" s="73">
        <v>2557</v>
      </c>
      <c r="I5408" s="73" t="s">
        <v>478</v>
      </c>
      <c r="J5408" s="73" t="s">
        <v>1088</v>
      </c>
      <c r="K5408" s="73" t="s">
        <v>4671</v>
      </c>
    </row>
    <row r="5409" spans="1:11" ht="17.25">
      <c r="A5409" s="89">
        <v>2</v>
      </c>
      <c r="B5409" s="73">
        <v>20941</v>
      </c>
      <c r="C5409" s="73" t="s">
        <v>5045</v>
      </c>
      <c r="D5409" s="73" t="s">
        <v>5132</v>
      </c>
      <c r="E5409" s="73"/>
      <c r="F5409" s="73"/>
      <c r="G5409" s="88">
        <v>56120</v>
      </c>
      <c r="H5409" s="73">
        <v>2557</v>
      </c>
      <c r="I5409" s="73" t="s">
        <v>478</v>
      </c>
      <c r="J5409" s="73" t="s">
        <v>1088</v>
      </c>
      <c r="K5409" s="73" t="s">
        <v>4671</v>
      </c>
    </row>
    <row r="5410" spans="1:11" ht="17.25">
      <c r="A5410" s="89">
        <v>28</v>
      </c>
      <c r="B5410" s="73">
        <v>20941</v>
      </c>
      <c r="C5410" s="73" t="s">
        <v>5045</v>
      </c>
      <c r="D5410" s="73" t="s">
        <v>5046</v>
      </c>
      <c r="E5410" s="73"/>
      <c r="F5410" s="73"/>
      <c r="G5410" s="88">
        <v>70395</v>
      </c>
      <c r="H5410" s="73">
        <v>2557</v>
      </c>
      <c r="I5410" s="73" t="s">
        <v>478</v>
      </c>
      <c r="J5410" s="73" t="s">
        <v>1088</v>
      </c>
      <c r="K5410" s="73" t="s">
        <v>4671</v>
      </c>
    </row>
    <row r="5411" spans="1:11" ht="17.25">
      <c r="A5411" s="89">
        <v>8</v>
      </c>
      <c r="B5411" s="73">
        <v>20941</v>
      </c>
      <c r="C5411" s="73" t="s">
        <v>3912</v>
      </c>
      <c r="D5411" s="73" t="s">
        <v>5133</v>
      </c>
      <c r="E5411" s="73"/>
      <c r="F5411" s="73"/>
      <c r="G5411" s="88">
        <v>650</v>
      </c>
      <c r="H5411" s="73">
        <v>2557</v>
      </c>
      <c r="I5411" s="73" t="s">
        <v>478</v>
      </c>
      <c r="J5411" s="73" t="s">
        <v>3914</v>
      </c>
      <c r="K5411" s="73" t="s">
        <v>4671</v>
      </c>
    </row>
    <row r="5412" spans="1:11" ht="17.25">
      <c r="A5412" s="89">
        <v>4</v>
      </c>
      <c r="B5412" s="73">
        <v>20760</v>
      </c>
      <c r="C5412" s="73" t="s">
        <v>505</v>
      </c>
      <c r="D5412" s="73" t="s">
        <v>4711</v>
      </c>
      <c r="E5412" s="73"/>
      <c r="F5412" s="73"/>
      <c r="G5412" s="88">
        <v>30000</v>
      </c>
      <c r="H5412" s="73">
        <v>2557</v>
      </c>
      <c r="I5412" s="73" t="s">
        <v>478</v>
      </c>
      <c r="J5412" s="73" t="s">
        <v>5134</v>
      </c>
      <c r="K5412" s="73" t="s">
        <v>4671</v>
      </c>
    </row>
    <row r="5413" spans="1:11" ht="17.25">
      <c r="A5413" s="89">
        <v>28</v>
      </c>
      <c r="B5413" s="73">
        <v>20941</v>
      </c>
      <c r="C5413" s="73" t="s">
        <v>2250</v>
      </c>
      <c r="D5413" s="73" t="s">
        <v>5135</v>
      </c>
      <c r="E5413" s="73"/>
      <c r="F5413" s="73"/>
      <c r="G5413" s="88">
        <v>200000</v>
      </c>
      <c r="H5413" s="73">
        <v>2557</v>
      </c>
      <c r="I5413" s="73" t="s">
        <v>478</v>
      </c>
      <c r="J5413" s="73" t="s">
        <v>2252</v>
      </c>
      <c r="K5413" s="73" t="s">
        <v>4671</v>
      </c>
    </row>
    <row r="5414" spans="1:11" ht="17.25">
      <c r="A5414" s="89">
        <v>28</v>
      </c>
      <c r="B5414" s="73">
        <v>20941</v>
      </c>
      <c r="C5414" s="73" t="s">
        <v>454</v>
      </c>
      <c r="D5414" s="73" t="s">
        <v>5136</v>
      </c>
      <c r="E5414" s="73"/>
      <c r="F5414" s="73"/>
      <c r="G5414" s="88">
        <v>2161500</v>
      </c>
      <c r="H5414" s="73">
        <v>2557</v>
      </c>
      <c r="I5414" s="73" t="s">
        <v>478</v>
      </c>
      <c r="J5414" s="73" t="s">
        <v>3918</v>
      </c>
      <c r="K5414" s="73" t="s">
        <v>4671</v>
      </c>
    </row>
    <row r="5415" spans="1:11" ht="17.25">
      <c r="A5415" s="89">
        <v>17</v>
      </c>
      <c r="B5415" s="73">
        <v>20729</v>
      </c>
      <c r="C5415" s="73" t="s">
        <v>3904</v>
      </c>
      <c r="D5415" s="73" t="s">
        <v>5137</v>
      </c>
      <c r="E5415" s="73"/>
      <c r="F5415" s="73"/>
      <c r="G5415" s="88">
        <v>4580</v>
      </c>
      <c r="H5415" s="73">
        <v>2557</v>
      </c>
      <c r="I5415" s="73" t="s">
        <v>478</v>
      </c>
      <c r="J5415" s="73" t="s">
        <v>3906</v>
      </c>
      <c r="K5415" s="73" t="s">
        <v>4671</v>
      </c>
    </row>
    <row r="5416" spans="1:11" ht="17.25">
      <c r="A5416" s="89">
        <v>31</v>
      </c>
      <c r="B5416" s="73">
        <v>20729</v>
      </c>
      <c r="C5416" s="73" t="s">
        <v>3904</v>
      </c>
      <c r="D5416" s="73" t="s">
        <v>5138</v>
      </c>
      <c r="E5416" s="73"/>
      <c r="F5416" s="73"/>
      <c r="G5416" s="88">
        <v>2800</v>
      </c>
      <c r="H5416" s="73">
        <v>2557</v>
      </c>
      <c r="I5416" s="73" t="s">
        <v>478</v>
      </c>
      <c r="J5416" s="73" t="s">
        <v>3906</v>
      </c>
      <c r="K5416" s="73" t="s">
        <v>4671</v>
      </c>
    </row>
    <row r="5417" spans="1:11" ht="17.25">
      <c r="A5417" s="89">
        <v>13</v>
      </c>
      <c r="B5417" s="73">
        <v>20880</v>
      </c>
      <c r="C5417" s="73" t="s">
        <v>3904</v>
      </c>
      <c r="D5417" s="73" t="s">
        <v>4993</v>
      </c>
      <c r="E5417" s="73"/>
      <c r="F5417" s="73"/>
      <c r="G5417" s="88">
        <v>12620</v>
      </c>
      <c r="H5417" s="73">
        <v>2557</v>
      </c>
      <c r="I5417" s="73" t="s">
        <v>478</v>
      </c>
      <c r="J5417" s="73" t="s">
        <v>3906</v>
      </c>
      <c r="K5417" s="73" t="s">
        <v>4671</v>
      </c>
    </row>
    <row r="5418" spans="1:11" ht="17.25">
      <c r="A5418" s="89">
        <v>11</v>
      </c>
      <c r="B5418" s="73">
        <v>20911</v>
      </c>
      <c r="C5418" s="73" t="s">
        <v>5139</v>
      </c>
      <c r="D5418" s="73" t="s">
        <v>5140</v>
      </c>
      <c r="E5418" s="73"/>
      <c r="F5418" s="73"/>
      <c r="G5418" s="88">
        <v>285</v>
      </c>
      <c r="H5418" s="73">
        <v>2557</v>
      </c>
      <c r="I5418" s="73" t="s">
        <v>478</v>
      </c>
      <c r="J5418" s="73" t="s">
        <v>5141</v>
      </c>
      <c r="K5418" s="73" t="s">
        <v>4671</v>
      </c>
    </row>
    <row r="5419" spans="1:11" ht="17.25">
      <c r="A5419" s="89">
        <v>11</v>
      </c>
      <c r="B5419" s="73">
        <v>20911</v>
      </c>
      <c r="C5419" s="73" t="s">
        <v>5139</v>
      </c>
      <c r="D5419" s="73" t="s">
        <v>5142</v>
      </c>
      <c r="E5419" s="73"/>
      <c r="F5419" s="73"/>
      <c r="G5419" s="88">
        <v>675</v>
      </c>
      <c r="H5419" s="73">
        <v>2557</v>
      </c>
      <c r="I5419" s="73" t="s">
        <v>478</v>
      </c>
      <c r="J5419" s="73" t="s">
        <v>5141</v>
      </c>
      <c r="K5419" s="73" t="s">
        <v>4671</v>
      </c>
    </row>
    <row r="5420" spans="1:11" ht="17.25">
      <c r="A5420" s="89">
        <v>12</v>
      </c>
      <c r="B5420" s="73">
        <v>20941</v>
      </c>
      <c r="C5420" s="73" t="s">
        <v>5139</v>
      </c>
      <c r="D5420" s="73" t="s">
        <v>5143</v>
      </c>
      <c r="E5420" s="73"/>
      <c r="F5420" s="73"/>
      <c r="G5420" s="88">
        <v>525</v>
      </c>
      <c r="H5420" s="73">
        <v>2557</v>
      </c>
      <c r="I5420" s="73" t="s">
        <v>478</v>
      </c>
      <c r="J5420" s="73" t="s">
        <v>5141</v>
      </c>
      <c r="K5420" s="73" t="s">
        <v>4671</v>
      </c>
    </row>
    <row r="5421" spans="1:11" ht="17.25">
      <c r="A5421" s="89">
        <v>12</v>
      </c>
      <c r="B5421" s="73">
        <v>20941</v>
      </c>
      <c r="C5421" s="73" t="s">
        <v>5139</v>
      </c>
      <c r="D5421" s="73" t="s">
        <v>5144</v>
      </c>
      <c r="E5421" s="73"/>
      <c r="F5421" s="73"/>
      <c r="G5421" s="88">
        <f>345+300</f>
        <v>645</v>
      </c>
      <c r="H5421" s="73">
        <v>2557</v>
      </c>
      <c r="I5421" s="73" t="s">
        <v>478</v>
      </c>
      <c r="J5421" s="73" t="s">
        <v>5141</v>
      </c>
      <c r="K5421" s="73" t="s">
        <v>4671</v>
      </c>
    </row>
    <row r="5422" spans="1:11" ht="17.25">
      <c r="A5422" s="89">
        <v>30</v>
      </c>
      <c r="B5422" s="73">
        <v>20821</v>
      </c>
      <c r="C5422" s="73" t="s">
        <v>514</v>
      </c>
      <c r="D5422" s="73" t="s">
        <v>5145</v>
      </c>
      <c r="E5422" s="73"/>
      <c r="F5422" s="73"/>
      <c r="G5422" s="88">
        <v>25350.01</v>
      </c>
      <c r="H5422" s="73">
        <v>2557</v>
      </c>
      <c r="I5422" s="73" t="s">
        <v>154</v>
      </c>
      <c r="J5422" s="73" t="s">
        <v>155</v>
      </c>
      <c r="K5422" s="73" t="s">
        <v>4671</v>
      </c>
    </row>
    <row r="5423" spans="1:11" ht="17.25">
      <c r="A5423" s="89">
        <v>18</v>
      </c>
      <c r="B5423" s="73">
        <v>20852</v>
      </c>
      <c r="C5423" s="73" t="s">
        <v>514</v>
      </c>
      <c r="D5423" s="73" t="s">
        <v>5146</v>
      </c>
      <c r="E5423" s="73"/>
      <c r="F5423" s="73"/>
      <c r="G5423" s="88">
        <v>7839.89</v>
      </c>
      <c r="H5423" s="73">
        <v>2557</v>
      </c>
      <c r="I5423" s="73" t="s">
        <v>154</v>
      </c>
      <c r="J5423" s="73" t="s">
        <v>155</v>
      </c>
      <c r="K5423" s="73" t="s">
        <v>4671</v>
      </c>
    </row>
    <row r="5424" spans="1:11" ht="17.25">
      <c r="A5424" s="89">
        <v>10</v>
      </c>
      <c r="B5424" s="73">
        <v>20880</v>
      </c>
      <c r="C5424" s="73" t="s">
        <v>514</v>
      </c>
      <c r="D5424" s="73" t="s">
        <v>5147</v>
      </c>
      <c r="E5424" s="73"/>
      <c r="F5424" s="73"/>
      <c r="G5424" s="88">
        <v>11449</v>
      </c>
      <c r="H5424" s="73">
        <v>2557</v>
      </c>
      <c r="I5424" s="73" t="s">
        <v>154</v>
      </c>
      <c r="J5424" s="73" t="s">
        <v>155</v>
      </c>
      <c r="K5424" s="73" t="s">
        <v>4671</v>
      </c>
    </row>
    <row r="5425" spans="1:11" ht="17.25">
      <c r="A5425" s="89">
        <v>2</v>
      </c>
      <c r="B5425" s="73">
        <v>20911</v>
      </c>
      <c r="C5425" s="73" t="s">
        <v>514</v>
      </c>
      <c r="D5425" s="73" t="s">
        <v>5148</v>
      </c>
      <c r="E5425" s="73"/>
      <c r="F5425" s="73"/>
      <c r="G5425" s="88">
        <v>17548</v>
      </c>
      <c r="H5425" s="73">
        <v>2557</v>
      </c>
      <c r="I5425" s="73" t="s">
        <v>154</v>
      </c>
      <c r="J5425" s="73" t="s">
        <v>155</v>
      </c>
      <c r="K5425" s="73" t="s">
        <v>4671</v>
      </c>
    </row>
    <row r="5426" spans="1:11" ht="17.25">
      <c r="A5426" s="89">
        <v>2</v>
      </c>
      <c r="B5426" s="73">
        <v>20911</v>
      </c>
      <c r="C5426" s="73" t="s">
        <v>514</v>
      </c>
      <c r="D5426" s="73" t="s">
        <v>5149</v>
      </c>
      <c r="E5426" s="73"/>
      <c r="F5426" s="73"/>
      <c r="G5426" s="88">
        <v>8560</v>
      </c>
      <c r="H5426" s="73">
        <v>2557</v>
      </c>
      <c r="I5426" s="73" t="s">
        <v>154</v>
      </c>
      <c r="J5426" s="73" t="s">
        <v>155</v>
      </c>
      <c r="K5426" s="73" t="s">
        <v>4671</v>
      </c>
    </row>
    <row r="5427" spans="1:11" ht="17.25">
      <c r="A5427" s="89">
        <v>9</v>
      </c>
      <c r="B5427" s="73">
        <v>20911</v>
      </c>
      <c r="C5427" s="73" t="s">
        <v>514</v>
      </c>
      <c r="D5427" s="73" t="s">
        <v>5150</v>
      </c>
      <c r="E5427" s="73"/>
      <c r="F5427" s="73"/>
      <c r="G5427" s="88">
        <v>5350</v>
      </c>
      <c r="H5427" s="73">
        <v>2557</v>
      </c>
      <c r="I5427" s="73" t="s">
        <v>154</v>
      </c>
      <c r="J5427" s="73" t="s">
        <v>155</v>
      </c>
      <c r="K5427" s="73" t="s">
        <v>4671</v>
      </c>
    </row>
    <row r="5428" spans="1:11" ht="17.25">
      <c r="A5428" s="89">
        <v>11</v>
      </c>
      <c r="B5428" s="73">
        <v>20911</v>
      </c>
      <c r="C5428" s="73" t="s">
        <v>514</v>
      </c>
      <c r="D5428" s="73" t="s">
        <v>5151</v>
      </c>
      <c r="E5428" s="73"/>
      <c r="F5428" s="73"/>
      <c r="G5428" s="88">
        <v>802</v>
      </c>
      <c r="H5428" s="73">
        <v>2557</v>
      </c>
      <c r="I5428" s="73" t="s">
        <v>154</v>
      </c>
      <c r="J5428" s="73" t="s">
        <v>155</v>
      </c>
      <c r="K5428" s="73" t="s">
        <v>4671</v>
      </c>
    </row>
    <row r="5429" spans="1:11" ht="17.25">
      <c r="A5429" s="89">
        <v>8</v>
      </c>
      <c r="B5429" s="73">
        <v>20941</v>
      </c>
      <c r="C5429" s="73" t="s">
        <v>514</v>
      </c>
      <c r="D5429" s="73" t="s">
        <v>5152</v>
      </c>
      <c r="E5429" s="73"/>
      <c r="F5429" s="73"/>
      <c r="G5429" s="88">
        <v>2675</v>
      </c>
      <c r="H5429" s="73">
        <v>2557</v>
      </c>
      <c r="I5429" s="73" t="s">
        <v>154</v>
      </c>
      <c r="J5429" s="73" t="s">
        <v>155</v>
      </c>
      <c r="K5429" s="73" t="s">
        <v>4671</v>
      </c>
    </row>
    <row r="5430" spans="1:11" ht="17.25">
      <c r="A5430" s="89">
        <v>8</v>
      </c>
      <c r="B5430" s="73">
        <v>20941</v>
      </c>
      <c r="C5430" s="73" t="s">
        <v>514</v>
      </c>
      <c r="D5430" s="73" t="s">
        <v>5153</v>
      </c>
      <c r="E5430" s="73"/>
      <c r="F5430" s="73"/>
      <c r="G5430" s="88">
        <v>4280</v>
      </c>
      <c r="H5430" s="73">
        <v>2557</v>
      </c>
      <c r="I5430" s="73" t="s">
        <v>154</v>
      </c>
      <c r="J5430" s="73" t="s">
        <v>155</v>
      </c>
      <c r="K5430" s="73" t="s">
        <v>4671</v>
      </c>
    </row>
    <row r="5431" spans="1:11" ht="17.25">
      <c r="A5431" s="89">
        <v>9</v>
      </c>
      <c r="B5431" s="73">
        <v>20972</v>
      </c>
      <c r="C5431" s="73" t="s">
        <v>514</v>
      </c>
      <c r="D5431" s="73" t="s">
        <v>5154</v>
      </c>
      <c r="E5431" s="73"/>
      <c r="F5431" s="73"/>
      <c r="G5431" s="88">
        <v>3592</v>
      </c>
      <c r="H5431" s="73">
        <v>2557</v>
      </c>
      <c r="I5431" s="73" t="s">
        <v>154</v>
      </c>
      <c r="J5431" s="73" t="s">
        <v>155</v>
      </c>
      <c r="K5431" s="73" t="s">
        <v>4671</v>
      </c>
    </row>
    <row r="5432" spans="1:11" ht="17.25">
      <c r="A5432" s="89">
        <v>7</v>
      </c>
      <c r="B5432" s="73">
        <v>21002</v>
      </c>
      <c r="C5432" s="73" t="s">
        <v>514</v>
      </c>
      <c r="D5432" s="73" t="s">
        <v>5155</v>
      </c>
      <c r="E5432" s="73"/>
      <c r="F5432" s="73"/>
      <c r="G5432" s="88">
        <v>61924</v>
      </c>
      <c r="H5432" s="73">
        <v>2557</v>
      </c>
      <c r="I5432" s="73" t="s">
        <v>154</v>
      </c>
      <c r="J5432" s="73" t="s">
        <v>155</v>
      </c>
      <c r="K5432" s="73" t="s">
        <v>4671</v>
      </c>
    </row>
    <row r="5433" spans="1:11" ht="17.25">
      <c r="A5433" s="89">
        <v>10</v>
      </c>
      <c r="B5433" s="73">
        <v>21002</v>
      </c>
      <c r="C5433" s="73" t="s">
        <v>514</v>
      </c>
      <c r="D5433" s="73" t="s">
        <v>5156</v>
      </c>
      <c r="E5433" s="73"/>
      <c r="F5433" s="73"/>
      <c r="G5433" s="88">
        <v>1284</v>
      </c>
      <c r="H5433" s="73">
        <v>2557</v>
      </c>
      <c r="I5433" s="73" t="s">
        <v>154</v>
      </c>
      <c r="J5433" s="73" t="s">
        <v>155</v>
      </c>
      <c r="K5433" s="73" t="s">
        <v>4671</v>
      </c>
    </row>
    <row r="5434" spans="1:11" ht="17.25">
      <c r="A5434" s="89">
        <v>16</v>
      </c>
      <c r="B5434" s="73">
        <v>21002</v>
      </c>
      <c r="C5434" s="73" t="s">
        <v>514</v>
      </c>
      <c r="D5434" s="73" t="s">
        <v>5157</v>
      </c>
      <c r="E5434" s="73"/>
      <c r="F5434" s="73"/>
      <c r="G5434" s="88">
        <v>53696</v>
      </c>
      <c r="H5434" s="73">
        <v>2557</v>
      </c>
      <c r="I5434" s="73" t="s">
        <v>154</v>
      </c>
      <c r="J5434" s="73" t="s">
        <v>155</v>
      </c>
      <c r="K5434" s="73" t="s">
        <v>4671</v>
      </c>
    </row>
    <row r="5435" spans="1:11" ht="17.25">
      <c r="A5435" s="89">
        <v>27</v>
      </c>
      <c r="B5435" s="73">
        <v>21002</v>
      </c>
      <c r="C5435" s="73" t="s">
        <v>514</v>
      </c>
      <c r="D5435" s="73" t="s">
        <v>5158</v>
      </c>
      <c r="E5435" s="73"/>
      <c r="F5435" s="73"/>
      <c r="G5435" s="88">
        <v>2675</v>
      </c>
      <c r="H5435" s="73">
        <v>2557</v>
      </c>
      <c r="I5435" s="73" t="s">
        <v>154</v>
      </c>
      <c r="J5435" s="73" t="s">
        <v>155</v>
      </c>
      <c r="K5435" s="73" t="s">
        <v>4671</v>
      </c>
    </row>
    <row r="5436" spans="1:11" ht="17.25">
      <c r="A5436" s="65">
        <v>15</v>
      </c>
      <c r="B5436" s="90">
        <v>21033</v>
      </c>
      <c r="C5436" s="73" t="s">
        <v>514</v>
      </c>
      <c r="D5436" s="66" t="s">
        <v>5159</v>
      </c>
      <c r="E5436" s="66"/>
      <c r="F5436" s="66"/>
      <c r="G5436" s="70">
        <v>750</v>
      </c>
      <c r="H5436" s="73">
        <v>2557</v>
      </c>
      <c r="I5436" s="73" t="s">
        <v>154</v>
      </c>
      <c r="J5436" s="73" t="s">
        <v>155</v>
      </c>
      <c r="K5436" s="73" t="s">
        <v>4671</v>
      </c>
    </row>
    <row r="5437" spans="1:11" ht="17.25">
      <c r="A5437" s="65">
        <v>18</v>
      </c>
      <c r="B5437" s="90">
        <v>21033</v>
      </c>
      <c r="C5437" s="73" t="s">
        <v>514</v>
      </c>
      <c r="D5437" s="66" t="s">
        <v>5160</v>
      </c>
      <c r="E5437" s="66"/>
      <c r="F5437" s="66"/>
      <c r="G5437" s="70">
        <v>17120</v>
      </c>
      <c r="H5437" s="73">
        <v>2557</v>
      </c>
      <c r="I5437" s="73" t="s">
        <v>154</v>
      </c>
      <c r="J5437" s="73" t="s">
        <v>155</v>
      </c>
      <c r="K5437" s="73" t="s">
        <v>4671</v>
      </c>
    </row>
    <row r="5438" spans="1:11" ht="17.25">
      <c r="A5438" s="65">
        <v>25</v>
      </c>
      <c r="B5438" s="90">
        <v>21033</v>
      </c>
      <c r="C5438" s="73" t="s">
        <v>514</v>
      </c>
      <c r="D5438" s="66" t="s">
        <v>5161</v>
      </c>
      <c r="E5438" s="66"/>
      <c r="F5438" s="66"/>
      <c r="G5438" s="70">
        <v>3950</v>
      </c>
      <c r="H5438" s="73">
        <v>2557</v>
      </c>
      <c r="I5438" s="73" t="s">
        <v>154</v>
      </c>
      <c r="J5438" s="73" t="s">
        <v>155</v>
      </c>
      <c r="K5438" s="73" t="s">
        <v>4671</v>
      </c>
    </row>
    <row r="5439" spans="1:11" ht="17.25">
      <c r="A5439" s="65">
        <v>28</v>
      </c>
      <c r="B5439" s="90">
        <v>21033</v>
      </c>
      <c r="C5439" s="73" t="s">
        <v>514</v>
      </c>
      <c r="D5439" s="66" t="s">
        <v>5162</v>
      </c>
      <c r="E5439" s="66"/>
      <c r="F5439" s="66"/>
      <c r="G5439" s="70">
        <v>17425.490000000002</v>
      </c>
      <c r="H5439" s="73">
        <v>2557</v>
      </c>
      <c r="I5439" s="73" t="s">
        <v>154</v>
      </c>
      <c r="J5439" s="73" t="s">
        <v>155</v>
      </c>
      <c r="K5439" s="73" t="s">
        <v>4671</v>
      </c>
    </row>
    <row r="5440" spans="1:11" ht="17.25">
      <c r="A5440" s="65">
        <v>11</v>
      </c>
      <c r="B5440" s="90">
        <v>21064</v>
      </c>
      <c r="C5440" s="73" t="s">
        <v>514</v>
      </c>
      <c r="D5440" s="66" t="s">
        <v>5163</v>
      </c>
      <c r="E5440" s="66"/>
      <c r="F5440" s="66"/>
      <c r="G5440" s="70">
        <v>4066</v>
      </c>
      <c r="H5440" s="73">
        <v>2557</v>
      </c>
      <c r="I5440" s="73" t="s">
        <v>154</v>
      </c>
      <c r="J5440" s="73" t="s">
        <v>155</v>
      </c>
      <c r="K5440" s="73" t="s">
        <v>4671</v>
      </c>
    </row>
    <row r="5441" spans="1:11" ht="17.25">
      <c r="A5441" s="65">
        <v>12</v>
      </c>
      <c r="B5441" s="90">
        <v>21064</v>
      </c>
      <c r="C5441" s="73" t="s">
        <v>514</v>
      </c>
      <c r="D5441" s="66" t="s">
        <v>5164</v>
      </c>
      <c r="E5441" s="66"/>
      <c r="F5441" s="66"/>
      <c r="G5441" s="70">
        <v>327</v>
      </c>
      <c r="H5441" s="73">
        <v>2557</v>
      </c>
      <c r="I5441" s="73" t="s">
        <v>154</v>
      </c>
      <c r="J5441" s="73" t="s">
        <v>155</v>
      </c>
      <c r="K5441" s="73" t="s">
        <v>4671</v>
      </c>
    </row>
    <row r="5442" spans="1:11" ht="17.25">
      <c r="A5442" s="65">
        <v>15</v>
      </c>
      <c r="B5442" s="90">
        <v>21064</v>
      </c>
      <c r="C5442" s="73" t="s">
        <v>514</v>
      </c>
      <c r="D5442" s="66" t="s">
        <v>5165</v>
      </c>
      <c r="E5442" s="66"/>
      <c r="F5442" s="66"/>
      <c r="G5442" s="70">
        <v>6955</v>
      </c>
      <c r="H5442" s="73">
        <v>2557</v>
      </c>
      <c r="I5442" s="73" t="s">
        <v>154</v>
      </c>
      <c r="J5442" s="73" t="s">
        <v>155</v>
      </c>
      <c r="K5442" s="73" t="s">
        <v>4671</v>
      </c>
    </row>
    <row r="5443" spans="1:11" ht="17.25">
      <c r="A5443" s="65">
        <v>16</v>
      </c>
      <c r="B5443" s="90">
        <v>21064</v>
      </c>
      <c r="C5443" s="73" t="s">
        <v>514</v>
      </c>
      <c r="D5443" s="66" t="s">
        <v>5166</v>
      </c>
      <c r="E5443" s="66"/>
      <c r="F5443" s="66"/>
      <c r="G5443" s="70">
        <v>535</v>
      </c>
      <c r="H5443" s="73">
        <v>2557</v>
      </c>
      <c r="I5443" s="73" t="s">
        <v>154</v>
      </c>
      <c r="J5443" s="73" t="s">
        <v>155</v>
      </c>
      <c r="K5443" s="73" t="s">
        <v>4671</v>
      </c>
    </row>
    <row r="5444" spans="1:11" ht="17.25">
      <c r="A5444" s="89">
        <v>25</v>
      </c>
      <c r="B5444" s="73">
        <v>20760</v>
      </c>
      <c r="C5444" s="73" t="s">
        <v>536</v>
      </c>
      <c r="D5444" s="73" t="s">
        <v>5167</v>
      </c>
      <c r="E5444" s="88"/>
      <c r="F5444" s="88"/>
      <c r="G5444" s="88">
        <v>43500</v>
      </c>
      <c r="H5444" s="73">
        <v>2557</v>
      </c>
      <c r="I5444" s="73" t="s">
        <v>534</v>
      </c>
      <c r="J5444" s="73" t="s">
        <v>4561</v>
      </c>
      <c r="K5444" s="73" t="s">
        <v>4671</v>
      </c>
    </row>
    <row r="5445" spans="1:11" ht="17.25">
      <c r="A5445" s="89">
        <v>25</v>
      </c>
      <c r="B5445" s="73">
        <v>20760</v>
      </c>
      <c r="C5445" s="73" t="s">
        <v>536</v>
      </c>
      <c r="D5445" s="73" t="s">
        <v>5168</v>
      </c>
      <c r="E5445" s="88"/>
      <c r="F5445" s="88"/>
      <c r="G5445" s="88">
        <v>37450</v>
      </c>
      <c r="H5445" s="73">
        <v>2557</v>
      </c>
      <c r="I5445" s="73" t="s">
        <v>534</v>
      </c>
      <c r="J5445" s="73" t="s">
        <v>4561</v>
      </c>
      <c r="K5445" s="73" t="s">
        <v>4671</v>
      </c>
    </row>
    <row r="5446" spans="1:11" ht="17.25">
      <c r="A5446" s="89">
        <v>25</v>
      </c>
      <c r="B5446" s="73">
        <v>20760</v>
      </c>
      <c r="C5446" s="73" t="s">
        <v>536</v>
      </c>
      <c r="D5446" s="73" t="s">
        <v>5168</v>
      </c>
      <c r="E5446" s="88"/>
      <c r="F5446" s="88"/>
      <c r="G5446" s="88">
        <v>171200</v>
      </c>
      <c r="H5446" s="73">
        <v>2557</v>
      </c>
      <c r="I5446" s="73" t="s">
        <v>534</v>
      </c>
      <c r="J5446" s="73" t="s">
        <v>4561</v>
      </c>
      <c r="K5446" s="73" t="s">
        <v>4671</v>
      </c>
    </row>
    <row r="5447" spans="1:11" ht="17.25">
      <c r="A5447" s="89">
        <v>4</v>
      </c>
      <c r="B5447" s="73">
        <v>20790</v>
      </c>
      <c r="C5447" s="73" t="s">
        <v>536</v>
      </c>
      <c r="D5447" s="73" t="s">
        <v>5169</v>
      </c>
      <c r="E5447" s="88"/>
      <c r="F5447" s="88"/>
      <c r="G5447" s="88">
        <v>39911</v>
      </c>
      <c r="H5447" s="73">
        <v>2557</v>
      </c>
      <c r="I5447" s="73" t="s">
        <v>534</v>
      </c>
      <c r="J5447" s="73" t="s">
        <v>4561</v>
      </c>
      <c r="K5447" s="73" t="s">
        <v>4671</v>
      </c>
    </row>
    <row r="5448" spans="1:11" ht="17.25">
      <c r="A5448" s="89">
        <v>18</v>
      </c>
      <c r="B5448" s="73">
        <v>20790</v>
      </c>
      <c r="C5448" s="73" t="s">
        <v>536</v>
      </c>
      <c r="D5448" s="73" t="s">
        <v>5170</v>
      </c>
      <c r="E5448" s="88"/>
      <c r="F5448" s="88"/>
      <c r="G5448" s="88">
        <v>40000</v>
      </c>
      <c r="H5448" s="73">
        <v>2557</v>
      </c>
      <c r="I5448" s="73" t="s">
        <v>534</v>
      </c>
      <c r="J5448" s="73" t="s">
        <v>4561</v>
      </c>
      <c r="K5448" s="73" t="s">
        <v>4671</v>
      </c>
    </row>
    <row r="5449" spans="1:11" ht="17.25">
      <c r="A5449" s="89">
        <v>23</v>
      </c>
      <c r="B5449" s="73">
        <v>20790</v>
      </c>
      <c r="C5449" s="73" t="s">
        <v>536</v>
      </c>
      <c r="D5449" s="73" t="s">
        <v>5171</v>
      </c>
      <c r="E5449" s="88"/>
      <c r="F5449" s="88"/>
      <c r="G5449" s="88">
        <v>40000</v>
      </c>
      <c r="H5449" s="73">
        <v>2557</v>
      </c>
      <c r="I5449" s="73" t="s">
        <v>534</v>
      </c>
      <c r="J5449" s="73" t="s">
        <v>4561</v>
      </c>
      <c r="K5449" s="73" t="s">
        <v>4671</v>
      </c>
    </row>
    <row r="5450" spans="1:11" ht="17.25">
      <c r="A5450" s="89">
        <v>9</v>
      </c>
      <c r="B5450" s="73">
        <v>20821</v>
      </c>
      <c r="C5450" s="73" t="s">
        <v>536</v>
      </c>
      <c r="D5450" s="73" t="s">
        <v>5172</v>
      </c>
      <c r="E5450" s="88"/>
      <c r="F5450" s="88"/>
      <c r="G5450" s="88">
        <v>79680</v>
      </c>
      <c r="H5450" s="73">
        <v>2557</v>
      </c>
      <c r="I5450" s="73" t="s">
        <v>534</v>
      </c>
      <c r="J5450" s="73" t="s">
        <v>4561</v>
      </c>
      <c r="K5450" s="73" t="s">
        <v>4671</v>
      </c>
    </row>
    <row r="5451" spans="1:11" ht="17.25">
      <c r="A5451" s="89">
        <v>27</v>
      </c>
      <c r="B5451" s="73">
        <v>20821</v>
      </c>
      <c r="C5451" s="73" t="s">
        <v>536</v>
      </c>
      <c r="D5451" s="73" t="s">
        <v>5173</v>
      </c>
      <c r="E5451" s="88"/>
      <c r="F5451" s="88"/>
      <c r="G5451" s="88">
        <v>44993.5</v>
      </c>
      <c r="H5451" s="73">
        <v>2557</v>
      </c>
      <c r="I5451" s="73" t="s">
        <v>534</v>
      </c>
      <c r="J5451" s="73" t="s">
        <v>4561</v>
      </c>
      <c r="K5451" s="73" t="s">
        <v>4671</v>
      </c>
    </row>
    <row r="5452" spans="1:11" ht="17.25">
      <c r="A5452" s="89">
        <v>27</v>
      </c>
      <c r="B5452" s="73">
        <v>20821</v>
      </c>
      <c r="C5452" s="73" t="s">
        <v>536</v>
      </c>
      <c r="D5452" s="73" t="s">
        <v>5174</v>
      </c>
      <c r="E5452" s="88"/>
      <c r="F5452" s="88"/>
      <c r="G5452" s="88">
        <v>40000</v>
      </c>
      <c r="H5452" s="73">
        <v>2557</v>
      </c>
      <c r="I5452" s="73" t="s">
        <v>534</v>
      </c>
      <c r="J5452" s="73" t="s">
        <v>4561</v>
      </c>
      <c r="K5452" s="73" t="s">
        <v>4671</v>
      </c>
    </row>
    <row r="5453" spans="1:11" ht="17.25">
      <c r="A5453" s="89">
        <v>27</v>
      </c>
      <c r="B5453" s="73">
        <v>20821</v>
      </c>
      <c r="C5453" s="73" t="s">
        <v>536</v>
      </c>
      <c r="D5453" s="73" t="s">
        <v>5175</v>
      </c>
      <c r="E5453" s="88"/>
      <c r="F5453" s="88"/>
      <c r="G5453" s="88">
        <v>40000</v>
      </c>
      <c r="H5453" s="73">
        <v>2557</v>
      </c>
      <c r="I5453" s="73" t="s">
        <v>534</v>
      </c>
      <c r="J5453" s="73" t="s">
        <v>4561</v>
      </c>
      <c r="K5453" s="73" t="s">
        <v>4671</v>
      </c>
    </row>
    <row r="5454" spans="1:11" ht="17.25">
      <c r="A5454" s="89">
        <v>10</v>
      </c>
      <c r="B5454" s="73">
        <v>20911</v>
      </c>
      <c r="C5454" s="73" t="s">
        <v>536</v>
      </c>
      <c r="D5454" s="73" t="s">
        <v>5176</v>
      </c>
      <c r="E5454" s="88"/>
      <c r="F5454" s="88"/>
      <c r="G5454" s="88">
        <v>24900</v>
      </c>
      <c r="H5454" s="73">
        <v>2557</v>
      </c>
      <c r="I5454" s="73" t="s">
        <v>534</v>
      </c>
      <c r="J5454" s="73" t="s">
        <v>4561</v>
      </c>
      <c r="K5454" s="73" t="s">
        <v>4671</v>
      </c>
    </row>
    <row r="5455" spans="1:11" ht="17.25">
      <c r="A5455" s="89">
        <v>22</v>
      </c>
      <c r="B5455" s="73">
        <v>20911</v>
      </c>
      <c r="C5455" s="73" t="s">
        <v>536</v>
      </c>
      <c r="D5455" s="73" t="s">
        <v>5177</v>
      </c>
      <c r="E5455" s="88"/>
      <c r="F5455" s="88"/>
      <c r="G5455" s="88">
        <v>354170</v>
      </c>
      <c r="H5455" s="73">
        <v>2557</v>
      </c>
      <c r="I5455" s="73" t="s">
        <v>534</v>
      </c>
      <c r="J5455" s="73" t="s">
        <v>4561</v>
      </c>
      <c r="K5455" s="73" t="s">
        <v>4671</v>
      </c>
    </row>
    <row r="5456" spans="1:11" ht="17.25">
      <c r="A5456" s="89">
        <v>23</v>
      </c>
      <c r="B5456" s="73">
        <v>20911</v>
      </c>
      <c r="C5456" s="73" t="s">
        <v>536</v>
      </c>
      <c r="D5456" s="73" t="s">
        <v>5178</v>
      </c>
      <c r="E5456" s="88"/>
      <c r="F5456" s="88"/>
      <c r="G5456" s="88">
        <v>60000</v>
      </c>
      <c r="H5456" s="73">
        <v>2557</v>
      </c>
      <c r="I5456" s="73" t="s">
        <v>534</v>
      </c>
      <c r="J5456" s="73" t="s">
        <v>4561</v>
      </c>
      <c r="K5456" s="73" t="s">
        <v>4671</v>
      </c>
    </row>
    <row r="5457" spans="1:11" ht="17.25">
      <c r="A5457" s="89">
        <v>26</v>
      </c>
      <c r="B5457" s="73">
        <v>20972</v>
      </c>
      <c r="C5457" s="73" t="s">
        <v>536</v>
      </c>
      <c r="D5457" s="73" t="s">
        <v>5179</v>
      </c>
      <c r="E5457" s="88"/>
      <c r="F5457" s="88"/>
      <c r="G5457" s="88">
        <v>15000</v>
      </c>
      <c r="H5457" s="73">
        <v>2557</v>
      </c>
      <c r="I5457" s="73" t="s">
        <v>534</v>
      </c>
      <c r="J5457" s="73" t="s">
        <v>4561</v>
      </c>
      <c r="K5457" s="73" t="s">
        <v>4671</v>
      </c>
    </row>
    <row r="5458" spans="1:11" ht="17.25">
      <c r="A5458" s="89">
        <v>16</v>
      </c>
      <c r="B5458" s="73">
        <v>21002</v>
      </c>
      <c r="C5458" s="73" t="s">
        <v>536</v>
      </c>
      <c r="D5458" s="73" t="s">
        <v>5180</v>
      </c>
      <c r="E5458" s="88"/>
      <c r="F5458" s="88"/>
      <c r="G5458" s="88">
        <v>63879</v>
      </c>
      <c r="H5458" s="73">
        <v>2557</v>
      </c>
      <c r="I5458" s="73" t="s">
        <v>534</v>
      </c>
      <c r="J5458" s="73" t="s">
        <v>4561</v>
      </c>
      <c r="K5458" s="73" t="s">
        <v>4671</v>
      </c>
    </row>
    <row r="5459" spans="1:11" ht="17.25">
      <c r="A5459" s="65">
        <v>18</v>
      </c>
      <c r="B5459" s="90">
        <v>21033</v>
      </c>
      <c r="C5459" s="73" t="s">
        <v>536</v>
      </c>
      <c r="D5459" s="66" t="s">
        <v>5181</v>
      </c>
      <c r="E5459" s="70"/>
      <c r="F5459" s="70"/>
      <c r="G5459" s="70">
        <v>8400</v>
      </c>
      <c r="H5459" s="73">
        <v>2557</v>
      </c>
      <c r="I5459" s="73" t="s">
        <v>534</v>
      </c>
      <c r="J5459" s="73" t="s">
        <v>4561</v>
      </c>
      <c r="K5459" s="73" t="s">
        <v>4671</v>
      </c>
    </row>
    <row r="5460" spans="1:11" ht="17.25">
      <c r="A5460" s="65">
        <v>21</v>
      </c>
      <c r="B5460" s="90">
        <v>21033</v>
      </c>
      <c r="C5460" s="73" t="s">
        <v>536</v>
      </c>
      <c r="D5460" s="66" t="s">
        <v>5182</v>
      </c>
      <c r="E5460" s="70"/>
      <c r="F5460" s="70"/>
      <c r="G5460" s="70">
        <v>90000</v>
      </c>
      <c r="H5460" s="73">
        <v>2557</v>
      </c>
      <c r="I5460" s="73" t="s">
        <v>534</v>
      </c>
      <c r="J5460" s="73" t="s">
        <v>4561</v>
      </c>
      <c r="K5460" s="73" t="s">
        <v>4671</v>
      </c>
    </row>
    <row r="5461" spans="1:11" ht="17.25">
      <c r="A5461" s="65">
        <v>21</v>
      </c>
      <c r="B5461" s="90">
        <v>21033</v>
      </c>
      <c r="C5461" s="73" t="s">
        <v>536</v>
      </c>
      <c r="D5461" s="66" t="s">
        <v>5183</v>
      </c>
      <c r="E5461" s="70"/>
      <c r="F5461" s="70"/>
      <c r="G5461" s="70">
        <v>40000</v>
      </c>
      <c r="H5461" s="73">
        <v>2557</v>
      </c>
      <c r="I5461" s="73" t="s">
        <v>534</v>
      </c>
      <c r="J5461" s="73" t="s">
        <v>4561</v>
      </c>
      <c r="K5461" s="73" t="s">
        <v>4671</v>
      </c>
    </row>
    <row r="5462" spans="1:11" ht="17.25">
      <c r="A5462" s="65">
        <v>9</v>
      </c>
      <c r="B5462" s="90">
        <v>21064</v>
      </c>
      <c r="C5462" s="73" t="s">
        <v>536</v>
      </c>
      <c r="D5462" s="66" t="s">
        <v>5184</v>
      </c>
      <c r="E5462" s="70"/>
      <c r="F5462" s="70"/>
      <c r="G5462" s="70">
        <v>27900</v>
      </c>
      <c r="H5462" s="73">
        <v>2557</v>
      </c>
      <c r="I5462" s="73" t="s">
        <v>534</v>
      </c>
      <c r="J5462" s="73" t="s">
        <v>4561</v>
      </c>
      <c r="K5462" s="73" t="s">
        <v>4671</v>
      </c>
    </row>
    <row r="5463" spans="1:11" ht="17.25">
      <c r="A5463" s="65">
        <v>22</v>
      </c>
      <c r="B5463" s="90">
        <v>21064</v>
      </c>
      <c r="C5463" s="73" t="s">
        <v>536</v>
      </c>
      <c r="D5463" s="66" t="s">
        <v>5185</v>
      </c>
      <c r="E5463" s="70"/>
      <c r="F5463" s="70"/>
      <c r="G5463" s="70">
        <v>90950</v>
      </c>
      <c r="H5463" s="73">
        <v>2557</v>
      </c>
      <c r="I5463" s="73" t="s">
        <v>534</v>
      </c>
      <c r="J5463" s="73" t="s">
        <v>4561</v>
      </c>
      <c r="K5463" s="73" t="s">
        <v>4671</v>
      </c>
    </row>
    <row r="5464" spans="1:11" ht="17.25">
      <c r="A5464" s="89">
        <v>21</v>
      </c>
      <c r="B5464" s="73">
        <v>20760</v>
      </c>
      <c r="C5464" s="71" t="s">
        <v>236</v>
      </c>
      <c r="D5464" s="73" t="s">
        <v>5186</v>
      </c>
      <c r="E5464" s="73"/>
      <c r="F5464" s="73"/>
      <c r="G5464" s="88">
        <v>6510</v>
      </c>
      <c r="H5464" s="73">
        <v>2557</v>
      </c>
      <c r="I5464" s="73" t="s">
        <v>478</v>
      </c>
      <c r="J5464" s="73" t="s">
        <v>550</v>
      </c>
      <c r="K5464" s="73" t="s">
        <v>4671</v>
      </c>
    </row>
    <row r="5465" spans="1:11" ht="17.25">
      <c r="A5465" s="89">
        <v>29</v>
      </c>
      <c r="B5465" s="73">
        <v>20760</v>
      </c>
      <c r="C5465" s="71" t="s">
        <v>236</v>
      </c>
      <c r="D5465" s="73" t="s">
        <v>5187</v>
      </c>
      <c r="E5465" s="73"/>
      <c r="F5465" s="73"/>
      <c r="G5465" s="88">
        <v>12900</v>
      </c>
      <c r="H5465" s="73">
        <v>2557</v>
      </c>
      <c r="I5465" s="73" t="s">
        <v>478</v>
      </c>
      <c r="J5465" s="73" t="s">
        <v>550</v>
      </c>
      <c r="K5465" s="73" t="s">
        <v>4671</v>
      </c>
    </row>
    <row r="5466" spans="1:11" ht="17.25">
      <c r="A5466" s="89">
        <v>13</v>
      </c>
      <c r="B5466" s="73">
        <v>20790</v>
      </c>
      <c r="C5466" s="71" t="s">
        <v>236</v>
      </c>
      <c r="D5466" s="73" t="s">
        <v>5188</v>
      </c>
      <c r="E5466" s="73"/>
      <c r="F5466" s="73"/>
      <c r="G5466" s="88">
        <v>5000</v>
      </c>
      <c r="H5466" s="73">
        <v>2557</v>
      </c>
      <c r="I5466" s="73" t="s">
        <v>478</v>
      </c>
      <c r="J5466" s="73" t="s">
        <v>550</v>
      </c>
      <c r="K5466" s="73" t="s">
        <v>4671</v>
      </c>
    </row>
    <row r="5467" spans="1:11" ht="17.25">
      <c r="A5467" s="89">
        <v>13</v>
      </c>
      <c r="B5467" s="73">
        <v>20790</v>
      </c>
      <c r="C5467" s="71" t="s">
        <v>236</v>
      </c>
      <c r="D5467" s="73" t="s">
        <v>5189</v>
      </c>
      <c r="E5467" s="73"/>
      <c r="F5467" s="73"/>
      <c r="G5467" s="88">
        <v>5360</v>
      </c>
      <c r="H5467" s="73">
        <v>2557</v>
      </c>
      <c r="I5467" s="73" t="s">
        <v>478</v>
      </c>
      <c r="J5467" s="73" t="s">
        <v>550</v>
      </c>
      <c r="K5467" s="73" t="s">
        <v>4671</v>
      </c>
    </row>
    <row r="5468" spans="1:11" ht="17.25">
      <c r="A5468" s="89">
        <v>16</v>
      </c>
      <c r="B5468" s="73">
        <v>20790</v>
      </c>
      <c r="C5468" s="71" t="s">
        <v>236</v>
      </c>
      <c r="D5468" s="73" t="s">
        <v>5190</v>
      </c>
      <c r="E5468" s="73"/>
      <c r="F5468" s="73"/>
      <c r="G5468" s="88">
        <v>22880</v>
      </c>
      <c r="H5468" s="73">
        <v>2557</v>
      </c>
      <c r="I5468" s="73" t="s">
        <v>478</v>
      </c>
      <c r="J5468" s="73" t="s">
        <v>550</v>
      </c>
      <c r="K5468" s="73" t="s">
        <v>4671</v>
      </c>
    </row>
    <row r="5469" spans="1:11" ht="17.25">
      <c r="A5469" s="89">
        <v>20</v>
      </c>
      <c r="B5469" s="73">
        <v>20790</v>
      </c>
      <c r="C5469" s="71" t="s">
        <v>236</v>
      </c>
      <c r="D5469" s="73" t="s">
        <v>5191</v>
      </c>
      <c r="E5469" s="73"/>
      <c r="F5469" s="73"/>
      <c r="G5469" s="88">
        <v>5000</v>
      </c>
      <c r="H5469" s="73">
        <v>2557</v>
      </c>
      <c r="I5469" s="73" t="s">
        <v>478</v>
      </c>
      <c r="J5469" s="73" t="s">
        <v>550</v>
      </c>
      <c r="K5469" s="73" t="s">
        <v>4671</v>
      </c>
    </row>
    <row r="5470" spans="1:11" ht="17.25">
      <c r="A5470" s="89">
        <v>23</v>
      </c>
      <c r="B5470" s="73">
        <v>20821</v>
      </c>
      <c r="C5470" s="71" t="s">
        <v>236</v>
      </c>
      <c r="D5470" s="73" t="s">
        <v>5192</v>
      </c>
      <c r="E5470" s="73"/>
      <c r="F5470" s="73"/>
      <c r="G5470" s="88">
        <v>16655</v>
      </c>
      <c r="H5470" s="73">
        <v>2557</v>
      </c>
      <c r="I5470" s="73" t="s">
        <v>478</v>
      </c>
      <c r="J5470" s="73" t="s">
        <v>550</v>
      </c>
      <c r="K5470" s="73" t="s">
        <v>4671</v>
      </c>
    </row>
    <row r="5471" spans="1:11" ht="17.25">
      <c r="A5471" s="89">
        <v>24</v>
      </c>
      <c r="B5471" s="73">
        <v>20821</v>
      </c>
      <c r="C5471" s="71" t="s">
        <v>236</v>
      </c>
      <c r="D5471" s="73" t="s">
        <v>5193</v>
      </c>
      <c r="E5471" s="73"/>
      <c r="F5471" s="73"/>
      <c r="G5471" s="88">
        <v>917</v>
      </c>
      <c r="H5471" s="73">
        <v>2557</v>
      </c>
      <c r="I5471" s="73" t="s">
        <v>478</v>
      </c>
      <c r="J5471" s="73" t="s">
        <v>550</v>
      </c>
      <c r="K5471" s="73" t="s">
        <v>4671</v>
      </c>
    </row>
    <row r="5472" spans="1:11" ht="17.25">
      <c r="A5472" s="89">
        <v>29</v>
      </c>
      <c r="B5472" s="73">
        <v>20821</v>
      </c>
      <c r="C5472" s="71" t="s">
        <v>236</v>
      </c>
      <c r="D5472" s="73" t="s">
        <v>5194</v>
      </c>
      <c r="E5472" s="73"/>
      <c r="F5472" s="73"/>
      <c r="G5472" s="88">
        <v>13687</v>
      </c>
      <c r="H5472" s="73">
        <v>2557</v>
      </c>
      <c r="I5472" s="73" t="s">
        <v>478</v>
      </c>
      <c r="J5472" s="73" t="s">
        <v>550</v>
      </c>
      <c r="K5472" s="73" t="s">
        <v>4671</v>
      </c>
    </row>
    <row r="5473" spans="1:11" ht="17.25">
      <c r="A5473" s="89">
        <v>29</v>
      </c>
      <c r="B5473" s="73">
        <v>20821</v>
      </c>
      <c r="C5473" s="71" t="s">
        <v>236</v>
      </c>
      <c r="D5473" s="73" t="s">
        <v>5195</v>
      </c>
      <c r="E5473" s="73"/>
      <c r="F5473" s="73"/>
      <c r="G5473" s="88">
        <v>7800</v>
      </c>
      <c r="H5473" s="73">
        <v>2557</v>
      </c>
      <c r="I5473" s="73" t="s">
        <v>478</v>
      </c>
      <c r="J5473" s="73" t="s">
        <v>550</v>
      </c>
      <c r="K5473" s="73" t="s">
        <v>4671</v>
      </c>
    </row>
    <row r="5474" spans="1:11" ht="17.25">
      <c r="A5474" s="89">
        <v>29</v>
      </c>
      <c r="B5474" s="73">
        <v>20821</v>
      </c>
      <c r="C5474" s="71" t="s">
        <v>236</v>
      </c>
      <c r="D5474" s="73" t="s">
        <v>5196</v>
      </c>
      <c r="E5474" s="73"/>
      <c r="F5474" s="73"/>
      <c r="G5474" s="88">
        <v>9200</v>
      </c>
      <c r="H5474" s="73">
        <v>2557</v>
      </c>
      <c r="I5474" s="73" t="s">
        <v>478</v>
      </c>
      <c r="J5474" s="73" t="s">
        <v>550</v>
      </c>
      <c r="K5474" s="73" t="s">
        <v>4671</v>
      </c>
    </row>
    <row r="5475" spans="1:11" ht="17.25">
      <c r="A5475" s="89">
        <v>5</v>
      </c>
      <c r="B5475" s="73">
        <v>20852</v>
      </c>
      <c r="C5475" s="71" t="s">
        <v>236</v>
      </c>
      <c r="D5475" s="73" t="s">
        <v>5197</v>
      </c>
      <c r="E5475" s="73"/>
      <c r="F5475" s="73"/>
      <c r="G5475" s="88">
        <v>25525</v>
      </c>
      <c r="H5475" s="73">
        <v>2557</v>
      </c>
      <c r="I5475" s="73" t="s">
        <v>478</v>
      </c>
      <c r="J5475" s="73" t="s">
        <v>550</v>
      </c>
      <c r="K5475" s="73" t="s">
        <v>4671</v>
      </c>
    </row>
    <row r="5476" spans="1:11" ht="17.25">
      <c r="A5476" s="89">
        <v>5</v>
      </c>
      <c r="B5476" s="73">
        <v>20852</v>
      </c>
      <c r="C5476" s="71" t="s">
        <v>236</v>
      </c>
      <c r="D5476" s="73" t="s">
        <v>5198</v>
      </c>
      <c r="E5476" s="73"/>
      <c r="F5476" s="73"/>
      <c r="G5476" s="88">
        <v>5000</v>
      </c>
      <c r="H5476" s="73">
        <v>2557</v>
      </c>
      <c r="I5476" s="73" t="s">
        <v>478</v>
      </c>
      <c r="J5476" s="73" t="s">
        <v>550</v>
      </c>
      <c r="K5476" s="73" t="s">
        <v>4671</v>
      </c>
    </row>
    <row r="5477" spans="1:11" ht="17.25">
      <c r="A5477" s="89">
        <v>6</v>
      </c>
      <c r="B5477" s="73">
        <v>20852</v>
      </c>
      <c r="C5477" s="71" t="s">
        <v>236</v>
      </c>
      <c r="D5477" s="73" t="s">
        <v>5199</v>
      </c>
      <c r="E5477" s="73"/>
      <c r="F5477" s="73"/>
      <c r="G5477" s="88">
        <v>1080</v>
      </c>
      <c r="H5477" s="73">
        <v>2557</v>
      </c>
      <c r="I5477" s="73" t="s">
        <v>478</v>
      </c>
      <c r="J5477" s="73" t="s">
        <v>550</v>
      </c>
      <c r="K5477" s="73" t="s">
        <v>4671</v>
      </c>
    </row>
    <row r="5478" spans="1:11" ht="17.25">
      <c r="A5478" s="89">
        <v>7</v>
      </c>
      <c r="B5478" s="73">
        <v>20852</v>
      </c>
      <c r="C5478" s="71" t="s">
        <v>236</v>
      </c>
      <c r="D5478" s="73" t="s">
        <v>5200</v>
      </c>
      <c r="E5478" s="73"/>
      <c r="F5478" s="73"/>
      <c r="G5478" s="88">
        <v>2800</v>
      </c>
      <c r="H5478" s="73">
        <v>2557</v>
      </c>
      <c r="I5478" s="73" t="s">
        <v>478</v>
      </c>
      <c r="J5478" s="73" t="s">
        <v>550</v>
      </c>
      <c r="K5478" s="73" t="s">
        <v>4671</v>
      </c>
    </row>
    <row r="5479" spans="1:11" ht="17.25">
      <c r="A5479" s="89">
        <v>7</v>
      </c>
      <c r="B5479" s="73">
        <v>20852</v>
      </c>
      <c r="C5479" s="71" t="s">
        <v>236</v>
      </c>
      <c r="D5479" s="73" t="s">
        <v>5201</v>
      </c>
      <c r="E5479" s="73"/>
      <c r="F5479" s="73"/>
      <c r="G5479" s="88">
        <v>9975</v>
      </c>
      <c r="H5479" s="73">
        <v>2557</v>
      </c>
      <c r="I5479" s="73" t="s">
        <v>478</v>
      </c>
      <c r="J5479" s="73" t="s">
        <v>550</v>
      </c>
      <c r="K5479" s="73" t="s">
        <v>4671</v>
      </c>
    </row>
    <row r="5480" spans="1:11" ht="17.25">
      <c r="A5480" s="89">
        <v>7</v>
      </c>
      <c r="B5480" s="73">
        <v>20852</v>
      </c>
      <c r="C5480" s="71" t="s">
        <v>236</v>
      </c>
      <c r="D5480" s="73" t="s">
        <v>5202</v>
      </c>
      <c r="E5480" s="73"/>
      <c r="F5480" s="73"/>
      <c r="G5480" s="88">
        <v>9013</v>
      </c>
      <c r="H5480" s="73">
        <v>2557</v>
      </c>
      <c r="I5480" s="73" t="s">
        <v>478</v>
      </c>
      <c r="J5480" s="73" t="s">
        <v>550</v>
      </c>
      <c r="K5480" s="73" t="s">
        <v>4671</v>
      </c>
    </row>
    <row r="5481" spans="1:11" ht="17.25">
      <c r="A5481" s="89">
        <v>18</v>
      </c>
      <c r="B5481" s="73">
        <v>20852</v>
      </c>
      <c r="C5481" s="71" t="s">
        <v>236</v>
      </c>
      <c r="D5481" s="73" t="s">
        <v>5203</v>
      </c>
      <c r="E5481" s="73"/>
      <c r="F5481" s="73"/>
      <c r="G5481" s="88">
        <v>1080</v>
      </c>
      <c r="H5481" s="73">
        <v>2557</v>
      </c>
      <c r="I5481" s="73" t="s">
        <v>478</v>
      </c>
      <c r="J5481" s="73" t="s">
        <v>550</v>
      </c>
      <c r="K5481" s="73" t="s">
        <v>4671</v>
      </c>
    </row>
    <row r="5482" spans="1:11" ht="17.25">
      <c r="A5482" s="89">
        <v>18</v>
      </c>
      <c r="B5482" s="73">
        <v>20852</v>
      </c>
      <c r="C5482" s="71" t="s">
        <v>236</v>
      </c>
      <c r="D5482" s="73" t="s">
        <v>5204</v>
      </c>
      <c r="E5482" s="73"/>
      <c r="F5482" s="73"/>
      <c r="G5482" s="88">
        <v>2800</v>
      </c>
      <c r="H5482" s="73">
        <v>2557</v>
      </c>
      <c r="I5482" s="73" t="s">
        <v>478</v>
      </c>
      <c r="J5482" s="73" t="s">
        <v>550</v>
      </c>
      <c r="K5482" s="73" t="s">
        <v>4671</v>
      </c>
    </row>
    <row r="5483" spans="1:11" ht="17.25">
      <c r="A5483" s="89">
        <v>24</v>
      </c>
      <c r="B5483" s="73">
        <v>20852</v>
      </c>
      <c r="C5483" s="71" t="s">
        <v>236</v>
      </c>
      <c r="D5483" s="73" t="s">
        <v>5205</v>
      </c>
      <c r="E5483" s="73"/>
      <c r="F5483" s="73"/>
      <c r="G5483" s="88">
        <v>1300</v>
      </c>
      <c r="H5483" s="73">
        <v>2557</v>
      </c>
      <c r="I5483" s="73" t="s">
        <v>478</v>
      </c>
      <c r="J5483" s="73" t="s">
        <v>550</v>
      </c>
      <c r="K5483" s="73" t="s">
        <v>4671</v>
      </c>
    </row>
    <row r="5484" spans="1:11" ht="17.25">
      <c r="A5484" s="89">
        <v>25</v>
      </c>
      <c r="B5484" s="73">
        <v>20852</v>
      </c>
      <c r="C5484" s="71" t="s">
        <v>236</v>
      </c>
      <c r="D5484" s="73" t="s">
        <v>5206</v>
      </c>
      <c r="E5484" s="73"/>
      <c r="F5484" s="73"/>
      <c r="G5484" s="88">
        <v>2800</v>
      </c>
      <c r="H5484" s="73">
        <v>2557</v>
      </c>
      <c r="I5484" s="73" t="s">
        <v>478</v>
      </c>
      <c r="J5484" s="73" t="s">
        <v>550</v>
      </c>
      <c r="K5484" s="73" t="s">
        <v>4671</v>
      </c>
    </row>
    <row r="5485" spans="1:11" ht="17.25">
      <c r="A5485" s="89">
        <v>25</v>
      </c>
      <c r="B5485" s="73">
        <v>20852</v>
      </c>
      <c r="C5485" s="71" t="s">
        <v>236</v>
      </c>
      <c r="D5485" s="73" t="s">
        <v>5207</v>
      </c>
      <c r="E5485" s="73"/>
      <c r="F5485" s="73"/>
      <c r="G5485" s="88">
        <v>1080</v>
      </c>
      <c r="H5485" s="73">
        <v>2557</v>
      </c>
      <c r="I5485" s="73" t="s">
        <v>478</v>
      </c>
      <c r="J5485" s="73" t="s">
        <v>550</v>
      </c>
      <c r="K5485" s="73" t="s">
        <v>4671</v>
      </c>
    </row>
    <row r="5486" spans="1:11" ht="17.25">
      <c r="A5486" s="89">
        <v>25</v>
      </c>
      <c r="B5486" s="73">
        <v>20852</v>
      </c>
      <c r="C5486" s="71" t="s">
        <v>236</v>
      </c>
      <c r="D5486" s="73" t="s">
        <v>5208</v>
      </c>
      <c r="E5486" s="73"/>
      <c r="F5486" s="73"/>
      <c r="G5486" s="88">
        <v>3860</v>
      </c>
      <c r="H5486" s="73">
        <v>2557</v>
      </c>
      <c r="I5486" s="73" t="s">
        <v>478</v>
      </c>
      <c r="J5486" s="73" t="s">
        <v>550</v>
      </c>
      <c r="K5486" s="73" t="s">
        <v>4671</v>
      </c>
    </row>
    <row r="5487" spans="1:11" ht="17.25">
      <c r="A5487" s="89">
        <v>25</v>
      </c>
      <c r="B5487" s="73">
        <v>20852</v>
      </c>
      <c r="C5487" s="71" t="s">
        <v>236</v>
      </c>
      <c r="D5487" s="73" t="s">
        <v>5209</v>
      </c>
      <c r="E5487" s="73"/>
      <c r="F5487" s="73"/>
      <c r="G5487" s="88">
        <v>119935</v>
      </c>
      <c r="H5487" s="73">
        <v>2557</v>
      </c>
      <c r="I5487" s="73" t="s">
        <v>478</v>
      </c>
      <c r="J5487" s="73" t="s">
        <v>550</v>
      </c>
      <c r="K5487" s="73" t="s">
        <v>4671</v>
      </c>
    </row>
    <row r="5488" spans="1:11" ht="17.25">
      <c r="A5488" s="89">
        <v>1</v>
      </c>
      <c r="B5488" s="73" t="s">
        <v>4503</v>
      </c>
      <c r="C5488" s="71" t="s">
        <v>236</v>
      </c>
      <c r="D5488" s="73" t="s">
        <v>5210</v>
      </c>
      <c r="E5488" s="73"/>
      <c r="F5488" s="73"/>
      <c r="G5488" s="88">
        <v>5940</v>
      </c>
      <c r="H5488" s="73">
        <v>2557</v>
      </c>
      <c r="I5488" s="73" t="s">
        <v>478</v>
      </c>
      <c r="J5488" s="73" t="s">
        <v>550</v>
      </c>
      <c r="K5488" s="73" t="s">
        <v>4671</v>
      </c>
    </row>
    <row r="5489" spans="1:11" ht="17.25">
      <c r="A5489" s="89">
        <v>1</v>
      </c>
      <c r="B5489" s="73" t="s">
        <v>4503</v>
      </c>
      <c r="C5489" s="71" t="s">
        <v>236</v>
      </c>
      <c r="D5489" s="73" t="s">
        <v>5211</v>
      </c>
      <c r="E5489" s="73"/>
      <c r="F5489" s="73"/>
      <c r="G5489" s="88">
        <v>1000</v>
      </c>
      <c r="H5489" s="73">
        <v>2557</v>
      </c>
      <c r="I5489" s="73" t="s">
        <v>478</v>
      </c>
      <c r="J5489" s="73" t="s">
        <v>550</v>
      </c>
      <c r="K5489" s="73" t="s">
        <v>4671</v>
      </c>
    </row>
    <row r="5490" spans="1:11" ht="17.25">
      <c r="A5490" s="89">
        <v>1</v>
      </c>
      <c r="B5490" s="73" t="s">
        <v>4503</v>
      </c>
      <c r="C5490" s="71" t="s">
        <v>236</v>
      </c>
      <c r="D5490" s="73" t="s">
        <v>5212</v>
      </c>
      <c r="E5490" s="73"/>
      <c r="F5490" s="73"/>
      <c r="G5490" s="88">
        <v>26500</v>
      </c>
      <c r="H5490" s="73">
        <v>2557</v>
      </c>
      <c r="I5490" s="73" t="s">
        <v>478</v>
      </c>
      <c r="J5490" s="73" t="s">
        <v>550</v>
      </c>
      <c r="K5490" s="73" t="s">
        <v>4671</v>
      </c>
    </row>
    <row r="5491" spans="1:11" ht="17.25">
      <c r="A5491" s="89">
        <v>5</v>
      </c>
      <c r="B5491" s="73" t="s">
        <v>4503</v>
      </c>
      <c r="C5491" s="71" t="s">
        <v>236</v>
      </c>
      <c r="D5491" s="73" t="s">
        <v>5213</v>
      </c>
      <c r="E5491" s="73"/>
      <c r="F5491" s="73"/>
      <c r="G5491" s="88">
        <v>37071</v>
      </c>
      <c r="H5491" s="73">
        <v>2557</v>
      </c>
      <c r="I5491" s="73" t="s">
        <v>478</v>
      </c>
      <c r="J5491" s="73" t="s">
        <v>550</v>
      </c>
      <c r="K5491" s="73" t="s">
        <v>4671</v>
      </c>
    </row>
    <row r="5492" spans="1:11" ht="17.25">
      <c r="A5492" s="89">
        <v>5</v>
      </c>
      <c r="B5492" s="73" t="s">
        <v>4503</v>
      </c>
      <c r="C5492" s="71" t="s">
        <v>236</v>
      </c>
      <c r="D5492" s="73" t="s">
        <v>5214</v>
      </c>
      <c r="E5492" s="73"/>
      <c r="F5492" s="73"/>
      <c r="G5492" s="88">
        <v>7324</v>
      </c>
      <c r="H5492" s="73">
        <v>2557</v>
      </c>
      <c r="I5492" s="73" t="s">
        <v>478</v>
      </c>
      <c r="J5492" s="73" t="s">
        <v>550</v>
      </c>
      <c r="K5492" s="73" t="s">
        <v>4671</v>
      </c>
    </row>
    <row r="5493" spans="1:11" ht="17.25">
      <c r="A5493" s="89">
        <v>25</v>
      </c>
      <c r="B5493" s="73" t="s">
        <v>4503</v>
      </c>
      <c r="C5493" s="71" t="s">
        <v>236</v>
      </c>
      <c r="D5493" s="73" t="s">
        <v>5215</v>
      </c>
      <c r="E5493" s="73"/>
      <c r="F5493" s="73"/>
      <c r="G5493" s="88">
        <v>50000</v>
      </c>
      <c r="H5493" s="73">
        <v>2557</v>
      </c>
      <c r="I5493" s="73" t="s">
        <v>478</v>
      </c>
      <c r="J5493" s="73" t="s">
        <v>550</v>
      </c>
      <c r="K5493" s="73" t="s">
        <v>4671</v>
      </c>
    </row>
    <row r="5494" spans="1:11" ht="17.25">
      <c r="A5494" s="89">
        <v>25</v>
      </c>
      <c r="B5494" s="73" t="s">
        <v>4503</v>
      </c>
      <c r="C5494" s="71" t="s">
        <v>236</v>
      </c>
      <c r="D5494" s="73" t="s">
        <v>5216</v>
      </c>
      <c r="E5494" s="73"/>
      <c r="F5494" s="73"/>
      <c r="G5494" s="88">
        <v>22010</v>
      </c>
      <c r="H5494" s="73">
        <v>2557</v>
      </c>
      <c r="I5494" s="73" t="s">
        <v>478</v>
      </c>
      <c r="J5494" s="73" t="s">
        <v>550</v>
      </c>
      <c r="K5494" s="73" t="s">
        <v>4671</v>
      </c>
    </row>
    <row r="5495" spans="1:11" ht="17.25">
      <c r="A5495" s="89">
        <v>27</v>
      </c>
      <c r="B5495" s="73" t="s">
        <v>4503</v>
      </c>
      <c r="C5495" s="71" t="s">
        <v>236</v>
      </c>
      <c r="D5495" s="73" t="s">
        <v>5217</v>
      </c>
      <c r="E5495" s="73"/>
      <c r="F5495" s="73"/>
      <c r="G5495" s="88">
        <v>960</v>
      </c>
      <c r="H5495" s="73">
        <v>2557</v>
      </c>
      <c r="I5495" s="73" t="s">
        <v>478</v>
      </c>
      <c r="J5495" s="73" t="s">
        <v>550</v>
      </c>
      <c r="K5495" s="73" t="s">
        <v>4671</v>
      </c>
    </row>
    <row r="5496" spans="1:11" ht="17.25">
      <c r="A5496" s="89">
        <v>28</v>
      </c>
      <c r="B5496" s="73" t="s">
        <v>4503</v>
      </c>
      <c r="C5496" s="71" t="s">
        <v>236</v>
      </c>
      <c r="D5496" s="73" t="s">
        <v>5218</v>
      </c>
      <c r="E5496" s="73"/>
      <c r="F5496" s="73"/>
      <c r="G5496" s="88">
        <v>15040</v>
      </c>
      <c r="H5496" s="73">
        <v>2557</v>
      </c>
      <c r="I5496" s="73" t="s">
        <v>478</v>
      </c>
      <c r="J5496" s="73" t="s">
        <v>550</v>
      </c>
      <c r="K5496" s="73" t="s">
        <v>4671</v>
      </c>
    </row>
    <row r="5497" spans="1:11" ht="17.25">
      <c r="A5497" s="89">
        <v>9</v>
      </c>
      <c r="B5497" s="73">
        <v>20911</v>
      </c>
      <c r="C5497" s="71" t="s">
        <v>236</v>
      </c>
      <c r="D5497" s="73" t="s">
        <v>5219</v>
      </c>
      <c r="E5497" s="73"/>
      <c r="F5497" s="73"/>
      <c r="G5497" s="88">
        <v>53029</v>
      </c>
      <c r="H5497" s="73">
        <v>2557</v>
      </c>
      <c r="I5497" s="73" t="s">
        <v>478</v>
      </c>
      <c r="J5497" s="73" t="s">
        <v>550</v>
      </c>
      <c r="K5497" s="73" t="s">
        <v>4671</v>
      </c>
    </row>
    <row r="5498" spans="1:11" ht="17.25">
      <c r="A5498" s="89">
        <v>9</v>
      </c>
      <c r="B5498" s="73">
        <v>20911</v>
      </c>
      <c r="C5498" s="71" t="s">
        <v>236</v>
      </c>
      <c r="D5498" s="73" t="s">
        <v>5220</v>
      </c>
      <c r="E5498" s="73"/>
      <c r="F5498" s="73"/>
      <c r="G5498" s="88">
        <v>75000</v>
      </c>
      <c r="H5498" s="73">
        <v>2557</v>
      </c>
      <c r="I5498" s="73" t="s">
        <v>478</v>
      </c>
      <c r="J5498" s="73" t="s">
        <v>550</v>
      </c>
      <c r="K5498" s="73" t="s">
        <v>4671</v>
      </c>
    </row>
    <row r="5499" spans="1:11" ht="17.25">
      <c r="A5499" s="89">
        <v>11</v>
      </c>
      <c r="B5499" s="73">
        <v>20911</v>
      </c>
      <c r="C5499" s="71" t="s">
        <v>236</v>
      </c>
      <c r="D5499" s="73" t="s">
        <v>5221</v>
      </c>
      <c r="E5499" s="73"/>
      <c r="F5499" s="73"/>
      <c r="G5499" s="88">
        <v>5000</v>
      </c>
      <c r="H5499" s="73">
        <v>2557</v>
      </c>
      <c r="I5499" s="73" t="s">
        <v>478</v>
      </c>
      <c r="J5499" s="73" t="s">
        <v>550</v>
      </c>
      <c r="K5499" s="73" t="s">
        <v>4671</v>
      </c>
    </row>
    <row r="5500" spans="1:11" ht="17.25">
      <c r="A5500" s="89">
        <v>11</v>
      </c>
      <c r="B5500" s="73">
        <v>20911</v>
      </c>
      <c r="C5500" s="71" t="s">
        <v>236</v>
      </c>
      <c r="D5500" s="73" t="s">
        <v>5221</v>
      </c>
      <c r="E5500" s="73"/>
      <c r="F5500" s="73"/>
      <c r="G5500" s="88">
        <v>7500</v>
      </c>
      <c r="H5500" s="73">
        <v>2557</v>
      </c>
      <c r="I5500" s="73" t="s">
        <v>478</v>
      </c>
      <c r="J5500" s="73" t="s">
        <v>550</v>
      </c>
      <c r="K5500" s="73" t="s">
        <v>4671</v>
      </c>
    </row>
    <row r="5501" spans="1:11" ht="17.25">
      <c r="A5501" s="89">
        <v>11</v>
      </c>
      <c r="B5501" s="73">
        <v>20911</v>
      </c>
      <c r="C5501" s="71" t="s">
        <v>236</v>
      </c>
      <c r="D5501" s="73" t="s">
        <v>5221</v>
      </c>
      <c r="E5501" s="73"/>
      <c r="F5501" s="73"/>
      <c r="G5501" s="88">
        <v>8500</v>
      </c>
      <c r="H5501" s="73">
        <v>2557</v>
      </c>
      <c r="I5501" s="73" t="s">
        <v>478</v>
      </c>
      <c r="J5501" s="73" t="s">
        <v>550</v>
      </c>
      <c r="K5501" s="73" t="s">
        <v>4671</v>
      </c>
    </row>
    <row r="5502" spans="1:11" ht="17.25">
      <c r="A5502" s="89">
        <v>11</v>
      </c>
      <c r="B5502" s="73">
        <v>20911</v>
      </c>
      <c r="C5502" s="71" t="s">
        <v>236</v>
      </c>
      <c r="D5502" s="73" t="s">
        <v>5221</v>
      </c>
      <c r="E5502" s="73"/>
      <c r="F5502" s="73"/>
      <c r="G5502" s="88">
        <v>45000</v>
      </c>
      <c r="H5502" s="73">
        <v>2557</v>
      </c>
      <c r="I5502" s="73" t="s">
        <v>478</v>
      </c>
      <c r="J5502" s="73" t="s">
        <v>550</v>
      </c>
      <c r="K5502" s="73" t="s">
        <v>4671</v>
      </c>
    </row>
    <row r="5503" spans="1:11" ht="17.25">
      <c r="A5503" s="89">
        <v>11</v>
      </c>
      <c r="B5503" s="73">
        <v>20911</v>
      </c>
      <c r="C5503" s="71" t="s">
        <v>236</v>
      </c>
      <c r="D5503" s="73" t="s">
        <v>5221</v>
      </c>
      <c r="E5503" s="73"/>
      <c r="F5503" s="73"/>
      <c r="G5503" s="88">
        <v>4532</v>
      </c>
      <c r="H5503" s="73">
        <v>2557</v>
      </c>
      <c r="I5503" s="73" t="s">
        <v>478</v>
      </c>
      <c r="J5503" s="73" t="s">
        <v>550</v>
      </c>
      <c r="K5503" s="73" t="s">
        <v>4671</v>
      </c>
    </row>
    <row r="5504" spans="1:11" ht="17.25">
      <c r="A5504" s="89">
        <v>11</v>
      </c>
      <c r="B5504" s="73">
        <v>20911</v>
      </c>
      <c r="C5504" s="71" t="s">
        <v>236</v>
      </c>
      <c r="D5504" s="73" t="s">
        <v>5221</v>
      </c>
      <c r="E5504" s="73"/>
      <c r="F5504" s="73"/>
      <c r="G5504" s="88">
        <v>9600</v>
      </c>
      <c r="H5504" s="73">
        <v>2557</v>
      </c>
      <c r="I5504" s="73" t="s">
        <v>478</v>
      </c>
      <c r="J5504" s="73" t="s">
        <v>550</v>
      </c>
      <c r="K5504" s="73" t="s">
        <v>4671</v>
      </c>
    </row>
    <row r="5505" spans="1:11" ht="17.25">
      <c r="A5505" s="89">
        <v>11</v>
      </c>
      <c r="B5505" s="73">
        <v>20911</v>
      </c>
      <c r="C5505" s="71" t="s">
        <v>236</v>
      </c>
      <c r="D5505" s="73" t="s">
        <v>5221</v>
      </c>
      <c r="E5505" s="73"/>
      <c r="F5505" s="73"/>
      <c r="G5505" s="88">
        <v>5002</v>
      </c>
      <c r="H5505" s="73">
        <v>2557</v>
      </c>
      <c r="I5505" s="73" t="s">
        <v>478</v>
      </c>
      <c r="J5505" s="73" t="s">
        <v>550</v>
      </c>
      <c r="K5505" s="73" t="s">
        <v>4671</v>
      </c>
    </row>
    <row r="5506" spans="1:11" ht="17.25">
      <c r="A5506" s="89">
        <v>11</v>
      </c>
      <c r="B5506" s="73">
        <v>20911</v>
      </c>
      <c r="C5506" s="71" t="s">
        <v>236</v>
      </c>
      <c r="D5506" s="73" t="s">
        <v>5221</v>
      </c>
      <c r="E5506" s="73"/>
      <c r="F5506" s="73"/>
      <c r="G5506" s="88">
        <v>654159</v>
      </c>
      <c r="H5506" s="73">
        <v>2557</v>
      </c>
      <c r="I5506" s="73" t="s">
        <v>478</v>
      </c>
      <c r="J5506" s="73" t="s">
        <v>550</v>
      </c>
      <c r="K5506" s="73" t="s">
        <v>4671</v>
      </c>
    </row>
    <row r="5507" spans="1:11" ht="17.25">
      <c r="A5507" s="89">
        <v>24</v>
      </c>
      <c r="B5507" s="73">
        <v>20911</v>
      </c>
      <c r="C5507" s="71" t="s">
        <v>236</v>
      </c>
      <c r="D5507" s="73" t="s">
        <v>5222</v>
      </c>
      <c r="E5507" s="73"/>
      <c r="F5507" s="73"/>
      <c r="G5507" s="88">
        <v>15552</v>
      </c>
      <c r="H5507" s="73">
        <v>2557</v>
      </c>
      <c r="I5507" s="73" t="s">
        <v>478</v>
      </c>
      <c r="J5507" s="73" t="s">
        <v>550</v>
      </c>
      <c r="K5507" s="73" t="s">
        <v>4671</v>
      </c>
    </row>
    <row r="5508" spans="1:11" ht="17.25">
      <c r="A5508" s="89">
        <v>24</v>
      </c>
      <c r="B5508" s="73">
        <v>20911</v>
      </c>
      <c r="C5508" s="71" t="s">
        <v>236</v>
      </c>
      <c r="D5508" s="73" t="s">
        <v>5223</v>
      </c>
      <c r="E5508" s="73"/>
      <c r="F5508" s="73"/>
      <c r="G5508" s="88">
        <v>4300</v>
      </c>
      <c r="H5508" s="73">
        <v>2557</v>
      </c>
      <c r="I5508" s="73" t="s">
        <v>478</v>
      </c>
      <c r="J5508" s="73" t="s">
        <v>550</v>
      </c>
      <c r="K5508" s="73" t="s">
        <v>4671</v>
      </c>
    </row>
    <row r="5509" spans="1:11" ht="17.25">
      <c r="A5509" s="89">
        <v>7</v>
      </c>
      <c r="B5509" s="73">
        <v>20941</v>
      </c>
      <c r="C5509" s="71" t="s">
        <v>236</v>
      </c>
      <c r="D5509" s="73" t="s">
        <v>5224</v>
      </c>
      <c r="E5509" s="73"/>
      <c r="F5509" s="73"/>
      <c r="G5509" s="88">
        <v>670</v>
      </c>
      <c r="H5509" s="73">
        <v>2557</v>
      </c>
      <c r="I5509" s="73" t="s">
        <v>478</v>
      </c>
      <c r="J5509" s="73" t="s">
        <v>550</v>
      </c>
      <c r="K5509" s="73" t="s">
        <v>4671</v>
      </c>
    </row>
    <row r="5510" spans="1:11" ht="17.25">
      <c r="A5510" s="89">
        <v>7</v>
      </c>
      <c r="B5510" s="73">
        <v>20941</v>
      </c>
      <c r="C5510" s="71" t="s">
        <v>236</v>
      </c>
      <c r="D5510" s="73" t="s">
        <v>5225</v>
      </c>
      <c r="E5510" s="73"/>
      <c r="F5510" s="73"/>
      <c r="G5510" s="88">
        <v>24317</v>
      </c>
      <c r="H5510" s="73">
        <v>2557</v>
      </c>
      <c r="I5510" s="73" t="s">
        <v>478</v>
      </c>
      <c r="J5510" s="73" t="s">
        <v>550</v>
      </c>
      <c r="K5510" s="73" t="s">
        <v>4671</v>
      </c>
    </row>
    <row r="5511" spans="1:11" ht="17.25">
      <c r="A5511" s="89">
        <v>12</v>
      </c>
      <c r="B5511" s="73">
        <v>20941</v>
      </c>
      <c r="C5511" s="71" t="s">
        <v>236</v>
      </c>
      <c r="D5511" s="73" t="s">
        <v>5226</v>
      </c>
      <c r="E5511" s="73"/>
      <c r="F5511" s="73"/>
      <c r="G5511" s="88">
        <v>5000</v>
      </c>
      <c r="H5511" s="73">
        <v>2557</v>
      </c>
      <c r="I5511" s="73" t="s">
        <v>478</v>
      </c>
      <c r="J5511" s="73" t="s">
        <v>550</v>
      </c>
      <c r="K5511" s="73" t="s">
        <v>4671</v>
      </c>
    </row>
    <row r="5512" spans="1:11" ht="17.25">
      <c r="A5512" s="89">
        <v>12</v>
      </c>
      <c r="B5512" s="73">
        <v>20941</v>
      </c>
      <c r="C5512" s="71" t="s">
        <v>236</v>
      </c>
      <c r="D5512" s="73" t="s">
        <v>5227</v>
      </c>
      <c r="E5512" s="73"/>
      <c r="F5512" s="73"/>
      <c r="G5512" s="88">
        <v>650</v>
      </c>
      <c r="H5512" s="73">
        <v>2557</v>
      </c>
      <c r="I5512" s="73" t="s">
        <v>478</v>
      </c>
      <c r="J5512" s="73" t="s">
        <v>550</v>
      </c>
      <c r="K5512" s="73" t="s">
        <v>4671</v>
      </c>
    </row>
    <row r="5513" spans="1:11" ht="17.25">
      <c r="A5513" s="89">
        <v>30</v>
      </c>
      <c r="B5513" s="73">
        <v>20941</v>
      </c>
      <c r="C5513" s="71" t="s">
        <v>236</v>
      </c>
      <c r="D5513" s="73" t="s">
        <v>5228</v>
      </c>
      <c r="E5513" s="73"/>
      <c r="F5513" s="73"/>
      <c r="G5513" s="88">
        <v>70000</v>
      </c>
      <c r="H5513" s="73">
        <v>2557</v>
      </c>
      <c r="I5513" s="73" t="s">
        <v>478</v>
      </c>
      <c r="J5513" s="73" t="s">
        <v>550</v>
      </c>
      <c r="K5513" s="73" t="s">
        <v>4671</v>
      </c>
    </row>
    <row r="5514" spans="1:11" ht="17.25">
      <c r="A5514" s="89">
        <v>30</v>
      </c>
      <c r="B5514" s="73">
        <v>20941</v>
      </c>
      <c r="C5514" s="71" t="s">
        <v>236</v>
      </c>
      <c r="D5514" s="73" t="s">
        <v>5229</v>
      </c>
      <c r="E5514" s="73"/>
      <c r="F5514" s="73"/>
      <c r="G5514" s="88">
        <v>1800</v>
      </c>
      <c r="H5514" s="73">
        <v>2557</v>
      </c>
      <c r="I5514" s="73" t="s">
        <v>478</v>
      </c>
      <c r="J5514" s="73" t="s">
        <v>550</v>
      </c>
      <c r="K5514" s="73" t="s">
        <v>4671</v>
      </c>
    </row>
    <row r="5515" spans="1:11" ht="17.25">
      <c r="A5515" s="89">
        <v>30</v>
      </c>
      <c r="B5515" s="73">
        <v>20941</v>
      </c>
      <c r="C5515" s="71" t="s">
        <v>236</v>
      </c>
      <c r="D5515" s="73" t="s">
        <v>5230</v>
      </c>
      <c r="E5515" s="73"/>
      <c r="F5515" s="73"/>
      <c r="G5515" s="88">
        <v>111620</v>
      </c>
      <c r="H5515" s="73">
        <v>2557</v>
      </c>
      <c r="I5515" s="73" t="s">
        <v>478</v>
      </c>
      <c r="J5515" s="73" t="s">
        <v>550</v>
      </c>
      <c r="K5515" s="73" t="s">
        <v>4671</v>
      </c>
    </row>
    <row r="5516" spans="1:11" ht="17.25">
      <c r="A5516" s="89">
        <v>30</v>
      </c>
      <c r="B5516" s="73">
        <v>20941</v>
      </c>
      <c r="C5516" s="71" t="s">
        <v>236</v>
      </c>
      <c r="D5516" s="73" t="s">
        <v>5230</v>
      </c>
      <c r="E5516" s="73"/>
      <c r="F5516" s="73"/>
      <c r="G5516" s="88">
        <v>14060</v>
      </c>
      <c r="H5516" s="73">
        <v>2557</v>
      </c>
      <c r="I5516" s="73" t="s">
        <v>478</v>
      </c>
      <c r="J5516" s="73" t="s">
        <v>550</v>
      </c>
      <c r="K5516" s="73" t="s">
        <v>4671</v>
      </c>
    </row>
    <row r="5517" spans="1:11" ht="17.25">
      <c r="A5517" s="89">
        <v>24</v>
      </c>
      <c r="B5517" s="73">
        <v>20972</v>
      </c>
      <c r="C5517" s="71" t="s">
        <v>236</v>
      </c>
      <c r="D5517" s="73" t="s">
        <v>5231</v>
      </c>
      <c r="E5517" s="73"/>
      <c r="F5517" s="73"/>
      <c r="G5517" s="88">
        <v>72840</v>
      </c>
      <c r="H5517" s="73">
        <v>2557</v>
      </c>
      <c r="I5517" s="73" t="s">
        <v>478</v>
      </c>
      <c r="J5517" s="73" t="s">
        <v>550</v>
      </c>
      <c r="K5517" s="73" t="s">
        <v>4671</v>
      </c>
    </row>
    <row r="5518" spans="1:11" ht="17.25">
      <c r="A5518" s="89">
        <v>30</v>
      </c>
      <c r="B5518" s="73">
        <v>20972</v>
      </c>
      <c r="C5518" s="71" t="s">
        <v>236</v>
      </c>
      <c r="D5518" s="73" t="s">
        <v>5232</v>
      </c>
      <c r="E5518" s="73"/>
      <c r="F5518" s="73"/>
      <c r="G5518" s="88">
        <v>126</v>
      </c>
      <c r="H5518" s="73">
        <v>2557</v>
      </c>
      <c r="I5518" s="73" t="s">
        <v>478</v>
      </c>
      <c r="J5518" s="73" t="s">
        <v>550</v>
      </c>
      <c r="K5518" s="73" t="s">
        <v>4671</v>
      </c>
    </row>
    <row r="5519" spans="1:11" ht="17.25">
      <c r="A5519" s="89">
        <v>30</v>
      </c>
      <c r="B5519" s="73">
        <v>20972</v>
      </c>
      <c r="C5519" s="71" t="s">
        <v>236</v>
      </c>
      <c r="D5519" s="73" t="s">
        <v>5233</v>
      </c>
      <c r="E5519" s="73"/>
      <c r="F5519" s="73"/>
      <c r="G5519" s="88">
        <v>-87</v>
      </c>
      <c r="H5519" s="73">
        <v>2557</v>
      </c>
      <c r="I5519" s="73" t="s">
        <v>478</v>
      </c>
      <c r="J5519" s="73" t="s">
        <v>550</v>
      </c>
      <c r="K5519" s="73" t="s">
        <v>4671</v>
      </c>
    </row>
    <row r="5520" spans="1:11" ht="17.25">
      <c r="A5520" s="89">
        <v>3</v>
      </c>
      <c r="B5520" s="73">
        <v>21002</v>
      </c>
      <c r="C5520" s="71" t="s">
        <v>236</v>
      </c>
      <c r="D5520" s="73" t="s">
        <v>5234</v>
      </c>
      <c r="E5520" s="73"/>
      <c r="F5520" s="73"/>
      <c r="G5520" s="88">
        <v>54000</v>
      </c>
      <c r="H5520" s="73">
        <v>2557</v>
      </c>
      <c r="I5520" s="73" t="s">
        <v>478</v>
      </c>
      <c r="J5520" s="73" t="s">
        <v>550</v>
      </c>
      <c r="K5520" s="73" t="s">
        <v>4671</v>
      </c>
    </row>
    <row r="5521" spans="1:11" ht="17.25">
      <c r="A5521" s="89">
        <v>21</v>
      </c>
      <c r="B5521" s="73">
        <v>21002</v>
      </c>
      <c r="C5521" s="71" t="s">
        <v>236</v>
      </c>
      <c r="D5521" s="73" t="s">
        <v>5235</v>
      </c>
      <c r="E5521" s="73"/>
      <c r="F5521" s="73"/>
      <c r="G5521" s="88">
        <v>49620</v>
      </c>
      <c r="H5521" s="73">
        <v>2557</v>
      </c>
      <c r="I5521" s="73" t="s">
        <v>478</v>
      </c>
      <c r="J5521" s="73" t="s">
        <v>550</v>
      </c>
      <c r="K5521" s="73" t="s">
        <v>4671</v>
      </c>
    </row>
    <row r="5522" spans="1:11" ht="17.25">
      <c r="A5522" s="89">
        <v>30</v>
      </c>
      <c r="B5522" s="73">
        <v>21002</v>
      </c>
      <c r="C5522" s="71" t="s">
        <v>236</v>
      </c>
      <c r="D5522" s="73" t="s">
        <v>5236</v>
      </c>
      <c r="E5522" s="73"/>
      <c r="F5522" s="73"/>
      <c r="G5522" s="88">
        <v>48000</v>
      </c>
      <c r="H5522" s="73">
        <v>2557</v>
      </c>
      <c r="I5522" s="73" t="s">
        <v>478</v>
      </c>
      <c r="J5522" s="73" t="s">
        <v>550</v>
      </c>
      <c r="K5522" s="73" t="s">
        <v>4671</v>
      </c>
    </row>
    <row r="5523" spans="1:11" ht="17.25">
      <c r="A5523" s="89">
        <v>5</v>
      </c>
      <c r="B5523" s="93">
        <v>21033</v>
      </c>
      <c r="C5523" s="71" t="s">
        <v>236</v>
      </c>
      <c r="D5523" s="73" t="s">
        <v>5237</v>
      </c>
      <c r="E5523" s="73"/>
      <c r="F5523" s="73"/>
      <c r="G5523" s="88">
        <v>42000</v>
      </c>
      <c r="H5523" s="73">
        <v>2557</v>
      </c>
      <c r="I5523" s="73" t="s">
        <v>478</v>
      </c>
      <c r="J5523" s="73" t="s">
        <v>550</v>
      </c>
      <c r="K5523" s="73" t="s">
        <v>4671</v>
      </c>
    </row>
    <row r="5524" spans="1:11" ht="17.25">
      <c r="A5524" s="89">
        <v>5</v>
      </c>
      <c r="B5524" s="93">
        <v>21033</v>
      </c>
      <c r="C5524" s="71" t="s">
        <v>236</v>
      </c>
      <c r="D5524" s="73" t="s">
        <v>5238</v>
      </c>
      <c r="E5524" s="73"/>
      <c r="F5524" s="73"/>
      <c r="G5524" s="88">
        <v>2250</v>
      </c>
      <c r="H5524" s="73">
        <v>2557</v>
      </c>
      <c r="I5524" s="73" t="s">
        <v>478</v>
      </c>
      <c r="J5524" s="73" t="s">
        <v>550</v>
      </c>
      <c r="K5524" s="73" t="s">
        <v>4671</v>
      </c>
    </row>
    <row r="5525" spans="1:11" ht="17.25">
      <c r="A5525" s="89">
        <v>20</v>
      </c>
      <c r="B5525" s="93">
        <v>21033</v>
      </c>
      <c r="C5525" s="71" t="s">
        <v>236</v>
      </c>
      <c r="D5525" s="73" t="s">
        <v>5239</v>
      </c>
      <c r="E5525" s="73"/>
      <c r="F5525" s="73"/>
      <c r="G5525" s="88">
        <v>25800</v>
      </c>
      <c r="H5525" s="73">
        <v>2557</v>
      </c>
      <c r="I5525" s="73" t="s">
        <v>478</v>
      </c>
      <c r="J5525" s="73" t="s">
        <v>550</v>
      </c>
      <c r="K5525" s="73" t="s">
        <v>4671</v>
      </c>
    </row>
    <row r="5526" spans="1:11" ht="17.25">
      <c r="A5526" s="89">
        <v>20</v>
      </c>
      <c r="B5526" s="93">
        <v>21033</v>
      </c>
      <c r="C5526" s="71" t="s">
        <v>236</v>
      </c>
      <c r="D5526" s="73" t="s">
        <v>5239</v>
      </c>
      <c r="E5526" s="73"/>
      <c r="F5526" s="73"/>
      <c r="G5526" s="88">
        <v>9000</v>
      </c>
      <c r="H5526" s="73">
        <v>2557</v>
      </c>
      <c r="I5526" s="73" t="s">
        <v>478</v>
      </c>
      <c r="J5526" s="73" t="s">
        <v>550</v>
      </c>
      <c r="K5526" s="73" t="s">
        <v>4671</v>
      </c>
    </row>
    <row r="5527" spans="1:11" ht="17.25">
      <c r="A5527" s="89">
        <v>25</v>
      </c>
      <c r="B5527" s="93">
        <v>21033</v>
      </c>
      <c r="C5527" s="71" t="s">
        <v>236</v>
      </c>
      <c r="D5527" s="73" t="s">
        <v>5240</v>
      </c>
      <c r="E5527" s="73"/>
      <c r="F5527" s="73"/>
      <c r="G5527" s="88">
        <v>42000</v>
      </c>
      <c r="H5527" s="73">
        <v>2557</v>
      </c>
      <c r="I5527" s="73" t="s">
        <v>478</v>
      </c>
      <c r="J5527" s="73" t="s">
        <v>550</v>
      </c>
      <c r="K5527" s="73" t="s">
        <v>4671</v>
      </c>
    </row>
    <row r="5528" spans="1:11" ht="17.25">
      <c r="A5528" s="89">
        <v>25</v>
      </c>
      <c r="B5528" s="93">
        <v>21033</v>
      </c>
      <c r="C5528" s="71" t="s">
        <v>236</v>
      </c>
      <c r="D5528" s="73" t="s">
        <v>5240</v>
      </c>
      <c r="E5528" s="73"/>
      <c r="F5528" s="73"/>
      <c r="G5528" s="88">
        <v>8000</v>
      </c>
      <c r="H5528" s="73">
        <v>2557</v>
      </c>
      <c r="I5528" s="73" t="s">
        <v>478</v>
      </c>
      <c r="J5528" s="73" t="s">
        <v>550</v>
      </c>
      <c r="K5528" s="73" t="s">
        <v>4671</v>
      </c>
    </row>
    <row r="5529" spans="1:11" ht="17.25">
      <c r="A5529" s="89">
        <v>26</v>
      </c>
      <c r="B5529" s="93">
        <v>21033</v>
      </c>
      <c r="C5529" s="71" t="s">
        <v>236</v>
      </c>
      <c r="D5529" s="73" t="s">
        <v>5241</v>
      </c>
      <c r="E5529" s="73"/>
      <c r="F5529" s="73"/>
      <c r="G5529" s="88">
        <v>8000</v>
      </c>
      <c r="H5529" s="73">
        <v>2557</v>
      </c>
      <c r="I5529" s="73" t="s">
        <v>478</v>
      </c>
      <c r="J5529" s="73" t="s">
        <v>550</v>
      </c>
      <c r="K5529" s="73" t="s">
        <v>4671</v>
      </c>
    </row>
    <row r="5530" spans="1:11" ht="17.25">
      <c r="A5530" s="89">
        <v>29</v>
      </c>
      <c r="B5530" s="93">
        <v>21033</v>
      </c>
      <c r="C5530" s="71" t="s">
        <v>236</v>
      </c>
      <c r="D5530" s="73" t="s">
        <v>5242</v>
      </c>
      <c r="E5530" s="73"/>
      <c r="F5530" s="73"/>
      <c r="G5530" s="88">
        <v>4650.5</v>
      </c>
      <c r="H5530" s="73">
        <v>2557</v>
      </c>
      <c r="I5530" s="73" t="s">
        <v>478</v>
      </c>
      <c r="J5530" s="73" t="s">
        <v>550</v>
      </c>
      <c r="K5530" s="73" t="s">
        <v>4671</v>
      </c>
    </row>
    <row r="5531" spans="1:11" ht="17.25">
      <c r="A5531" s="89">
        <v>11</v>
      </c>
      <c r="B5531" s="93">
        <v>21064</v>
      </c>
      <c r="C5531" s="71" t="s">
        <v>236</v>
      </c>
      <c r="D5531" s="73" t="s">
        <v>5243</v>
      </c>
      <c r="E5531" s="73"/>
      <c r="F5531" s="73"/>
      <c r="G5531" s="88">
        <v>7710</v>
      </c>
      <c r="H5531" s="73">
        <v>2557</v>
      </c>
      <c r="I5531" s="73" t="s">
        <v>478</v>
      </c>
      <c r="J5531" s="73" t="s">
        <v>550</v>
      </c>
      <c r="K5531" s="73" t="s">
        <v>4671</v>
      </c>
    </row>
    <row r="5532" spans="1:11" ht="17.25">
      <c r="A5532" s="89">
        <v>11</v>
      </c>
      <c r="B5532" s="93">
        <v>21064</v>
      </c>
      <c r="C5532" s="71" t="s">
        <v>236</v>
      </c>
      <c r="D5532" s="73" t="s">
        <v>5244</v>
      </c>
      <c r="E5532" s="73"/>
      <c r="F5532" s="73"/>
      <c r="G5532" s="88">
        <v>1800</v>
      </c>
      <c r="H5532" s="73">
        <v>2557</v>
      </c>
      <c r="I5532" s="73" t="s">
        <v>478</v>
      </c>
      <c r="J5532" s="73" t="s">
        <v>550</v>
      </c>
      <c r="K5532" s="73" t="s">
        <v>4671</v>
      </c>
    </row>
    <row r="5533" spans="1:11" ht="17.25">
      <c r="A5533" s="89">
        <v>11</v>
      </c>
      <c r="B5533" s="93">
        <v>21064</v>
      </c>
      <c r="C5533" s="71" t="s">
        <v>236</v>
      </c>
      <c r="D5533" s="73" t="s">
        <v>5245</v>
      </c>
      <c r="E5533" s="73"/>
      <c r="F5533" s="73"/>
      <c r="G5533" s="88">
        <v>50000</v>
      </c>
      <c r="H5533" s="73">
        <v>2557</v>
      </c>
      <c r="I5533" s="73" t="s">
        <v>478</v>
      </c>
      <c r="J5533" s="73" t="s">
        <v>550</v>
      </c>
      <c r="K5533" s="73" t="s">
        <v>4671</v>
      </c>
    </row>
    <row r="5534" spans="1:11" ht="17.25">
      <c r="A5534" s="89">
        <v>16</v>
      </c>
      <c r="B5534" s="93">
        <v>21064</v>
      </c>
      <c r="C5534" s="71" t="s">
        <v>236</v>
      </c>
      <c r="D5534" s="73" t="s">
        <v>5246</v>
      </c>
      <c r="E5534" s="73"/>
      <c r="F5534" s="73"/>
      <c r="G5534" s="88">
        <v>10960</v>
      </c>
      <c r="H5534" s="73">
        <v>2557</v>
      </c>
      <c r="I5534" s="73" t="s">
        <v>478</v>
      </c>
      <c r="J5534" s="73" t="s">
        <v>550</v>
      </c>
      <c r="K5534" s="73" t="s">
        <v>4671</v>
      </c>
    </row>
    <row r="5535" spans="1:11" ht="17.25">
      <c r="A5535" s="89">
        <v>16</v>
      </c>
      <c r="B5535" s="93">
        <v>21064</v>
      </c>
      <c r="C5535" s="71" t="s">
        <v>236</v>
      </c>
      <c r="D5535" s="73" t="s">
        <v>5247</v>
      </c>
      <c r="E5535" s="73"/>
      <c r="F5535" s="73"/>
      <c r="G5535" s="88">
        <v>7500</v>
      </c>
      <c r="H5535" s="73">
        <v>2557</v>
      </c>
      <c r="I5535" s="73" t="s">
        <v>478</v>
      </c>
      <c r="J5535" s="73" t="s">
        <v>550</v>
      </c>
      <c r="K5535" s="73" t="s">
        <v>4671</v>
      </c>
    </row>
    <row r="5536" spans="1:11" ht="17.25">
      <c r="A5536" s="89">
        <v>16</v>
      </c>
      <c r="B5536" s="93">
        <v>21064</v>
      </c>
      <c r="C5536" s="71" t="s">
        <v>236</v>
      </c>
      <c r="D5536" s="73" t="s">
        <v>5248</v>
      </c>
      <c r="E5536" s="73"/>
      <c r="F5536" s="73"/>
      <c r="G5536" s="88">
        <v>18950</v>
      </c>
      <c r="H5536" s="73">
        <v>2557</v>
      </c>
      <c r="I5536" s="73" t="s">
        <v>478</v>
      </c>
      <c r="J5536" s="73" t="s">
        <v>550</v>
      </c>
      <c r="K5536" s="73" t="s">
        <v>4671</v>
      </c>
    </row>
    <row r="5537" spans="1:11" ht="17.25">
      <c r="A5537" s="89">
        <v>16</v>
      </c>
      <c r="B5537" s="93">
        <v>21064</v>
      </c>
      <c r="C5537" s="71" t="s">
        <v>236</v>
      </c>
      <c r="D5537" s="73" t="s">
        <v>5249</v>
      </c>
      <c r="E5537" s="73"/>
      <c r="F5537" s="73"/>
      <c r="G5537" s="88">
        <v>4200</v>
      </c>
      <c r="H5537" s="73">
        <v>2557</v>
      </c>
      <c r="I5537" s="73" t="s">
        <v>478</v>
      </c>
      <c r="J5537" s="73" t="s">
        <v>550</v>
      </c>
      <c r="K5537" s="73" t="s">
        <v>4671</v>
      </c>
    </row>
    <row r="5538" spans="1:11" ht="17.25">
      <c r="A5538" s="89">
        <v>19</v>
      </c>
      <c r="B5538" s="93">
        <v>21064</v>
      </c>
      <c r="C5538" s="71" t="s">
        <v>236</v>
      </c>
      <c r="D5538" s="73" t="s">
        <v>5250</v>
      </c>
      <c r="E5538" s="73"/>
      <c r="F5538" s="73"/>
      <c r="G5538" s="88">
        <v>690</v>
      </c>
      <c r="H5538" s="73">
        <v>2557</v>
      </c>
      <c r="I5538" s="73" t="s">
        <v>478</v>
      </c>
      <c r="J5538" s="73" t="s">
        <v>550</v>
      </c>
      <c r="K5538" s="73" t="s">
        <v>4671</v>
      </c>
    </row>
    <row r="5539" spans="1:11" ht="17.25">
      <c r="A5539" s="89">
        <v>26</v>
      </c>
      <c r="B5539" s="93">
        <v>21064</v>
      </c>
      <c r="C5539" s="71" t="s">
        <v>236</v>
      </c>
      <c r="D5539" s="73" t="s">
        <v>5251</v>
      </c>
      <c r="E5539" s="73"/>
      <c r="F5539" s="73"/>
      <c r="G5539" s="88">
        <v>9580</v>
      </c>
      <c r="H5539" s="73">
        <v>2557</v>
      </c>
      <c r="I5539" s="73" t="s">
        <v>478</v>
      </c>
      <c r="J5539" s="73" t="s">
        <v>550</v>
      </c>
      <c r="K5539" s="73" t="s">
        <v>4671</v>
      </c>
    </row>
    <row r="5540" spans="1:11" ht="17.25">
      <c r="A5540" s="89">
        <v>30</v>
      </c>
      <c r="B5540" s="93">
        <v>21064</v>
      </c>
      <c r="C5540" s="71" t="s">
        <v>236</v>
      </c>
      <c r="D5540" s="73" t="s">
        <v>5252</v>
      </c>
      <c r="E5540" s="73"/>
      <c r="F5540" s="73"/>
      <c r="G5540" s="88">
        <v>9000</v>
      </c>
      <c r="H5540" s="73">
        <v>2557</v>
      </c>
      <c r="I5540" s="73" t="s">
        <v>478</v>
      </c>
      <c r="J5540" s="73" t="s">
        <v>550</v>
      </c>
      <c r="K5540" s="73" t="s">
        <v>4671</v>
      </c>
    </row>
    <row r="5541" spans="1:11" ht="17.25">
      <c r="A5541" s="89">
        <v>18</v>
      </c>
      <c r="B5541" s="73">
        <v>20852</v>
      </c>
      <c r="C5541" s="71" t="s">
        <v>560</v>
      </c>
      <c r="D5541" s="73" t="s">
        <v>5253</v>
      </c>
      <c r="E5541" s="73"/>
      <c r="F5541" s="73"/>
      <c r="G5541" s="88">
        <v>12000</v>
      </c>
      <c r="H5541" s="73">
        <v>2557</v>
      </c>
      <c r="I5541" s="73" t="s">
        <v>478</v>
      </c>
      <c r="J5541" s="73" t="s">
        <v>562</v>
      </c>
      <c r="K5541" s="73" t="s">
        <v>4671</v>
      </c>
    </row>
    <row r="5542" spans="1:11" ht="17.25">
      <c r="A5542" s="89">
        <v>18</v>
      </c>
      <c r="B5542" s="73">
        <v>20852</v>
      </c>
      <c r="C5542" s="71" t="s">
        <v>560</v>
      </c>
      <c r="D5542" s="73" t="s">
        <v>5254</v>
      </c>
      <c r="E5542" s="73"/>
      <c r="F5542" s="73"/>
      <c r="G5542" s="88">
        <v>36000</v>
      </c>
      <c r="H5542" s="73">
        <v>2557</v>
      </c>
      <c r="I5542" s="73" t="s">
        <v>478</v>
      </c>
      <c r="J5542" s="73" t="s">
        <v>562</v>
      </c>
      <c r="K5542" s="73" t="s">
        <v>4671</v>
      </c>
    </row>
    <row r="5543" spans="1:11" ht="17.25">
      <c r="A5543" s="89">
        <v>18</v>
      </c>
      <c r="B5543" s="73">
        <v>20852</v>
      </c>
      <c r="C5543" s="71" t="s">
        <v>560</v>
      </c>
      <c r="D5543" s="73" t="s">
        <v>5255</v>
      </c>
      <c r="E5543" s="73"/>
      <c r="F5543" s="73"/>
      <c r="G5543" s="88">
        <v>42000</v>
      </c>
      <c r="H5543" s="73">
        <v>2557</v>
      </c>
      <c r="I5543" s="73" t="s">
        <v>478</v>
      </c>
      <c r="J5543" s="73" t="s">
        <v>562</v>
      </c>
      <c r="K5543" s="73" t="s">
        <v>4671</v>
      </c>
    </row>
    <row r="5544" spans="1:11" ht="17.25">
      <c r="A5544" s="89">
        <v>19</v>
      </c>
      <c r="B5544" s="73">
        <v>20852</v>
      </c>
      <c r="C5544" s="71" t="s">
        <v>560</v>
      </c>
      <c r="D5544" s="73" t="s">
        <v>5256</v>
      </c>
      <c r="E5544" s="73"/>
      <c r="F5544" s="73"/>
      <c r="G5544" s="88">
        <v>135000</v>
      </c>
      <c r="H5544" s="73">
        <v>2557</v>
      </c>
      <c r="I5544" s="73" t="s">
        <v>478</v>
      </c>
      <c r="J5544" s="73" t="s">
        <v>562</v>
      </c>
      <c r="K5544" s="73" t="s">
        <v>4671</v>
      </c>
    </row>
    <row r="5545" spans="1:11" ht="17.25">
      <c r="A5545" s="89">
        <v>9</v>
      </c>
      <c r="B5545" s="73">
        <v>20790</v>
      </c>
      <c r="C5545" s="73" t="s">
        <v>1133</v>
      </c>
      <c r="D5545" s="73" t="s">
        <v>5257</v>
      </c>
      <c r="E5545" s="73"/>
      <c r="F5545" s="73"/>
      <c r="G5545" s="88">
        <v>14215</v>
      </c>
      <c r="H5545" s="73">
        <v>2557</v>
      </c>
      <c r="I5545" s="73" t="s">
        <v>478</v>
      </c>
      <c r="J5545" s="73" t="s">
        <v>1135</v>
      </c>
      <c r="K5545" s="73" t="s">
        <v>4671</v>
      </c>
    </row>
    <row r="5546" spans="1:11" ht="17.25">
      <c r="A5546" s="89">
        <v>9</v>
      </c>
      <c r="B5546" s="73">
        <v>20790</v>
      </c>
      <c r="C5546" s="73" t="s">
        <v>1133</v>
      </c>
      <c r="D5546" s="73" t="s">
        <v>5257</v>
      </c>
      <c r="E5546" s="73"/>
      <c r="F5546" s="73"/>
      <c r="G5546" s="88">
        <v>13078</v>
      </c>
      <c r="H5546" s="73">
        <v>2557</v>
      </c>
      <c r="I5546" s="73" t="s">
        <v>478</v>
      </c>
      <c r="J5546" s="73" t="s">
        <v>1135</v>
      </c>
      <c r="K5546" s="73" t="s">
        <v>4671</v>
      </c>
    </row>
    <row r="5547" spans="1:11" ht="17.25">
      <c r="A5547" s="89">
        <v>18</v>
      </c>
      <c r="B5547" s="73">
        <v>20790</v>
      </c>
      <c r="C5547" s="73" t="s">
        <v>1133</v>
      </c>
      <c r="D5547" s="73" t="s">
        <v>5258</v>
      </c>
      <c r="E5547" s="73"/>
      <c r="F5547" s="73"/>
      <c r="G5547" s="88">
        <v>10800</v>
      </c>
      <c r="H5547" s="73">
        <v>2557</v>
      </c>
      <c r="I5547" s="73" t="s">
        <v>478</v>
      </c>
      <c r="J5547" s="73" t="s">
        <v>1135</v>
      </c>
      <c r="K5547" s="73" t="s">
        <v>4671</v>
      </c>
    </row>
    <row r="5548" spans="1:11" ht="17.25">
      <c r="A5548" s="89">
        <v>30</v>
      </c>
      <c r="B5548" s="73">
        <v>20821</v>
      </c>
      <c r="C5548" s="73" t="s">
        <v>1133</v>
      </c>
      <c r="D5548" s="73" t="s">
        <v>5259</v>
      </c>
      <c r="E5548" s="73"/>
      <c r="F5548" s="73"/>
      <c r="G5548" s="88">
        <v>4500</v>
      </c>
      <c r="H5548" s="73">
        <v>2557</v>
      </c>
      <c r="I5548" s="73" t="s">
        <v>478</v>
      </c>
      <c r="J5548" s="73" t="s">
        <v>1135</v>
      </c>
      <c r="K5548" s="73" t="s">
        <v>4671</v>
      </c>
    </row>
    <row r="5549" spans="1:11" ht="17.25">
      <c r="A5549" s="89">
        <v>18</v>
      </c>
      <c r="B5549" s="73">
        <v>20852</v>
      </c>
      <c r="C5549" s="73" t="s">
        <v>1133</v>
      </c>
      <c r="D5549" s="73" t="s">
        <v>5260</v>
      </c>
      <c r="E5549" s="73"/>
      <c r="F5549" s="73"/>
      <c r="G5549" s="88">
        <v>26800</v>
      </c>
      <c r="H5549" s="73">
        <v>2557</v>
      </c>
      <c r="I5549" s="73" t="s">
        <v>478</v>
      </c>
      <c r="J5549" s="73" t="s">
        <v>1135</v>
      </c>
      <c r="K5549" s="73" t="s">
        <v>4671</v>
      </c>
    </row>
    <row r="5550" spans="1:11" ht="17.25">
      <c r="A5550" s="89">
        <v>18</v>
      </c>
      <c r="B5550" s="73">
        <v>20852</v>
      </c>
      <c r="C5550" s="73" t="s">
        <v>1133</v>
      </c>
      <c r="D5550" s="73" t="s">
        <v>5261</v>
      </c>
      <c r="E5550" s="73"/>
      <c r="F5550" s="73"/>
      <c r="G5550" s="88">
        <v>12521</v>
      </c>
      <c r="H5550" s="73">
        <v>2557</v>
      </c>
      <c r="I5550" s="73" t="s">
        <v>478</v>
      </c>
      <c r="J5550" s="73" t="s">
        <v>1135</v>
      </c>
      <c r="K5550" s="73" t="s">
        <v>4671</v>
      </c>
    </row>
    <row r="5551" spans="1:11" ht="17.25">
      <c r="A5551" s="89">
        <v>1</v>
      </c>
      <c r="B5551" s="73" t="s">
        <v>4503</v>
      </c>
      <c r="C5551" s="73" t="s">
        <v>1133</v>
      </c>
      <c r="D5551" s="73" t="s">
        <v>5262</v>
      </c>
      <c r="E5551" s="73"/>
      <c r="F5551" s="73"/>
      <c r="G5551" s="88">
        <v>64440</v>
      </c>
      <c r="H5551" s="73">
        <v>2557</v>
      </c>
      <c r="I5551" s="73" t="s">
        <v>478</v>
      </c>
      <c r="J5551" s="73" t="s">
        <v>1135</v>
      </c>
      <c r="K5551" s="73" t="s">
        <v>4671</v>
      </c>
    </row>
    <row r="5552" spans="1:11" ht="17.25">
      <c r="A5552" s="89">
        <v>24</v>
      </c>
      <c r="B5552" s="73" t="s">
        <v>4503</v>
      </c>
      <c r="C5552" s="73" t="s">
        <v>1133</v>
      </c>
      <c r="D5552" s="73" t="s">
        <v>5263</v>
      </c>
      <c r="E5552" s="73"/>
      <c r="F5552" s="73"/>
      <c r="G5552" s="88">
        <v>390</v>
      </c>
      <c r="H5552" s="73">
        <v>2557</v>
      </c>
      <c r="I5552" s="73" t="s">
        <v>478</v>
      </c>
      <c r="J5552" s="73" t="s">
        <v>1135</v>
      </c>
      <c r="K5552" s="73" t="s">
        <v>4671</v>
      </c>
    </row>
    <row r="5553" spans="1:11" ht="17.25">
      <c r="A5553" s="89">
        <v>25</v>
      </c>
      <c r="B5553" s="73" t="s">
        <v>4503</v>
      </c>
      <c r="C5553" s="73" t="s">
        <v>1133</v>
      </c>
      <c r="D5553" s="73" t="s">
        <v>5264</v>
      </c>
      <c r="E5553" s="73"/>
      <c r="F5553" s="73"/>
      <c r="G5553" s="88">
        <v>73774</v>
      </c>
      <c r="H5553" s="73">
        <v>2557</v>
      </c>
      <c r="I5553" s="73" t="s">
        <v>478</v>
      </c>
      <c r="J5553" s="73" t="s">
        <v>1135</v>
      </c>
      <c r="K5553" s="73" t="s">
        <v>4671</v>
      </c>
    </row>
    <row r="5554" spans="1:11" ht="17.25">
      <c r="A5554" s="89">
        <v>4</v>
      </c>
      <c r="B5554" s="73">
        <v>20911</v>
      </c>
      <c r="C5554" s="73" t="s">
        <v>1133</v>
      </c>
      <c r="D5554" s="73" t="s">
        <v>5265</v>
      </c>
      <c r="E5554" s="73"/>
      <c r="F5554" s="73"/>
      <c r="G5554" s="88">
        <v>7640</v>
      </c>
      <c r="H5554" s="73">
        <v>2557</v>
      </c>
      <c r="I5554" s="73" t="s">
        <v>478</v>
      </c>
      <c r="J5554" s="73" t="s">
        <v>1135</v>
      </c>
      <c r="K5554" s="73" t="s">
        <v>4671</v>
      </c>
    </row>
    <row r="5555" spans="1:11" ht="17.25">
      <c r="A5555" s="89">
        <v>21</v>
      </c>
      <c r="B5555" s="73">
        <v>20911</v>
      </c>
      <c r="C5555" s="73" t="s">
        <v>1133</v>
      </c>
      <c r="D5555" s="73" t="s">
        <v>5266</v>
      </c>
      <c r="E5555" s="73"/>
      <c r="F5555" s="73"/>
      <c r="G5555" s="88">
        <f>1445+360+360</f>
        <v>2165</v>
      </c>
      <c r="H5555" s="73">
        <v>2557</v>
      </c>
      <c r="I5555" s="73" t="s">
        <v>478</v>
      </c>
      <c r="J5555" s="73" t="s">
        <v>1135</v>
      </c>
      <c r="K5555" s="73" t="s">
        <v>4671</v>
      </c>
    </row>
    <row r="5556" spans="1:11" ht="17.25">
      <c r="A5556" s="89">
        <v>28</v>
      </c>
      <c r="B5556" s="73">
        <v>20911</v>
      </c>
      <c r="C5556" s="73" t="s">
        <v>1133</v>
      </c>
      <c r="D5556" s="73" t="s">
        <v>5267</v>
      </c>
      <c r="E5556" s="73"/>
      <c r="F5556" s="73"/>
      <c r="G5556" s="88">
        <f>6325+1440</f>
        <v>7765</v>
      </c>
      <c r="H5556" s="73">
        <v>2557</v>
      </c>
      <c r="I5556" s="73" t="s">
        <v>478</v>
      </c>
      <c r="J5556" s="73" t="s">
        <v>1135</v>
      </c>
      <c r="K5556" s="73" t="s">
        <v>4671</v>
      </c>
    </row>
    <row r="5557" spans="1:11" ht="17.25">
      <c r="A5557" s="89">
        <v>19</v>
      </c>
      <c r="B5557" s="73">
        <v>20941</v>
      </c>
      <c r="C5557" s="73" t="s">
        <v>1133</v>
      </c>
      <c r="D5557" s="73" t="s">
        <v>5268</v>
      </c>
      <c r="E5557" s="73"/>
      <c r="F5557" s="73"/>
      <c r="G5557" s="88">
        <f>3770+4470</f>
        <v>8240</v>
      </c>
      <c r="H5557" s="73">
        <v>2557</v>
      </c>
      <c r="I5557" s="73" t="s">
        <v>478</v>
      </c>
      <c r="J5557" s="73" t="s">
        <v>1135</v>
      </c>
      <c r="K5557" s="73" t="s">
        <v>4671</v>
      </c>
    </row>
    <row r="5558" spans="1:11" ht="17.25">
      <c r="A5558" s="89">
        <v>19</v>
      </c>
      <c r="B5558" s="73">
        <v>20941</v>
      </c>
      <c r="C5558" s="73" t="s">
        <v>1133</v>
      </c>
      <c r="D5558" s="73" t="s">
        <v>5269</v>
      </c>
      <c r="E5558" s="73"/>
      <c r="F5558" s="73"/>
      <c r="G5558" s="88">
        <f>4784+4000</f>
        <v>8784</v>
      </c>
      <c r="H5558" s="73">
        <v>2557</v>
      </c>
      <c r="I5558" s="73" t="s">
        <v>478</v>
      </c>
      <c r="J5558" s="73" t="s">
        <v>1135</v>
      </c>
      <c r="K5558" s="73" t="s">
        <v>4671</v>
      </c>
    </row>
    <row r="5559" spans="1:11" ht="17.25">
      <c r="A5559" s="89">
        <v>21</v>
      </c>
      <c r="B5559" s="73">
        <v>20941</v>
      </c>
      <c r="C5559" s="73" t="s">
        <v>1133</v>
      </c>
      <c r="D5559" s="73" t="s">
        <v>5270</v>
      </c>
      <c r="E5559" s="73"/>
      <c r="F5559" s="73"/>
      <c r="G5559" s="88">
        <f>6000+7357</f>
        <v>13357</v>
      </c>
      <c r="H5559" s="73">
        <v>2557</v>
      </c>
      <c r="I5559" s="73" t="s">
        <v>478</v>
      </c>
      <c r="J5559" s="73" t="s">
        <v>1135</v>
      </c>
      <c r="K5559" s="73" t="s">
        <v>4671</v>
      </c>
    </row>
    <row r="5560" spans="1:11" ht="17.25">
      <c r="A5560" s="89">
        <v>26</v>
      </c>
      <c r="B5560" s="73">
        <v>20941</v>
      </c>
      <c r="C5560" s="73" t="s">
        <v>1133</v>
      </c>
      <c r="D5560" s="73" t="s">
        <v>5271</v>
      </c>
      <c r="E5560" s="73"/>
      <c r="F5560" s="73"/>
      <c r="G5560" s="88">
        <f>5800+5800</f>
        <v>11600</v>
      </c>
      <c r="H5560" s="73">
        <v>2557</v>
      </c>
      <c r="I5560" s="73" t="s">
        <v>478</v>
      </c>
      <c r="J5560" s="73" t="s">
        <v>1135</v>
      </c>
      <c r="K5560" s="73" t="s">
        <v>4671</v>
      </c>
    </row>
    <row r="5561" spans="1:11" ht="17.25">
      <c r="A5561" s="89">
        <v>26</v>
      </c>
      <c r="B5561" s="73">
        <v>20941</v>
      </c>
      <c r="C5561" s="73" t="s">
        <v>1133</v>
      </c>
      <c r="D5561" s="73" t="s">
        <v>5272</v>
      </c>
      <c r="E5561" s="73"/>
      <c r="F5561" s="73"/>
      <c r="G5561" s="88">
        <f>7300+7650+1800+6400</f>
        <v>23150</v>
      </c>
      <c r="H5561" s="73">
        <v>2557</v>
      </c>
      <c r="I5561" s="73" t="s">
        <v>478</v>
      </c>
      <c r="J5561" s="73" t="s">
        <v>1135</v>
      </c>
      <c r="K5561" s="73" t="s">
        <v>4671</v>
      </c>
    </row>
    <row r="5562" spans="1:11" ht="17.25">
      <c r="A5562" s="89">
        <v>30</v>
      </c>
      <c r="B5562" s="73">
        <v>20941</v>
      </c>
      <c r="C5562" s="73" t="s">
        <v>1133</v>
      </c>
      <c r="D5562" s="73" t="s">
        <v>5273</v>
      </c>
      <c r="E5562" s="73"/>
      <c r="F5562" s="73"/>
      <c r="G5562" s="88">
        <v>650</v>
      </c>
      <c r="H5562" s="73">
        <v>2557</v>
      </c>
      <c r="I5562" s="73" t="s">
        <v>478</v>
      </c>
      <c r="J5562" s="73" t="s">
        <v>1135</v>
      </c>
      <c r="K5562" s="73" t="s">
        <v>4671</v>
      </c>
    </row>
    <row r="5563" spans="1:11" ht="17.25">
      <c r="A5563" s="89">
        <v>26</v>
      </c>
      <c r="B5563" s="73">
        <v>20972</v>
      </c>
      <c r="C5563" s="73" t="s">
        <v>1133</v>
      </c>
      <c r="D5563" s="73" t="s">
        <v>5274</v>
      </c>
      <c r="E5563" s="73"/>
      <c r="F5563" s="73"/>
      <c r="G5563" s="88">
        <f>11020+11040+9700+9700+9700+9700+9700+10900+10820+9700+10820</f>
        <v>112800</v>
      </c>
      <c r="H5563" s="73">
        <v>2557</v>
      </c>
      <c r="I5563" s="73" t="s">
        <v>478</v>
      </c>
      <c r="J5563" s="73" t="s">
        <v>1135</v>
      </c>
      <c r="K5563" s="73" t="s">
        <v>4671</v>
      </c>
    </row>
    <row r="5564" spans="1:11" ht="17.25">
      <c r="A5564" s="89">
        <v>3</v>
      </c>
      <c r="B5564" s="93">
        <v>21002</v>
      </c>
      <c r="C5564" s="73" t="s">
        <v>1133</v>
      </c>
      <c r="D5564" s="73" t="s">
        <v>5275</v>
      </c>
      <c r="E5564" s="73"/>
      <c r="F5564" s="73"/>
      <c r="G5564" s="88">
        <v>5400</v>
      </c>
      <c r="H5564" s="73">
        <v>2557</v>
      </c>
      <c r="I5564" s="73" t="s">
        <v>478</v>
      </c>
      <c r="J5564" s="73" t="s">
        <v>1135</v>
      </c>
      <c r="K5564" s="73" t="s">
        <v>4671</v>
      </c>
    </row>
    <row r="5565" spans="1:11" ht="17.25">
      <c r="A5565" s="89">
        <v>3</v>
      </c>
      <c r="B5565" s="93">
        <v>21002</v>
      </c>
      <c r="C5565" s="73" t="s">
        <v>1133</v>
      </c>
      <c r="D5565" s="73" t="s">
        <v>5276</v>
      </c>
      <c r="E5565" s="73"/>
      <c r="F5565" s="73"/>
      <c r="G5565" s="88">
        <f>33420+27820</f>
        <v>61240</v>
      </c>
      <c r="H5565" s="73">
        <v>2557</v>
      </c>
      <c r="I5565" s="73" t="s">
        <v>478</v>
      </c>
      <c r="J5565" s="73" t="s">
        <v>1135</v>
      </c>
      <c r="K5565" s="73" t="s">
        <v>4671</v>
      </c>
    </row>
    <row r="5566" spans="1:11" ht="17.25">
      <c r="A5566" s="89">
        <v>4</v>
      </c>
      <c r="B5566" s="93">
        <v>21002</v>
      </c>
      <c r="C5566" s="73" t="s">
        <v>1133</v>
      </c>
      <c r="D5566" s="73" t="s">
        <v>5277</v>
      </c>
      <c r="E5566" s="73"/>
      <c r="F5566" s="73"/>
      <c r="G5566" s="88">
        <f>3000+3000</f>
        <v>6000</v>
      </c>
      <c r="H5566" s="73">
        <v>2557</v>
      </c>
      <c r="I5566" s="73" t="s">
        <v>478</v>
      </c>
      <c r="J5566" s="73" t="s">
        <v>1135</v>
      </c>
      <c r="K5566" s="73" t="s">
        <v>4671</v>
      </c>
    </row>
    <row r="5567" spans="1:11" ht="17.25">
      <c r="A5567" s="89">
        <v>7</v>
      </c>
      <c r="B5567" s="93">
        <v>21002</v>
      </c>
      <c r="C5567" s="73" t="s">
        <v>1133</v>
      </c>
      <c r="D5567" s="73" t="s">
        <v>5278</v>
      </c>
      <c r="E5567" s="73"/>
      <c r="F5567" s="73"/>
      <c r="G5567" s="88">
        <v>13362</v>
      </c>
      <c r="H5567" s="73">
        <v>2557</v>
      </c>
      <c r="I5567" s="73" t="s">
        <v>478</v>
      </c>
      <c r="J5567" s="73" t="s">
        <v>1135</v>
      </c>
      <c r="K5567" s="73" t="s">
        <v>4671</v>
      </c>
    </row>
    <row r="5568" spans="1:11" ht="17.25">
      <c r="A5568" s="89">
        <v>7</v>
      </c>
      <c r="B5568" s="93">
        <v>21002</v>
      </c>
      <c r="C5568" s="73" t="s">
        <v>1133</v>
      </c>
      <c r="D5568" s="73" t="s">
        <v>5279</v>
      </c>
      <c r="E5568" s="73"/>
      <c r="F5568" s="73"/>
      <c r="G5568" s="88">
        <v>12250</v>
      </c>
      <c r="H5568" s="73">
        <v>2557</v>
      </c>
      <c r="I5568" s="73" t="s">
        <v>478</v>
      </c>
      <c r="J5568" s="73" t="s">
        <v>1135</v>
      </c>
      <c r="K5568" s="73" t="s">
        <v>4671</v>
      </c>
    </row>
    <row r="5569" spans="1:11" ht="17.25">
      <c r="A5569" s="89">
        <v>7</v>
      </c>
      <c r="B5569" s="93">
        <v>21002</v>
      </c>
      <c r="C5569" s="73" t="s">
        <v>1133</v>
      </c>
      <c r="D5569" s="73" t="s">
        <v>5280</v>
      </c>
      <c r="E5569" s="73"/>
      <c r="F5569" s="73"/>
      <c r="G5569" s="88">
        <v>3888</v>
      </c>
      <c r="H5569" s="73">
        <v>2557</v>
      </c>
      <c r="I5569" s="73" t="s">
        <v>478</v>
      </c>
      <c r="J5569" s="73" t="s">
        <v>1135</v>
      </c>
      <c r="K5569" s="73" t="s">
        <v>4671</v>
      </c>
    </row>
    <row r="5570" spans="1:11" ht="17.25">
      <c r="A5570" s="89">
        <v>8</v>
      </c>
      <c r="B5570" s="93">
        <v>21002</v>
      </c>
      <c r="C5570" s="73" t="s">
        <v>1133</v>
      </c>
      <c r="D5570" s="73" t="s">
        <v>5281</v>
      </c>
      <c r="E5570" s="73"/>
      <c r="F5570" s="73"/>
      <c r="G5570" s="88">
        <v>3888</v>
      </c>
      <c r="H5570" s="73">
        <v>2557</v>
      </c>
      <c r="I5570" s="73" t="s">
        <v>478</v>
      </c>
      <c r="J5570" s="73" t="s">
        <v>1135</v>
      </c>
      <c r="K5570" s="73" t="s">
        <v>4671</v>
      </c>
    </row>
    <row r="5571" spans="1:11" ht="17.25">
      <c r="A5571" s="89">
        <v>24</v>
      </c>
      <c r="B5571" s="93">
        <v>21002</v>
      </c>
      <c r="C5571" s="73" t="s">
        <v>1133</v>
      </c>
      <c r="D5571" s="73" t="s">
        <v>5282</v>
      </c>
      <c r="E5571" s="73"/>
      <c r="F5571" s="73"/>
      <c r="G5571" s="88">
        <f>3000+3000+3000</f>
        <v>9000</v>
      </c>
      <c r="H5571" s="73">
        <v>2557</v>
      </c>
      <c r="I5571" s="73" t="s">
        <v>478</v>
      </c>
      <c r="J5571" s="73" t="s">
        <v>1135</v>
      </c>
      <c r="K5571" s="73" t="s">
        <v>4671</v>
      </c>
    </row>
    <row r="5572" spans="1:11" ht="17.25">
      <c r="A5572" s="89">
        <v>28</v>
      </c>
      <c r="B5572" s="93">
        <v>21002</v>
      </c>
      <c r="C5572" s="73" t="s">
        <v>1133</v>
      </c>
      <c r="D5572" s="73" t="s">
        <v>5283</v>
      </c>
      <c r="E5572" s="88"/>
      <c r="F5572" s="88"/>
      <c r="G5572" s="88">
        <v>16356</v>
      </c>
      <c r="H5572" s="73">
        <v>2557</v>
      </c>
      <c r="I5572" s="73" t="s">
        <v>478</v>
      </c>
      <c r="J5572" s="73" t="s">
        <v>1135</v>
      </c>
      <c r="K5572" s="73" t="s">
        <v>4671</v>
      </c>
    </row>
    <row r="5573" spans="1:11" ht="17.25">
      <c r="A5573" s="89">
        <v>11</v>
      </c>
      <c r="B5573" s="93">
        <v>21064</v>
      </c>
      <c r="C5573" s="73" t="s">
        <v>1133</v>
      </c>
      <c r="D5573" s="73" t="s">
        <v>5284</v>
      </c>
      <c r="E5573" s="73"/>
      <c r="F5573" s="73"/>
      <c r="G5573" s="88">
        <f>11135+11135+11135+16735</f>
        <v>50140</v>
      </c>
      <c r="H5573" s="73">
        <v>2557</v>
      </c>
      <c r="I5573" s="73" t="s">
        <v>478</v>
      </c>
      <c r="J5573" s="73" t="s">
        <v>1135</v>
      </c>
      <c r="K5573" s="73" t="s">
        <v>4671</v>
      </c>
    </row>
    <row r="5574" spans="1:11" ht="17.25">
      <c r="A5574" s="89">
        <v>22</v>
      </c>
      <c r="B5574" s="93">
        <v>21064</v>
      </c>
      <c r="C5574" s="73" t="s">
        <v>1133</v>
      </c>
      <c r="D5574" s="73" t="s">
        <v>5285</v>
      </c>
      <c r="E5574" s="73"/>
      <c r="F5574" s="73"/>
      <c r="G5574" s="88">
        <v>45500</v>
      </c>
      <c r="H5574" s="73">
        <v>2557</v>
      </c>
      <c r="I5574" s="73" t="s">
        <v>478</v>
      </c>
      <c r="J5574" s="73" t="s">
        <v>1135</v>
      </c>
      <c r="K5574" s="73" t="s">
        <v>4671</v>
      </c>
    </row>
    <row r="5575" spans="1:11" ht="17.25">
      <c r="A5575" s="89">
        <v>24</v>
      </c>
      <c r="B5575" s="93">
        <v>21064</v>
      </c>
      <c r="C5575" s="73" t="s">
        <v>1133</v>
      </c>
      <c r="D5575" s="73" t="s">
        <v>5286</v>
      </c>
      <c r="E5575" s="73"/>
      <c r="F5575" s="73"/>
      <c r="G5575" s="88">
        <v>3000</v>
      </c>
      <c r="H5575" s="73">
        <v>2557</v>
      </c>
      <c r="I5575" s="73" t="s">
        <v>478</v>
      </c>
      <c r="J5575" s="73" t="s">
        <v>1135</v>
      </c>
      <c r="K5575" s="73" t="s">
        <v>4671</v>
      </c>
    </row>
    <row r="5576" spans="1:11" ht="17.25">
      <c r="A5576" s="89">
        <v>25</v>
      </c>
      <c r="B5576" s="73">
        <v>20760</v>
      </c>
      <c r="C5576" s="66" t="s">
        <v>2404</v>
      </c>
      <c r="D5576" s="73" t="s">
        <v>5287</v>
      </c>
      <c r="E5576" s="73"/>
      <c r="F5576" s="73"/>
      <c r="G5576" s="88">
        <v>30000</v>
      </c>
      <c r="H5576" s="73">
        <v>2557</v>
      </c>
      <c r="I5576" s="73" t="s">
        <v>478</v>
      </c>
      <c r="J5576" s="73" t="s">
        <v>4059</v>
      </c>
      <c r="K5576" s="73" t="s">
        <v>4671</v>
      </c>
    </row>
    <row r="5577" spans="1:11" ht="17.25">
      <c r="A5577" s="89">
        <v>29</v>
      </c>
      <c r="B5577" s="73">
        <v>20760</v>
      </c>
      <c r="C5577" s="66" t="s">
        <v>2404</v>
      </c>
      <c r="D5577" s="73" t="s">
        <v>5288</v>
      </c>
      <c r="E5577" s="73"/>
      <c r="F5577" s="73"/>
      <c r="G5577" s="88">
        <v>71000</v>
      </c>
      <c r="H5577" s="73">
        <v>2557</v>
      </c>
      <c r="I5577" s="73" t="s">
        <v>478</v>
      </c>
      <c r="J5577" s="73" t="s">
        <v>4059</v>
      </c>
      <c r="K5577" s="73" t="s">
        <v>4671</v>
      </c>
    </row>
    <row r="5578" spans="1:11" ht="17.25">
      <c r="A5578" s="89">
        <v>5</v>
      </c>
      <c r="B5578" s="73">
        <v>20880</v>
      </c>
      <c r="C5578" s="66" t="s">
        <v>2404</v>
      </c>
      <c r="D5578" s="73" t="s">
        <v>5289</v>
      </c>
      <c r="E5578" s="73"/>
      <c r="F5578" s="73"/>
      <c r="G5578" s="88">
        <v>21850</v>
      </c>
      <c r="H5578" s="73">
        <v>2557</v>
      </c>
      <c r="I5578" s="73" t="s">
        <v>478</v>
      </c>
      <c r="J5578" s="73" t="s">
        <v>4059</v>
      </c>
      <c r="K5578" s="73" t="s">
        <v>4671</v>
      </c>
    </row>
    <row r="5579" spans="1:11" ht="17.25">
      <c r="A5579" s="89">
        <v>11</v>
      </c>
      <c r="B5579" s="73">
        <v>20911</v>
      </c>
      <c r="C5579" s="66" t="s">
        <v>2404</v>
      </c>
      <c r="D5579" s="73"/>
      <c r="E5579" s="73"/>
      <c r="F5579" s="73"/>
      <c r="G5579" s="88">
        <v>17400</v>
      </c>
      <c r="H5579" s="73">
        <v>2557</v>
      </c>
      <c r="I5579" s="73" t="s">
        <v>478</v>
      </c>
      <c r="J5579" s="73" t="s">
        <v>4059</v>
      </c>
      <c r="K5579" s="73" t="s">
        <v>4671</v>
      </c>
    </row>
    <row r="5580" spans="1:11" ht="17.25">
      <c r="A5580" s="89">
        <v>18</v>
      </c>
      <c r="B5580" s="73">
        <v>20911</v>
      </c>
      <c r="C5580" s="66" t="s">
        <v>2404</v>
      </c>
      <c r="D5580" s="73" t="s">
        <v>5290</v>
      </c>
      <c r="E5580" s="73"/>
      <c r="F5580" s="73"/>
      <c r="G5580" s="88">
        <v>19920</v>
      </c>
      <c r="H5580" s="73">
        <v>2557</v>
      </c>
      <c r="I5580" s="73" t="s">
        <v>478</v>
      </c>
      <c r="J5580" s="73" t="s">
        <v>4059</v>
      </c>
      <c r="K5580" s="73" t="s">
        <v>4671</v>
      </c>
    </row>
    <row r="5581" spans="1:11" ht="17.25">
      <c r="A5581" s="89">
        <v>27</v>
      </c>
      <c r="B5581" s="93">
        <v>21033</v>
      </c>
      <c r="C5581" s="66" t="s">
        <v>2404</v>
      </c>
      <c r="D5581" s="73" t="s">
        <v>5291</v>
      </c>
      <c r="E5581" s="73"/>
      <c r="F5581" s="73"/>
      <c r="G5581" s="88">
        <v>71000</v>
      </c>
      <c r="H5581" s="73">
        <v>2557</v>
      </c>
      <c r="I5581" s="73" t="s">
        <v>478</v>
      </c>
      <c r="J5581" s="73" t="s">
        <v>4059</v>
      </c>
      <c r="K5581" s="73" t="s">
        <v>4671</v>
      </c>
    </row>
    <row r="5582" spans="1:11" ht="17.25">
      <c r="A5582" s="89">
        <v>5</v>
      </c>
      <c r="B5582" s="93">
        <v>21064</v>
      </c>
      <c r="C5582" s="66" t="s">
        <v>2404</v>
      </c>
      <c r="D5582" s="73" t="s">
        <v>5292</v>
      </c>
      <c r="E5582" s="73"/>
      <c r="F5582" s="73"/>
      <c r="G5582" s="88">
        <v>21250</v>
      </c>
      <c r="H5582" s="73">
        <v>2557</v>
      </c>
      <c r="I5582" s="73" t="s">
        <v>478</v>
      </c>
      <c r="J5582" s="73" t="s">
        <v>4059</v>
      </c>
      <c r="K5582" s="73" t="s">
        <v>4671</v>
      </c>
    </row>
    <row r="5583" spans="1:11" ht="17.25">
      <c r="A5583" s="89">
        <v>26</v>
      </c>
      <c r="B5583" s="73">
        <v>20880</v>
      </c>
      <c r="C5583" s="73" t="s">
        <v>2410</v>
      </c>
      <c r="D5583" s="73" t="s">
        <v>5293</v>
      </c>
      <c r="E5583" s="73"/>
      <c r="F5583" s="73"/>
      <c r="G5583" s="88">
        <v>15000</v>
      </c>
      <c r="H5583" s="73">
        <v>2557</v>
      </c>
      <c r="I5583" s="73" t="s">
        <v>478</v>
      </c>
      <c r="J5583" s="73" t="s">
        <v>2412</v>
      </c>
      <c r="K5583" s="73" t="s">
        <v>4671</v>
      </c>
    </row>
    <row r="5584" spans="1:11" ht="17.25">
      <c r="A5584" s="89">
        <v>20</v>
      </c>
      <c r="B5584" s="73">
        <v>20941</v>
      </c>
      <c r="C5584" s="73" t="s">
        <v>2410</v>
      </c>
      <c r="D5584" s="73" t="s">
        <v>5288</v>
      </c>
      <c r="E5584" s="73"/>
      <c r="F5584" s="73"/>
      <c r="G5584" s="88">
        <v>15000</v>
      </c>
      <c r="H5584" s="73">
        <v>2557</v>
      </c>
      <c r="I5584" s="73" t="s">
        <v>478</v>
      </c>
      <c r="J5584" s="73" t="s">
        <v>2412</v>
      </c>
      <c r="K5584" s="73" t="s">
        <v>4671</v>
      </c>
    </row>
    <row r="5585" spans="1:11" ht="17.25">
      <c r="A5585" s="89">
        <v>21</v>
      </c>
      <c r="B5585" s="73">
        <v>20729</v>
      </c>
      <c r="C5585" s="66" t="s">
        <v>4069</v>
      </c>
      <c r="D5585" s="73" t="s">
        <v>5294</v>
      </c>
      <c r="E5585" s="88"/>
      <c r="F5585" s="88"/>
      <c r="G5585" s="88">
        <v>1600</v>
      </c>
      <c r="H5585" s="73">
        <v>2557</v>
      </c>
      <c r="I5585" s="73" t="s">
        <v>478</v>
      </c>
      <c r="J5585" s="73" t="s">
        <v>5295</v>
      </c>
      <c r="K5585" s="73" t="s">
        <v>4671</v>
      </c>
    </row>
    <row r="5586" spans="1:11" ht="17.25">
      <c r="A5586" s="89">
        <v>30</v>
      </c>
      <c r="B5586" s="73">
        <v>20729</v>
      </c>
      <c r="C5586" s="66" t="s">
        <v>4069</v>
      </c>
      <c r="D5586" s="73" t="s">
        <v>405</v>
      </c>
      <c r="E5586" s="88"/>
      <c r="F5586" s="88"/>
      <c r="G5586" s="88">
        <v>480</v>
      </c>
      <c r="H5586" s="73">
        <v>2557</v>
      </c>
      <c r="I5586" s="73" t="s">
        <v>478</v>
      </c>
      <c r="J5586" s="73" t="s">
        <v>5295</v>
      </c>
      <c r="K5586" s="73" t="s">
        <v>4671</v>
      </c>
    </row>
    <row r="5587" spans="1:11" ht="17.25">
      <c r="A5587" s="89">
        <v>13</v>
      </c>
      <c r="B5587" s="73">
        <v>20760</v>
      </c>
      <c r="C5587" s="66" t="s">
        <v>4069</v>
      </c>
      <c r="D5587" s="73" t="s">
        <v>5296</v>
      </c>
      <c r="E5587" s="88"/>
      <c r="F5587" s="88"/>
      <c r="G5587" s="88">
        <v>7235.4</v>
      </c>
      <c r="H5587" s="73">
        <v>2557</v>
      </c>
      <c r="I5587" s="73" t="s">
        <v>478</v>
      </c>
      <c r="J5587" s="73" t="s">
        <v>5295</v>
      </c>
      <c r="K5587" s="73" t="s">
        <v>4671</v>
      </c>
    </row>
    <row r="5588" spans="1:11" ht="17.25">
      <c r="A5588" s="89">
        <v>15</v>
      </c>
      <c r="B5588" s="73">
        <v>20760</v>
      </c>
      <c r="C5588" s="66" t="s">
        <v>4069</v>
      </c>
      <c r="D5588" s="73" t="s">
        <v>5297</v>
      </c>
      <c r="E5588" s="88"/>
      <c r="F5588" s="88"/>
      <c r="G5588" s="88">
        <v>4200</v>
      </c>
      <c r="H5588" s="73">
        <v>2557</v>
      </c>
      <c r="I5588" s="73" t="s">
        <v>478</v>
      </c>
      <c r="J5588" s="73" t="s">
        <v>5295</v>
      </c>
      <c r="K5588" s="73" t="s">
        <v>4671</v>
      </c>
    </row>
    <row r="5589" spans="1:11" ht="17.25">
      <c r="A5589" s="89">
        <v>21</v>
      </c>
      <c r="B5589" s="73">
        <v>20760</v>
      </c>
      <c r="C5589" s="66" t="s">
        <v>4069</v>
      </c>
      <c r="D5589" s="73" t="s">
        <v>5298</v>
      </c>
      <c r="E5589" s="88"/>
      <c r="F5589" s="88"/>
      <c r="G5589" s="88">
        <v>2359.09</v>
      </c>
      <c r="H5589" s="73">
        <v>2557</v>
      </c>
      <c r="I5589" s="73" t="s">
        <v>478</v>
      </c>
      <c r="J5589" s="73" t="s">
        <v>5295</v>
      </c>
      <c r="K5589" s="73" t="s">
        <v>4671</v>
      </c>
    </row>
    <row r="5590" spans="1:11" ht="17.25">
      <c r="A5590" s="89">
        <v>16</v>
      </c>
      <c r="B5590" s="73">
        <v>20790</v>
      </c>
      <c r="C5590" s="66" t="s">
        <v>4069</v>
      </c>
      <c r="D5590" s="73" t="s">
        <v>5299</v>
      </c>
      <c r="E5590" s="88"/>
      <c r="F5590" s="88"/>
      <c r="G5590" s="88">
        <v>5350</v>
      </c>
      <c r="H5590" s="73">
        <v>2557</v>
      </c>
      <c r="I5590" s="73" t="s">
        <v>478</v>
      </c>
      <c r="J5590" s="73" t="s">
        <v>5295</v>
      </c>
      <c r="K5590" s="73" t="s">
        <v>4671</v>
      </c>
    </row>
    <row r="5591" spans="1:11" ht="17.25">
      <c r="A5591" s="89">
        <v>24</v>
      </c>
      <c r="B5591" s="73">
        <v>20790</v>
      </c>
      <c r="C5591" s="66" t="s">
        <v>4069</v>
      </c>
      <c r="D5591" s="73" t="s">
        <v>5300</v>
      </c>
      <c r="E5591" s="88"/>
      <c r="F5591" s="88"/>
      <c r="G5591" s="88">
        <v>4849</v>
      </c>
      <c r="H5591" s="73">
        <v>2557</v>
      </c>
      <c r="I5591" s="73" t="s">
        <v>478</v>
      </c>
      <c r="J5591" s="73" t="s">
        <v>5295</v>
      </c>
      <c r="K5591" s="73" t="s">
        <v>4671</v>
      </c>
    </row>
    <row r="5592" spans="1:11" ht="17.25">
      <c r="A5592" s="89">
        <v>26</v>
      </c>
      <c r="B5592" s="73">
        <v>20790</v>
      </c>
      <c r="C5592" s="66" t="s">
        <v>4069</v>
      </c>
      <c r="D5592" s="73" t="s">
        <v>5301</v>
      </c>
      <c r="E5592" s="88"/>
      <c r="F5592" s="88"/>
      <c r="G5592" s="88">
        <v>200</v>
      </c>
      <c r="H5592" s="73">
        <v>2557</v>
      </c>
      <c r="I5592" s="73" t="s">
        <v>478</v>
      </c>
      <c r="J5592" s="73" t="s">
        <v>5295</v>
      </c>
      <c r="K5592" s="73" t="s">
        <v>4671</v>
      </c>
    </row>
    <row r="5593" spans="1:11" ht="17.25">
      <c r="A5593" s="89">
        <v>26</v>
      </c>
      <c r="B5593" s="73">
        <v>20790</v>
      </c>
      <c r="C5593" s="66" t="s">
        <v>4069</v>
      </c>
      <c r="D5593" s="73" t="s">
        <v>5301</v>
      </c>
      <c r="E5593" s="88"/>
      <c r="F5593" s="88"/>
      <c r="G5593" s="88">
        <v>1120</v>
      </c>
      <c r="H5593" s="73">
        <v>2557</v>
      </c>
      <c r="I5593" s="73" t="s">
        <v>478</v>
      </c>
      <c r="J5593" s="73" t="s">
        <v>5295</v>
      </c>
      <c r="K5593" s="73" t="s">
        <v>4671</v>
      </c>
    </row>
    <row r="5594" spans="1:11" ht="17.25">
      <c r="A5594" s="89">
        <v>10</v>
      </c>
      <c r="B5594" s="73">
        <v>20821</v>
      </c>
      <c r="C5594" s="66" t="s">
        <v>4069</v>
      </c>
      <c r="D5594" s="73" t="s">
        <v>5302</v>
      </c>
      <c r="E5594" s="88"/>
      <c r="F5594" s="88"/>
      <c r="G5594" s="88">
        <v>1260</v>
      </c>
      <c r="H5594" s="73">
        <v>2557</v>
      </c>
      <c r="I5594" s="73" t="s">
        <v>478</v>
      </c>
      <c r="J5594" s="73" t="s">
        <v>5295</v>
      </c>
      <c r="K5594" s="73" t="s">
        <v>4671</v>
      </c>
    </row>
    <row r="5595" spans="1:11" ht="17.25">
      <c r="A5595" s="89">
        <v>17</v>
      </c>
      <c r="B5595" s="73">
        <v>20821</v>
      </c>
      <c r="C5595" s="66" t="s">
        <v>4069</v>
      </c>
      <c r="D5595" s="73" t="s">
        <v>5303</v>
      </c>
      <c r="E5595" s="88"/>
      <c r="F5595" s="88"/>
      <c r="G5595" s="88">
        <v>4396.8</v>
      </c>
      <c r="H5595" s="73">
        <v>2557</v>
      </c>
      <c r="I5595" s="73" t="s">
        <v>478</v>
      </c>
      <c r="J5595" s="73" t="s">
        <v>5295</v>
      </c>
      <c r="K5595" s="73" t="s">
        <v>4671</v>
      </c>
    </row>
    <row r="5596" spans="1:11" ht="17.25">
      <c r="A5596" s="89">
        <v>7</v>
      </c>
      <c r="B5596" s="73">
        <v>20852</v>
      </c>
      <c r="C5596" s="66" t="s">
        <v>4069</v>
      </c>
      <c r="D5596" s="73" t="s">
        <v>5304</v>
      </c>
      <c r="E5596" s="88"/>
      <c r="F5596" s="88"/>
      <c r="G5596" s="88">
        <v>4200</v>
      </c>
      <c r="H5596" s="73">
        <v>2557</v>
      </c>
      <c r="I5596" s="73" t="s">
        <v>478</v>
      </c>
      <c r="J5596" s="73" t="s">
        <v>5295</v>
      </c>
      <c r="K5596" s="73" t="s">
        <v>4671</v>
      </c>
    </row>
    <row r="5597" spans="1:11" ht="17.25">
      <c r="A5597" s="89">
        <v>7</v>
      </c>
      <c r="B5597" s="73">
        <v>20852</v>
      </c>
      <c r="C5597" s="66" t="s">
        <v>4069</v>
      </c>
      <c r="D5597" s="73" t="s">
        <v>5305</v>
      </c>
      <c r="E5597" s="88"/>
      <c r="F5597" s="88"/>
      <c r="G5597" s="88">
        <v>621</v>
      </c>
      <c r="H5597" s="73">
        <v>2557</v>
      </c>
      <c r="I5597" s="73" t="s">
        <v>478</v>
      </c>
      <c r="J5597" s="73" t="s">
        <v>5295</v>
      </c>
      <c r="K5597" s="73" t="s">
        <v>4671</v>
      </c>
    </row>
    <row r="5598" spans="1:11" ht="17.25">
      <c r="A5598" s="89">
        <v>18</v>
      </c>
      <c r="B5598" s="73">
        <v>20852</v>
      </c>
      <c r="C5598" s="66" t="s">
        <v>4069</v>
      </c>
      <c r="D5598" s="73" t="s">
        <v>5306</v>
      </c>
      <c r="E5598" s="88"/>
      <c r="F5598" s="88"/>
      <c r="G5598" s="88">
        <v>1395</v>
      </c>
      <c r="H5598" s="73">
        <v>2557</v>
      </c>
      <c r="I5598" s="73" t="s">
        <v>478</v>
      </c>
      <c r="J5598" s="73" t="s">
        <v>5295</v>
      </c>
      <c r="K5598" s="73" t="s">
        <v>4671</v>
      </c>
    </row>
    <row r="5599" spans="1:11" ht="17.25">
      <c r="A5599" s="89">
        <v>18</v>
      </c>
      <c r="B5599" s="73">
        <v>20852</v>
      </c>
      <c r="C5599" s="66" t="s">
        <v>4069</v>
      </c>
      <c r="D5599" s="73" t="s">
        <v>5307</v>
      </c>
      <c r="E5599" s="88"/>
      <c r="F5599" s="88"/>
      <c r="G5599" s="88">
        <v>4305.6000000000004</v>
      </c>
      <c r="H5599" s="73">
        <v>2557</v>
      </c>
      <c r="I5599" s="73" t="s">
        <v>478</v>
      </c>
      <c r="J5599" s="73" t="s">
        <v>5295</v>
      </c>
      <c r="K5599" s="73" t="s">
        <v>4671</v>
      </c>
    </row>
    <row r="5600" spans="1:11" ht="17.25">
      <c r="A5600" s="89">
        <v>25</v>
      </c>
      <c r="B5600" s="73">
        <v>20880</v>
      </c>
      <c r="C5600" s="66" t="s">
        <v>4069</v>
      </c>
      <c r="D5600" s="73" t="s">
        <v>5308</v>
      </c>
      <c r="E5600" s="88"/>
      <c r="F5600" s="88"/>
      <c r="G5600" s="88">
        <v>16799</v>
      </c>
      <c r="H5600" s="73">
        <v>2557</v>
      </c>
      <c r="I5600" s="73" t="s">
        <v>478</v>
      </c>
      <c r="J5600" s="73" t="s">
        <v>5295</v>
      </c>
      <c r="K5600" s="73" t="s">
        <v>4671</v>
      </c>
    </row>
    <row r="5601" spans="1:11" ht="17.25">
      <c r="A5601" s="89">
        <v>28</v>
      </c>
      <c r="B5601" s="73">
        <v>20880</v>
      </c>
      <c r="C5601" s="66" t="s">
        <v>4069</v>
      </c>
      <c r="D5601" s="73" t="s">
        <v>5309</v>
      </c>
      <c r="E5601" s="88"/>
      <c r="F5601" s="88"/>
      <c r="G5601" s="88">
        <v>5426.6</v>
      </c>
      <c r="H5601" s="73">
        <v>2557</v>
      </c>
      <c r="I5601" s="73" t="s">
        <v>478</v>
      </c>
      <c r="J5601" s="73" t="s">
        <v>5295</v>
      </c>
      <c r="K5601" s="73" t="s">
        <v>4671</v>
      </c>
    </row>
    <row r="5602" spans="1:11" ht="17.25">
      <c r="A5602" s="89">
        <v>10</v>
      </c>
      <c r="B5602" s="73">
        <v>20911</v>
      </c>
      <c r="C5602" s="66" t="s">
        <v>4069</v>
      </c>
      <c r="D5602" s="73" t="s">
        <v>5310</v>
      </c>
      <c r="E5602" s="88"/>
      <c r="F5602" s="88"/>
      <c r="G5602" s="88">
        <v>6931.4</v>
      </c>
      <c r="H5602" s="73">
        <v>2557</v>
      </c>
      <c r="I5602" s="73" t="s">
        <v>478</v>
      </c>
      <c r="J5602" s="73" t="s">
        <v>5295</v>
      </c>
      <c r="K5602" s="73" t="s">
        <v>4671</v>
      </c>
    </row>
    <row r="5603" spans="1:11" ht="17.25">
      <c r="A5603" s="89">
        <v>24</v>
      </c>
      <c r="B5603" s="73">
        <v>20911</v>
      </c>
      <c r="C5603" s="66" t="s">
        <v>4069</v>
      </c>
      <c r="D5603" s="73" t="s">
        <v>5311</v>
      </c>
      <c r="E5603" s="88"/>
      <c r="F5603" s="88"/>
      <c r="G5603" s="88">
        <v>1649</v>
      </c>
      <c r="H5603" s="73">
        <v>2557</v>
      </c>
      <c r="I5603" s="73" t="s">
        <v>478</v>
      </c>
      <c r="J5603" s="73" t="s">
        <v>5295</v>
      </c>
      <c r="K5603" s="73" t="s">
        <v>4671</v>
      </c>
    </row>
    <row r="5604" spans="1:11" ht="17.25">
      <c r="A5604" s="89">
        <v>28</v>
      </c>
      <c r="B5604" s="73">
        <v>20911</v>
      </c>
      <c r="C5604" s="66" t="s">
        <v>4069</v>
      </c>
      <c r="D5604" s="73" t="s">
        <v>2126</v>
      </c>
      <c r="E5604" s="88"/>
      <c r="F5604" s="88"/>
      <c r="G5604" s="88">
        <v>40</v>
      </c>
      <c r="H5604" s="73">
        <v>2557</v>
      </c>
      <c r="I5604" s="73" t="s">
        <v>478</v>
      </c>
      <c r="J5604" s="73" t="s">
        <v>5295</v>
      </c>
      <c r="K5604" s="73" t="s">
        <v>4671</v>
      </c>
    </row>
    <row r="5605" spans="1:11" ht="17.25">
      <c r="A5605" s="89">
        <v>21</v>
      </c>
      <c r="B5605" s="73">
        <v>20941</v>
      </c>
      <c r="C5605" s="66" t="s">
        <v>4069</v>
      </c>
      <c r="D5605" s="73" t="s">
        <v>5312</v>
      </c>
      <c r="E5605" s="88"/>
      <c r="F5605" s="88"/>
      <c r="G5605" s="88">
        <v>6274</v>
      </c>
      <c r="H5605" s="73">
        <v>2557</v>
      </c>
      <c r="I5605" s="73" t="s">
        <v>478</v>
      </c>
      <c r="J5605" s="73" t="s">
        <v>5295</v>
      </c>
      <c r="K5605" s="73" t="s">
        <v>4671</v>
      </c>
    </row>
    <row r="5606" spans="1:11" ht="17.25">
      <c r="A5606" s="89">
        <v>4</v>
      </c>
      <c r="B5606" s="73">
        <v>20972</v>
      </c>
      <c r="C5606" s="66" t="s">
        <v>4069</v>
      </c>
      <c r="D5606" s="73" t="s">
        <v>5313</v>
      </c>
      <c r="E5606" s="88"/>
      <c r="F5606" s="88"/>
      <c r="G5606" s="88">
        <v>8915</v>
      </c>
      <c r="H5606" s="73">
        <v>2557</v>
      </c>
      <c r="I5606" s="73" t="s">
        <v>478</v>
      </c>
      <c r="J5606" s="73" t="s">
        <v>5295</v>
      </c>
      <c r="K5606" s="73" t="s">
        <v>4671</v>
      </c>
    </row>
    <row r="5607" spans="1:11" ht="17.25">
      <c r="A5607" s="89">
        <v>20</v>
      </c>
      <c r="B5607" s="93">
        <v>21033</v>
      </c>
      <c r="C5607" s="66" t="s">
        <v>4069</v>
      </c>
      <c r="D5607" s="73" t="s">
        <v>5314</v>
      </c>
      <c r="E5607" s="88"/>
      <c r="F5607" s="88"/>
      <c r="G5607" s="88">
        <v>900</v>
      </c>
      <c r="H5607" s="73">
        <v>2557</v>
      </c>
      <c r="I5607" s="73" t="s">
        <v>478</v>
      </c>
      <c r="J5607" s="73" t="s">
        <v>5295</v>
      </c>
      <c r="K5607" s="73" t="s">
        <v>4671</v>
      </c>
    </row>
    <row r="5608" spans="1:11" ht="17.25">
      <c r="A5608" s="65">
        <v>18</v>
      </c>
      <c r="B5608" s="90">
        <v>21064</v>
      </c>
      <c r="C5608" s="66" t="s">
        <v>4069</v>
      </c>
      <c r="D5608" s="66" t="s">
        <v>5315</v>
      </c>
      <c r="E5608" s="70"/>
      <c r="F5608" s="70"/>
      <c r="G5608" s="70">
        <v>9390</v>
      </c>
      <c r="H5608" s="73">
        <v>2557</v>
      </c>
      <c r="I5608" s="73" t="s">
        <v>478</v>
      </c>
      <c r="J5608" s="73" t="s">
        <v>5295</v>
      </c>
      <c r="K5608" s="73" t="s">
        <v>4671</v>
      </c>
    </row>
    <row r="5609" spans="1:11" ht="17.25">
      <c r="A5609" s="89">
        <v>2</v>
      </c>
      <c r="B5609" s="73">
        <v>20821</v>
      </c>
      <c r="C5609" s="73" t="s">
        <v>311</v>
      </c>
      <c r="D5609" s="73" t="s">
        <v>5316</v>
      </c>
      <c r="E5609" s="73"/>
      <c r="F5609" s="73"/>
      <c r="G5609" s="88">
        <v>8000</v>
      </c>
      <c r="H5609" s="73">
        <v>2557</v>
      </c>
      <c r="I5609" s="73" t="s">
        <v>478</v>
      </c>
      <c r="J5609" s="73" t="s">
        <v>4088</v>
      </c>
      <c r="K5609" s="73" t="s">
        <v>4671</v>
      </c>
    </row>
    <row r="5610" spans="1:11" ht="17.25">
      <c r="A5610" s="89">
        <v>2</v>
      </c>
      <c r="B5610" s="73">
        <v>20821</v>
      </c>
      <c r="C5610" s="73" t="s">
        <v>311</v>
      </c>
      <c r="D5610" s="73" t="s">
        <v>5317</v>
      </c>
      <c r="E5610" s="73"/>
      <c r="F5610" s="73"/>
      <c r="G5610" s="88">
        <v>2000</v>
      </c>
      <c r="H5610" s="73">
        <v>2557</v>
      </c>
      <c r="I5610" s="73" t="s">
        <v>478</v>
      </c>
      <c r="J5610" s="73" t="s">
        <v>4088</v>
      </c>
      <c r="K5610" s="73" t="s">
        <v>4671</v>
      </c>
    </row>
    <row r="5611" spans="1:11" ht="17.25">
      <c r="A5611" s="89">
        <v>9</v>
      </c>
      <c r="B5611" s="73">
        <v>20911</v>
      </c>
      <c r="C5611" s="73" t="s">
        <v>311</v>
      </c>
      <c r="D5611" s="73" t="s">
        <v>5318</v>
      </c>
      <c r="E5611" s="73"/>
      <c r="F5611" s="73"/>
      <c r="G5611" s="88">
        <v>20000</v>
      </c>
      <c r="H5611" s="73">
        <v>2557</v>
      </c>
      <c r="I5611" s="73" t="s">
        <v>478</v>
      </c>
      <c r="J5611" s="73" t="s">
        <v>4088</v>
      </c>
      <c r="K5611" s="73" t="s">
        <v>4671</v>
      </c>
    </row>
    <row r="5612" spans="1:11" ht="17.25">
      <c r="A5612" s="89">
        <v>23</v>
      </c>
      <c r="B5612" s="73">
        <v>20911</v>
      </c>
      <c r="C5612" s="73" t="s">
        <v>311</v>
      </c>
      <c r="D5612" s="73" t="s">
        <v>5319</v>
      </c>
      <c r="E5612" s="73"/>
      <c r="F5612" s="73"/>
      <c r="G5612" s="88">
        <v>8720</v>
      </c>
      <c r="H5612" s="73">
        <v>2557</v>
      </c>
      <c r="I5612" s="73" t="s">
        <v>478</v>
      </c>
      <c r="J5612" s="73" t="s">
        <v>4088</v>
      </c>
      <c r="K5612" s="73" t="s">
        <v>4671</v>
      </c>
    </row>
    <row r="5613" spans="1:11" ht="17.25">
      <c r="A5613" s="89">
        <v>19</v>
      </c>
      <c r="B5613" s="73">
        <v>20941</v>
      </c>
      <c r="C5613" s="73" t="s">
        <v>311</v>
      </c>
      <c r="D5613" s="73" t="s">
        <v>5320</v>
      </c>
      <c r="E5613" s="73"/>
      <c r="F5613" s="73"/>
      <c r="G5613" s="88">
        <v>1273</v>
      </c>
      <c r="H5613" s="73">
        <v>2557</v>
      </c>
      <c r="I5613" s="73" t="s">
        <v>478</v>
      </c>
      <c r="J5613" s="73" t="s">
        <v>4088</v>
      </c>
      <c r="K5613" s="73" t="s">
        <v>4671</v>
      </c>
    </row>
    <row r="5614" spans="1:11" ht="17.25">
      <c r="A5614" s="79">
        <v>17</v>
      </c>
      <c r="B5614" s="80">
        <v>20729</v>
      </c>
      <c r="C5614" s="72" t="s">
        <v>584</v>
      </c>
      <c r="D5614" s="72" t="s">
        <v>5321</v>
      </c>
      <c r="E5614" s="73"/>
      <c r="F5614" s="73"/>
      <c r="G5614" s="70">
        <v>3000</v>
      </c>
      <c r="H5614" s="73">
        <v>2557</v>
      </c>
      <c r="I5614" s="73" t="s">
        <v>154</v>
      </c>
      <c r="J5614" s="73" t="s">
        <v>155</v>
      </c>
      <c r="K5614" s="73" t="s">
        <v>1139</v>
      </c>
    </row>
    <row r="5615" spans="1:11" ht="17.25">
      <c r="A5615" s="79">
        <v>17</v>
      </c>
      <c r="B5615" s="80">
        <v>20729</v>
      </c>
      <c r="C5615" s="72" t="s">
        <v>584</v>
      </c>
      <c r="D5615" s="72" t="s">
        <v>4682</v>
      </c>
      <c r="E5615" s="73"/>
      <c r="F5615" s="73"/>
      <c r="G5615" s="70">
        <v>1800</v>
      </c>
      <c r="H5615" s="73">
        <v>2557</v>
      </c>
      <c r="I5615" s="73" t="s">
        <v>154</v>
      </c>
      <c r="J5615" s="73" t="s">
        <v>155</v>
      </c>
      <c r="K5615" s="73" t="s">
        <v>1139</v>
      </c>
    </row>
    <row r="5616" spans="1:11" ht="17.25">
      <c r="A5616" s="79">
        <v>17</v>
      </c>
      <c r="B5616" s="80">
        <v>20729</v>
      </c>
      <c r="C5616" s="72" t="s">
        <v>584</v>
      </c>
      <c r="D5616" s="72" t="s">
        <v>4684</v>
      </c>
      <c r="E5616" s="73"/>
      <c r="F5616" s="73"/>
      <c r="G5616" s="70">
        <v>1800</v>
      </c>
      <c r="H5616" s="73">
        <v>2557</v>
      </c>
      <c r="I5616" s="73" t="s">
        <v>154</v>
      </c>
      <c r="J5616" s="73" t="s">
        <v>155</v>
      </c>
      <c r="K5616" s="73" t="s">
        <v>1139</v>
      </c>
    </row>
    <row r="5617" spans="1:11" ht="17.25">
      <c r="A5617" s="79">
        <v>17</v>
      </c>
      <c r="B5617" s="80">
        <v>20729</v>
      </c>
      <c r="C5617" s="72" t="s">
        <v>584</v>
      </c>
      <c r="D5617" s="72" t="s">
        <v>4688</v>
      </c>
      <c r="E5617" s="73"/>
      <c r="F5617" s="73"/>
      <c r="G5617" s="70">
        <v>600</v>
      </c>
      <c r="H5617" s="73">
        <v>2557</v>
      </c>
      <c r="I5617" s="73" t="s">
        <v>154</v>
      </c>
      <c r="J5617" s="73" t="s">
        <v>155</v>
      </c>
      <c r="K5617" s="73" t="s">
        <v>1139</v>
      </c>
    </row>
    <row r="5618" spans="1:11" ht="17.25">
      <c r="A5618" s="79">
        <v>17</v>
      </c>
      <c r="B5618" s="80">
        <v>20729</v>
      </c>
      <c r="C5618" s="72" t="s">
        <v>584</v>
      </c>
      <c r="D5618" s="72" t="s">
        <v>4695</v>
      </c>
      <c r="E5618" s="73"/>
      <c r="F5618" s="73"/>
      <c r="G5618" s="70">
        <v>1800</v>
      </c>
      <c r="H5618" s="73">
        <v>2557</v>
      </c>
      <c r="I5618" s="73" t="s">
        <v>154</v>
      </c>
      <c r="J5618" s="73" t="s">
        <v>155</v>
      </c>
      <c r="K5618" s="73" t="s">
        <v>1139</v>
      </c>
    </row>
    <row r="5619" spans="1:11" ht="17.25">
      <c r="A5619" s="79">
        <v>17</v>
      </c>
      <c r="B5619" s="80">
        <v>20729</v>
      </c>
      <c r="C5619" s="72" t="s">
        <v>584</v>
      </c>
      <c r="D5619" s="72" t="s">
        <v>5322</v>
      </c>
      <c r="E5619" s="73"/>
      <c r="F5619" s="73"/>
      <c r="G5619" s="70">
        <v>1800</v>
      </c>
      <c r="H5619" s="73">
        <v>2557</v>
      </c>
      <c r="I5619" s="73" t="s">
        <v>154</v>
      </c>
      <c r="J5619" s="73" t="s">
        <v>155</v>
      </c>
      <c r="K5619" s="73" t="s">
        <v>1139</v>
      </c>
    </row>
    <row r="5620" spans="1:11" ht="17.25">
      <c r="A5620" s="79">
        <v>17</v>
      </c>
      <c r="B5620" s="80">
        <v>20729</v>
      </c>
      <c r="C5620" s="72" t="s">
        <v>584</v>
      </c>
      <c r="D5620" s="72" t="s">
        <v>5323</v>
      </c>
      <c r="E5620" s="73"/>
      <c r="F5620" s="73"/>
      <c r="G5620" s="70">
        <v>1800</v>
      </c>
      <c r="H5620" s="73">
        <v>2557</v>
      </c>
      <c r="I5620" s="73" t="s">
        <v>154</v>
      </c>
      <c r="J5620" s="73" t="s">
        <v>155</v>
      </c>
      <c r="K5620" s="73" t="s">
        <v>1139</v>
      </c>
    </row>
    <row r="5621" spans="1:11" ht="17.25">
      <c r="A5621" s="79">
        <v>24</v>
      </c>
      <c r="B5621" s="80">
        <v>20729</v>
      </c>
      <c r="C5621" s="72" t="s">
        <v>584</v>
      </c>
      <c r="D5621" s="72" t="s">
        <v>4707</v>
      </c>
      <c r="E5621" s="73"/>
      <c r="F5621" s="73"/>
      <c r="G5621" s="70">
        <v>1800</v>
      </c>
      <c r="H5621" s="73">
        <v>2557</v>
      </c>
      <c r="I5621" s="73" t="s">
        <v>154</v>
      </c>
      <c r="J5621" s="73" t="s">
        <v>155</v>
      </c>
      <c r="K5621" s="73" t="s">
        <v>1139</v>
      </c>
    </row>
    <row r="5622" spans="1:11" ht="17.25">
      <c r="A5622" s="79">
        <v>5</v>
      </c>
      <c r="B5622" s="80">
        <v>20760</v>
      </c>
      <c r="C5622" s="72" t="s">
        <v>584</v>
      </c>
      <c r="D5622" s="72" t="s">
        <v>5324</v>
      </c>
      <c r="E5622" s="73"/>
      <c r="F5622" s="73"/>
      <c r="G5622" s="70">
        <v>9000</v>
      </c>
      <c r="H5622" s="73">
        <v>2557</v>
      </c>
      <c r="I5622" s="73" t="s">
        <v>154</v>
      </c>
      <c r="J5622" s="73" t="s">
        <v>155</v>
      </c>
      <c r="K5622" s="73" t="s">
        <v>1139</v>
      </c>
    </row>
    <row r="5623" spans="1:11" ht="17.25">
      <c r="A5623" s="79">
        <v>5</v>
      </c>
      <c r="B5623" s="80">
        <v>20760</v>
      </c>
      <c r="C5623" s="72" t="s">
        <v>584</v>
      </c>
      <c r="D5623" s="72" t="s">
        <v>5325</v>
      </c>
      <c r="E5623" s="73"/>
      <c r="F5623" s="73"/>
      <c r="G5623" s="70">
        <v>10000</v>
      </c>
      <c r="H5623" s="73">
        <v>2557</v>
      </c>
      <c r="I5623" s="73" t="s">
        <v>154</v>
      </c>
      <c r="J5623" s="73" t="s">
        <v>155</v>
      </c>
      <c r="K5623" s="73" t="s">
        <v>1139</v>
      </c>
    </row>
    <row r="5624" spans="1:11" ht="17.25">
      <c r="A5624" s="79">
        <v>5</v>
      </c>
      <c r="B5624" s="80">
        <v>20760</v>
      </c>
      <c r="C5624" s="72" t="s">
        <v>584</v>
      </c>
      <c r="D5624" s="72" t="s">
        <v>5326</v>
      </c>
      <c r="E5624" s="73"/>
      <c r="F5624" s="73"/>
      <c r="G5624" s="70">
        <v>9000</v>
      </c>
      <c r="H5624" s="73">
        <v>2557</v>
      </c>
      <c r="I5624" s="73" t="s">
        <v>154</v>
      </c>
      <c r="J5624" s="73" t="s">
        <v>155</v>
      </c>
      <c r="K5624" s="73" t="s">
        <v>1139</v>
      </c>
    </row>
    <row r="5625" spans="1:11" ht="17.25">
      <c r="A5625" s="79">
        <v>5</v>
      </c>
      <c r="B5625" s="80">
        <v>20760</v>
      </c>
      <c r="C5625" s="72" t="s">
        <v>584</v>
      </c>
      <c r="D5625" s="72" t="s">
        <v>5327</v>
      </c>
      <c r="E5625" s="73"/>
      <c r="F5625" s="73"/>
      <c r="G5625" s="70">
        <v>9000</v>
      </c>
      <c r="H5625" s="73">
        <v>2557</v>
      </c>
      <c r="I5625" s="73" t="s">
        <v>154</v>
      </c>
      <c r="J5625" s="73" t="s">
        <v>155</v>
      </c>
      <c r="K5625" s="73" t="s">
        <v>1139</v>
      </c>
    </row>
    <row r="5626" spans="1:11" ht="17.25">
      <c r="A5626" s="79">
        <v>5</v>
      </c>
      <c r="B5626" s="80">
        <v>20760</v>
      </c>
      <c r="C5626" s="72" t="s">
        <v>584</v>
      </c>
      <c r="D5626" s="72" t="s">
        <v>5328</v>
      </c>
      <c r="E5626" s="73"/>
      <c r="F5626" s="73"/>
      <c r="G5626" s="70">
        <v>9000</v>
      </c>
      <c r="H5626" s="73">
        <v>2557</v>
      </c>
      <c r="I5626" s="73" t="s">
        <v>154</v>
      </c>
      <c r="J5626" s="73" t="s">
        <v>155</v>
      </c>
      <c r="K5626" s="73" t="s">
        <v>1139</v>
      </c>
    </row>
    <row r="5627" spans="1:11" ht="17.25">
      <c r="A5627" s="79">
        <v>15</v>
      </c>
      <c r="B5627" s="80">
        <v>20760</v>
      </c>
      <c r="C5627" s="72" t="s">
        <v>5329</v>
      </c>
      <c r="D5627" s="72" t="s">
        <v>5330</v>
      </c>
      <c r="E5627" s="73"/>
      <c r="F5627" s="73"/>
      <c r="G5627" s="70">
        <v>1080</v>
      </c>
      <c r="H5627" s="73">
        <v>2557</v>
      </c>
      <c r="I5627" s="73" t="s">
        <v>154</v>
      </c>
      <c r="J5627" s="73" t="s">
        <v>155</v>
      </c>
      <c r="K5627" s="73" t="s">
        <v>1139</v>
      </c>
    </row>
    <row r="5628" spans="1:11" ht="17.25">
      <c r="A5628" s="79">
        <v>15</v>
      </c>
      <c r="B5628" s="80">
        <v>20760</v>
      </c>
      <c r="C5628" s="72" t="s">
        <v>584</v>
      </c>
      <c r="D5628" s="72" t="s">
        <v>5331</v>
      </c>
      <c r="E5628" s="73"/>
      <c r="F5628" s="73"/>
      <c r="G5628" s="70">
        <v>13000</v>
      </c>
      <c r="H5628" s="73">
        <v>2557</v>
      </c>
      <c r="I5628" s="73" t="s">
        <v>154</v>
      </c>
      <c r="J5628" s="73" t="s">
        <v>155</v>
      </c>
      <c r="K5628" s="73" t="s">
        <v>1139</v>
      </c>
    </row>
    <row r="5629" spans="1:11" ht="17.25">
      <c r="A5629" s="79">
        <v>28</v>
      </c>
      <c r="B5629" s="80">
        <v>21125</v>
      </c>
      <c r="C5629" s="72" t="s">
        <v>584</v>
      </c>
      <c r="D5629" s="72" t="s">
        <v>5332</v>
      </c>
      <c r="E5629" s="73"/>
      <c r="F5629" s="73"/>
      <c r="G5629" s="70">
        <v>12800</v>
      </c>
      <c r="H5629" s="73">
        <v>2557</v>
      </c>
      <c r="I5629" s="73" t="s">
        <v>154</v>
      </c>
      <c r="J5629" s="73" t="s">
        <v>155</v>
      </c>
      <c r="K5629" s="73" t="s">
        <v>1139</v>
      </c>
    </row>
    <row r="5630" spans="1:11" ht="17.25">
      <c r="A5630" s="79">
        <v>29</v>
      </c>
      <c r="B5630" s="80">
        <v>21125</v>
      </c>
      <c r="C5630" s="72" t="s">
        <v>171</v>
      </c>
      <c r="D5630" s="72" t="s">
        <v>5333</v>
      </c>
      <c r="E5630" s="73"/>
      <c r="F5630" s="73"/>
      <c r="G5630" s="70">
        <v>1080</v>
      </c>
      <c r="H5630" s="73">
        <v>2557</v>
      </c>
      <c r="I5630" s="73" t="s">
        <v>154</v>
      </c>
      <c r="J5630" s="73" t="s">
        <v>155</v>
      </c>
      <c r="K5630" s="73" t="s">
        <v>1139</v>
      </c>
    </row>
    <row r="5631" spans="1:11" ht="17.25">
      <c r="A5631" s="79">
        <v>3</v>
      </c>
      <c r="B5631" s="80">
        <v>20790</v>
      </c>
      <c r="C5631" s="72" t="s">
        <v>584</v>
      </c>
      <c r="D5631" s="72" t="s">
        <v>5334</v>
      </c>
      <c r="E5631" s="73"/>
      <c r="F5631" s="73"/>
      <c r="G5631" s="70">
        <v>14800</v>
      </c>
      <c r="H5631" s="73">
        <v>2557</v>
      </c>
      <c r="I5631" s="73" t="s">
        <v>154</v>
      </c>
      <c r="J5631" s="73" t="s">
        <v>155</v>
      </c>
      <c r="K5631" s="73" t="s">
        <v>1139</v>
      </c>
    </row>
    <row r="5632" spans="1:11" ht="17.25">
      <c r="A5632" s="79">
        <v>4</v>
      </c>
      <c r="B5632" s="80">
        <v>20790</v>
      </c>
      <c r="C5632" s="72" t="s">
        <v>584</v>
      </c>
      <c r="D5632" s="72" t="s">
        <v>5335</v>
      </c>
      <c r="E5632" s="73"/>
      <c r="F5632" s="73"/>
      <c r="G5632" s="70">
        <v>19200</v>
      </c>
      <c r="H5632" s="73">
        <v>2557</v>
      </c>
      <c r="I5632" s="73" t="s">
        <v>154</v>
      </c>
      <c r="J5632" s="73" t="s">
        <v>155</v>
      </c>
      <c r="K5632" s="73" t="s">
        <v>1139</v>
      </c>
    </row>
    <row r="5633" spans="1:11" ht="17.25">
      <c r="A5633" s="79">
        <v>13</v>
      </c>
      <c r="B5633" s="80">
        <v>20790</v>
      </c>
      <c r="C5633" s="72" t="s">
        <v>584</v>
      </c>
      <c r="D5633" s="72" t="s">
        <v>5336</v>
      </c>
      <c r="E5633" s="73"/>
      <c r="F5633" s="73"/>
      <c r="G5633" s="70">
        <v>12800</v>
      </c>
      <c r="H5633" s="73">
        <v>2557</v>
      </c>
      <c r="I5633" s="73" t="s">
        <v>154</v>
      </c>
      <c r="J5633" s="73" t="s">
        <v>155</v>
      </c>
      <c r="K5633" s="73" t="s">
        <v>1139</v>
      </c>
    </row>
    <row r="5634" spans="1:11" ht="17.25">
      <c r="A5634" s="79">
        <v>18</v>
      </c>
      <c r="B5634" s="80">
        <v>20790</v>
      </c>
      <c r="C5634" s="72" t="s">
        <v>584</v>
      </c>
      <c r="D5634" s="72" t="s">
        <v>5337</v>
      </c>
      <c r="E5634" s="73"/>
      <c r="F5634" s="73"/>
      <c r="G5634" s="70">
        <v>12800</v>
      </c>
      <c r="H5634" s="73">
        <v>2557</v>
      </c>
      <c r="I5634" s="73" t="s">
        <v>154</v>
      </c>
      <c r="J5634" s="73" t="s">
        <v>155</v>
      </c>
      <c r="K5634" s="73" t="s">
        <v>1139</v>
      </c>
    </row>
    <row r="5635" spans="1:11" ht="17.25">
      <c r="A5635" s="79">
        <v>23</v>
      </c>
      <c r="B5635" s="80">
        <v>20790</v>
      </c>
      <c r="C5635" s="72" t="s">
        <v>584</v>
      </c>
      <c r="D5635" s="72" t="s">
        <v>5338</v>
      </c>
      <c r="E5635" s="73"/>
      <c r="F5635" s="73"/>
      <c r="G5635" s="70">
        <v>14800</v>
      </c>
      <c r="H5635" s="73">
        <v>2557</v>
      </c>
      <c r="I5635" s="73" t="s">
        <v>154</v>
      </c>
      <c r="J5635" s="73" t="s">
        <v>155</v>
      </c>
      <c r="K5635" s="73" t="s">
        <v>1139</v>
      </c>
    </row>
    <row r="5636" spans="1:11" ht="17.25">
      <c r="A5636" s="79">
        <v>26</v>
      </c>
      <c r="B5636" s="80">
        <v>20790</v>
      </c>
      <c r="C5636" s="72" t="s">
        <v>171</v>
      </c>
      <c r="D5636" s="72" t="s">
        <v>5339</v>
      </c>
      <c r="E5636" s="73"/>
      <c r="F5636" s="73"/>
      <c r="G5636" s="70">
        <v>1440</v>
      </c>
      <c r="H5636" s="73">
        <v>2557</v>
      </c>
      <c r="I5636" s="73" t="s">
        <v>154</v>
      </c>
      <c r="J5636" s="73" t="s">
        <v>155</v>
      </c>
      <c r="K5636" s="73" t="s">
        <v>1139</v>
      </c>
    </row>
    <row r="5637" spans="1:11" ht="17.25">
      <c r="A5637" s="79">
        <v>27</v>
      </c>
      <c r="B5637" s="80">
        <v>20790</v>
      </c>
      <c r="C5637" s="72" t="s">
        <v>171</v>
      </c>
      <c r="D5637" s="72" t="s">
        <v>5340</v>
      </c>
      <c r="E5637" s="73"/>
      <c r="F5637" s="73"/>
      <c r="G5637" s="70">
        <v>1080</v>
      </c>
      <c r="H5637" s="73">
        <v>2557</v>
      </c>
      <c r="I5637" s="73" t="s">
        <v>154</v>
      </c>
      <c r="J5637" s="73" t="s">
        <v>155</v>
      </c>
      <c r="K5637" s="73" t="s">
        <v>1139</v>
      </c>
    </row>
    <row r="5638" spans="1:11" ht="17.25">
      <c r="A5638" s="79">
        <v>7</v>
      </c>
      <c r="B5638" s="80">
        <v>20821</v>
      </c>
      <c r="C5638" s="72" t="s">
        <v>584</v>
      </c>
      <c r="D5638" s="72" t="s">
        <v>5341</v>
      </c>
      <c r="E5638" s="73"/>
      <c r="F5638" s="73"/>
      <c r="G5638" s="70">
        <v>25600</v>
      </c>
      <c r="H5638" s="73">
        <v>2557</v>
      </c>
      <c r="I5638" s="73" t="s">
        <v>154</v>
      </c>
      <c r="J5638" s="73" t="s">
        <v>155</v>
      </c>
      <c r="K5638" s="73" t="s">
        <v>1139</v>
      </c>
    </row>
    <row r="5639" spans="1:11" ht="17.25">
      <c r="A5639" s="79">
        <v>10</v>
      </c>
      <c r="B5639" s="80">
        <v>20821</v>
      </c>
      <c r="C5639" s="72" t="s">
        <v>584</v>
      </c>
      <c r="D5639" s="72" t="s">
        <v>5342</v>
      </c>
      <c r="E5639" s="73"/>
      <c r="F5639" s="73"/>
      <c r="G5639" s="70">
        <v>10100</v>
      </c>
      <c r="H5639" s="73">
        <v>2557</v>
      </c>
      <c r="I5639" s="73" t="s">
        <v>154</v>
      </c>
      <c r="J5639" s="73" t="s">
        <v>155</v>
      </c>
      <c r="K5639" s="73" t="s">
        <v>1139</v>
      </c>
    </row>
    <row r="5640" spans="1:11" ht="17.25">
      <c r="A5640" s="79">
        <v>10</v>
      </c>
      <c r="B5640" s="80">
        <v>20821</v>
      </c>
      <c r="C5640" s="72" t="s">
        <v>171</v>
      </c>
      <c r="D5640" s="72" t="s">
        <v>5343</v>
      </c>
      <c r="E5640" s="73"/>
      <c r="F5640" s="73"/>
      <c r="G5640" s="70">
        <v>1080</v>
      </c>
      <c r="H5640" s="73">
        <v>2557</v>
      </c>
      <c r="I5640" s="73" t="s">
        <v>154</v>
      </c>
      <c r="J5640" s="73" t="s">
        <v>155</v>
      </c>
      <c r="K5640" s="73" t="s">
        <v>1139</v>
      </c>
    </row>
    <row r="5641" spans="1:11" ht="17.25">
      <c r="A5641" s="79">
        <v>22</v>
      </c>
      <c r="B5641" s="80">
        <v>20821</v>
      </c>
      <c r="C5641" s="72" t="s">
        <v>584</v>
      </c>
      <c r="D5641" s="72" t="s">
        <v>5344</v>
      </c>
      <c r="E5641" s="73"/>
      <c r="F5641" s="73"/>
      <c r="G5641" s="70">
        <v>1200</v>
      </c>
      <c r="H5641" s="73">
        <v>2557</v>
      </c>
      <c r="I5641" s="73" t="s">
        <v>154</v>
      </c>
      <c r="J5641" s="73" t="s">
        <v>155</v>
      </c>
      <c r="K5641" s="73" t="s">
        <v>1139</v>
      </c>
    </row>
    <row r="5642" spans="1:11" ht="17.25">
      <c r="A5642" s="79">
        <v>24</v>
      </c>
      <c r="B5642" s="80">
        <v>20821</v>
      </c>
      <c r="C5642" s="72" t="s">
        <v>584</v>
      </c>
      <c r="D5642" s="72" t="s">
        <v>5345</v>
      </c>
      <c r="E5642" s="73"/>
      <c r="F5642" s="73"/>
      <c r="G5642" s="70">
        <v>2800</v>
      </c>
      <c r="H5642" s="73">
        <v>2557</v>
      </c>
      <c r="I5642" s="73" t="s">
        <v>154</v>
      </c>
      <c r="J5642" s="73" t="s">
        <v>155</v>
      </c>
      <c r="K5642" s="73" t="s">
        <v>1139</v>
      </c>
    </row>
    <row r="5643" spans="1:11" ht="17.25">
      <c r="A5643" s="79">
        <v>24</v>
      </c>
      <c r="B5643" s="80">
        <v>20821</v>
      </c>
      <c r="C5643" s="72" t="s">
        <v>171</v>
      </c>
      <c r="D5643" s="72" t="s">
        <v>5346</v>
      </c>
      <c r="E5643" s="73"/>
      <c r="F5643" s="73"/>
      <c r="G5643" s="70">
        <v>1080</v>
      </c>
      <c r="H5643" s="73">
        <v>2557</v>
      </c>
      <c r="I5643" s="73" t="s">
        <v>154</v>
      </c>
      <c r="J5643" s="73" t="s">
        <v>155</v>
      </c>
      <c r="K5643" s="73" t="s">
        <v>1139</v>
      </c>
    </row>
    <row r="5644" spans="1:11" ht="17.25">
      <c r="A5644" s="79">
        <v>24</v>
      </c>
      <c r="B5644" s="80">
        <v>20821</v>
      </c>
      <c r="C5644" s="72" t="s">
        <v>171</v>
      </c>
      <c r="D5644" s="72" t="s">
        <v>5347</v>
      </c>
      <c r="E5644" s="73"/>
      <c r="F5644" s="73"/>
      <c r="G5644" s="70">
        <v>1080</v>
      </c>
      <c r="H5644" s="73">
        <v>2557</v>
      </c>
      <c r="I5644" s="73" t="s">
        <v>154</v>
      </c>
      <c r="J5644" s="73" t="s">
        <v>155</v>
      </c>
      <c r="K5644" s="73" t="s">
        <v>1139</v>
      </c>
    </row>
    <row r="5645" spans="1:11" ht="17.25">
      <c r="A5645" s="79">
        <v>24</v>
      </c>
      <c r="B5645" s="80">
        <v>20821</v>
      </c>
      <c r="C5645" s="72" t="s">
        <v>584</v>
      </c>
      <c r="D5645" s="72" t="s">
        <v>5348</v>
      </c>
      <c r="E5645" s="73"/>
      <c r="F5645" s="73"/>
      <c r="G5645" s="70">
        <v>6400</v>
      </c>
      <c r="H5645" s="73">
        <v>2557</v>
      </c>
      <c r="I5645" s="73" t="s">
        <v>154</v>
      </c>
      <c r="J5645" s="73" t="s">
        <v>155</v>
      </c>
      <c r="K5645" s="73" t="s">
        <v>1139</v>
      </c>
    </row>
    <row r="5646" spans="1:11" ht="17.25">
      <c r="A5646" s="79">
        <v>24</v>
      </c>
      <c r="B5646" s="80">
        <v>20821</v>
      </c>
      <c r="C5646" s="72" t="s">
        <v>584</v>
      </c>
      <c r="D5646" s="72" t="s">
        <v>5349</v>
      </c>
      <c r="E5646" s="73"/>
      <c r="F5646" s="73"/>
      <c r="G5646" s="70">
        <v>6450</v>
      </c>
      <c r="H5646" s="73">
        <v>2557</v>
      </c>
      <c r="I5646" s="73" t="s">
        <v>154</v>
      </c>
      <c r="J5646" s="73" t="s">
        <v>155</v>
      </c>
      <c r="K5646" s="73" t="s">
        <v>1139</v>
      </c>
    </row>
    <row r="5647" spans="1:11" ht="17.25">
      <c r="A5647" s="79">
        <v>27</v>
      </c>
      <c r="B5647" s="80">
        <v>20821</v>
      </c>
      <c r="C5647" s="72" t="s">
        <v>584</v>
      </c>
      <c r="D5647" s="72" t="s">
        <v>5350</v>
      </c>
      <c r="E5647" s="73"/>
      <c r="F5647" s="73"/>
      <c r="G5647" s="70">
        <v>1800</v>
      </c>
      <c r="H5647" s="73">
        <v>2557</v>
      </c>
      <c r="I5647" s="73" t="s">
        <v>154</v>
      </c>
      <c r="J5647" s="73" t="s">
        <v>155</v>
      </c>
      <c r="K5647" s="73" t="s">
        <v>1139</v>
      </c>
    </row>
    <row r="5648" spans="1:11" ht="17.25">
      <c r="A5648" s="79">
        <v>27</v>
      </c>
      <c r="B5648" s="80">
        <v>20821</v>
      </c>
      <c r="C5648" s="72" t="s">
        <v>584</v>
      </c>
      <c r="D5648" s="72" t="s">
        <v>5351</v>
      </c>
      <c r="E5648" s="73"/>
      <c r="F5648" s="73"/>
      <c r="G5648" s="70">
        <v>600</v>
      </c>
      <c r="H5648" s="73">
        <v>2557</v>
      </c>
      <c r="I5648" s="73" t="s">
        <v>154</v>
      </c>
      <c r="J5648" s="73" t="s">
        <v>155</v>
      </c>
      <c r="K5648" s="73" t="s">
        <v>1139</v>
      </c>
    </row>
    <row r="5649" spans="1:11" ht="17.25">
      <c r="A5649" s="79">
        <v>7</v>
      </c>
      <c r="B5649" s="80">
        <v>20852</v>
      </c>
      <c r="C5649" s="72" t="s">
        <v>584</v>
      </c>
      <c r="D5649" s="72" t="s">
        <v>5352</v>
      </c>
      <c r="E5649" s="73"/>
      <c r="F5649" s="73"/>
      <c r="G5649" s="70">
        <v>12800</v>
      </c>
      <c r="H5649" s="73">
        <v>2557</v>
      </c>
      <c r="I5649" s="73" t="s">
        <v>154</v>
      </c>
      <c r="J5649" s="73" t="s">
        <v>155</v>
      </c>
      <c r="K5649" s="73" t="s">
        <v>1139</v>
      </c>
    </row>
    <row r="5650" spans="1:11" ht="17.25">
      <c r="A5650" s="79">
        <v>10</v>
      </c>
      <c r="B5650" s="80">
        <v>20852</v>
      </c>
      <c r="C5650" s="72" t="s">
        <v>584</v>
      </c>
      <c r="D5650" s="72" t="s">
        <v>5353</v>
      </c>
      <c r="E5650" s="73"/>
      <c r="F5650" s="73"/>
      <c r="G5650" s="70">
        <v>12800</v>
      </c>
      <c r="H5650" s="73">
        <v>2557</v>
      </c>
      <c r="I5650" s="73" t="s">
        <v>154</v>
      </c>
      <c r="J5650" s="73" t="s">
        <v>155</v>
      </c>
      <c r="K5650" s="73" t="s">
        <v>1139</v>
      </c>
    </row>
    <row r="5651" spans="1:11" ht="17.25">
      <c r="A5651" s="79">
        <v>11</v>
      </c>
      <c r="B5651" s="80">
        <v>20852</v>
      </c>
      <c r="C5651" s="72" t="s">
        <v>584</v>
      </c>
      <c r="D5651" s="72" t="s">
        <v>5354</v>
      </c>
      <c r="E5651" s="73"/>
      <c r="F5651" s="73"/>
      <c r="G5651" s="70">
        <v>14800</v>
      </c>
      <c r="H5651" s="73">
        <v>2557</v>
      </c>
      <c r="I5651" s="73" t="s">
        <v>154</v>
      </c>
      <c r="J5651" s="73" t="s">
        <v>155</v>
      </c>
      <c r="K5651" s="73" t="s">
        <v>1139</v>
      </c>
    </row>
    <row r="5652" spans="1:11" ht="17.25">
      <c r="A5652" s="79">
        <v>1</v>
      </c>
      <c r="B5652" s="91" t="s">
        <v>4503</v>
      </c>
      <c r="C5652" s="72" t="s">
        <v>584</v>
      </c>
      <c r="D5652" s="72" t="s">
        <v>5355</v>
      </c>
      <c r="E5652" s="73"/>
      <c r="F5652" s="73"/>
      <c r="G5652" s="70">
        <v>16500</v>
      </c>
      <c r="H5652" s="73">
        <v>2557</v>
      </c>
      <c r="I5652" s="73" t="s">
        <v>154</v>
      </c>
      <c r="J5652" s="73" t="s">
        <v>155</v>
      </c>
      <c r="K5652" s="73" t="s">
        <v>1139</v>
      </c>
    </row>
    <row r="5653" spans="1:11" ht="17.25">
      <c r="A5653" s="79">
        <v>1</v>
      </c>
      <c r="B5653" s="91" t="s">
        <v>4503</v>
      </c>
      <c r="C5653" s="72" t="s">
        <v>596</v>
      </c>
      <c r="D5653" s="72" t="s">
        <v>5356</v>
      </c>
      <c r="E5653" s="73"/>
      <c r="F5653" s="73"/>
      <c r="G5653" s="70">
        <v>22000</v>
      </c>
      <c r="H5653" s="73">
        <v>2557</v>
      </c>
      <c r="I5653" s="73" t="s">
        <v>154</v>
      </c>
      <c r="J5653" s="73" t="s">
        <v>155</v>
      </c>
      <c r="K5653" s="73" t="s">
        <v>1139</v>
      </c>
    </row>
    <row r="5654" spans="1:11" ht="17.25">
      <c r="A5654" s="79">
        <v>1</v>
      </c>
      <c r="B5654" s="91" t="s">
        <v>4503</v>
      </c>
      <c r="C5654" s="72" t="s">
        <v>584</v>
      </c>
      <c r="D5654" s="72" t="s">
        <v>5357</v>
      </c>
      <c r="E5654" s="73"/>
      <c r="F5654" s="73"/>
      <c r="G5654" s="70">
        <v>10100</v>
      </c>
      <c r="H5654" s="73">
        <v>2557</v>
      </c>
      <c r="I5654" s="73" t="s">
        <v>154</v>
      </c>
      <c r="J5654" s="73" t="s">
        <v>155</v>
      </c>
      <c r="K5654" s="73" t="s">
        <v>1139</v>
      </c>
    </row>
    <row r="5655" spans="1:11" ht="17.25">
      <c r="A5655" s="79">
        <v>4</v>
      </c>
      <c r="B5655" s="91" t="s">
        <v>4503</v>
      </c>
      <c r="C5655" s="72" t="s">
        <v>584</v>
      </c>
      <c r="D5655" s="72" t="s">
        <v>5358</v>
      </c>
      <c r="E5655" s="73"/>
      <c r="F5655" s="73"/>
      <c r="G5655" s="70">
        <v>3700</v>
      </c>
      <c r="H5655" s="73">
        <v>2557</v>
      </c>
      <c r="I5655" s="73" t="s">
        <v>154</v>
      </c>
      <c r="J5655" s="73" t="s">
        <v>155</v>
      </c>
      <c r="K5655" s="73" t="s">
        <v>1139</v>
      </c>
    </row>
    <row r="5656" spans="1:11" ht="17.25">
      <c r="A5656" s="79">
        <v>4</v>
      </c>
      <c r="B5656" s="91" t="s">
        <v>4503</v>
      </c>
      <c r="C5656" s="72" t="s">
        <v>584</v>
      </c>
      <c r="D5656" s="72" t="s">
        <v>5359</v>
      </c>
      <c r="E5656" s="73"/>
      <c r="F5656" s="73"/>
      <c r="G5656" s="70">
        <v>18500</v>
      </c>
      <c r="H5656" s="73">
        <v>2557</v>
      </c>
      <c r="I5656" s="73" t="s">
        <v>154</v>
      </c>
      <c r="J5656" s="73" t="s">
        <v>155</v>
      </c>
      <c r="K5656" s="73" t="s">
        <v>1139</v>
      </c>
    </row>
    <row r="5657" spans="1:11" ht="17.25">
      <c r="A5657" s="79">
        <v>20</v>
      </c>
      <c r="B5657" s="91" t="s">
        <v>4503</v>
      </c>
      <c r="C5657" s="72" t="s">
        <v>584</v>
      </c>
      <c r="D5657" s="72" t="s">
        <v>5360</v>
      </c>
      <c r="E5657" s="73"/>
      <c r="F5657" s="73"/>
      <c r="G5657" s="70">
        <v>16650</v>
      </c>
      <c r="H5657" s="73">
        <v>2557</v>
      </c>
      <c r="I5657" s="73" t="s">
        <v>154</v>
      </c>
      <c r="J5657" s="73" t="s">
        <v>155</v>
      </c>
      <c r="K5657" s="73" t="s">
        <v>1139</v>
      </c>
    </row>
    <row r="5658" spans="1:11" ht="17.25">
      <c r="A5658" s="79">
        <v>20</v>
      </c>
      <c r="B5658" s="91" t="s">
        <v>4503</v>
      </c>
      <c r="C5658" s="72" t="s">
        <v>584</v>
      </c>
      <c r="D5658" s="72" t="s">
        <v>5361</v>
      </c>
      <c r="E5658" s="73"/>
      <c r="F5658" s="73"/>
      <c r="G5658" s="70">
        <f>600+1200</f>
        <v>1800</v>
      </c>
      <c r="H5658" s="73">
        <v>2557</v>
      </c>
      <c r="I5658" s="73" t="s">
        <v>154</v>
      </c>
      <c r="J5658" s="73" t="s">
        <v>155</v>
      </c>
      <c r="K5658" s="73" t="s">
        <v>1139</v>
      </c>
    </row>
    <row r="5659" spans="1:11" ht="17.25">
      <c r="A5659" s="79">
        <v>20</v>
      </c>
      <c r="B5659" s="91" t="s">
        <v>4503</v>
      </c>
      <c r="C5659" s="72" t="s">
        <v>584</v>
      </c>
      <c r="D5659" s="72" t="s">
        <v>5362</v>
      </c>
      <c r="E5659" s="73"/>
      <c r="F5659" s="73"/>
      <c r="G5659" s="70">
        <v>1800</v>
      </c>
      <c r="H5659" s="73">
        <v>2557</v>
      </c>
      <c r="I5659" s="73" t="s">
        <v>154</v>
      </c>
      <c r="J5659" s="73" t="s">
        <v>155</v>
      </c>
      <c r="K5659" s="73" t="s">
        <v>1139</v>
      </c>
    </row>
    <row r="5660" spans="1:11" ht="17.25">
      <c r="A5660" s="79">
        <v>20</v>
      </c>
      <c r="B5660" s="91" t="s">
        <v>4503</v>
      </c>
      <c r="C5660" s="72" t="s">
        <v>584</v>
      </c>
      <c r="D5660" s="72" t="s">
        <v>5362</v>
      </c>
      <c r="E5660" s="73"/>
      <c r="F5660" s="73"/>
      <c r="G5660" s="70">
        <v>1800</v>
      </c>
      <c r="H5660" s="73">
        <v>2557</v>
      </c>
      <c r="I5660" s="73" t="s">
        <v>154</v>
      </c>
      <c r="J5660" s="73" t="s">
        <v>155</v>
      </c>
      <c r="K5660" s="73" t="s">
        <v>1139</v>
      </c>
    </row>
    <row r="5661" spans="1:11" ht="17.25">
      <c r="A5661" s="79">
        <v>25</v>
      </c>
      <c r="B5661" s="91" t="s">
        <v>4503</v>
      </c>
      <c r="C5661" s="72" t="s">
        <v>584</v>
      </c>
      <c r="D5661" s="72" t="s">
        <v>5363</v>
      </c>
      <c r="E5661" s="73"/>
      <c r="F5661" s="73"/>
      <c r="G5661" s="70">
        <v>5523</v>
      </c>
      <c r="H5661" s="73">
        <v>2557</v>
      </c>
      <c r="I5661" s="73" t="s">
        <v>154</v>
      </c>
      <c r="J5661" s="73" t="s">
        <v>155</v>
      </c>
      <c r="K5661" s="73" t="s">
        <v>1139</v>
      </c>
    </row>
    <row r="5662" spans="1:11" ht="17.25">
      <c r="A5662" s="79">
        <v>28</v>
      </c>
      <c r="B5662" s="91" t="s">
        <v>4503</v>
      </c>
      <c r="C5662" s="72" t="s">
        <v>584</v>
      </c>
      <c r="D5662" s="72" t="s">
        <v>5364</v>
      </c>
      <c r="E5662" s="73"/>
      <c r="F5662" s="73"/>
      <c r="G5662" s="70">
        <f>7150+7000+1500+1500</f>
        <v>17150</v>
      </c>
      <c r="H5662" s="73">
        <v>2557</v>
      </c>
      <c r="I5662" s="73" t="s">
        <v>154</v>
      </c>
      <c r="J5662" s="73" t="s">
        <v>155</v>
      </c>
      <c r="K5662" s="73" t="s">
        <v>1139</v>
      </c>
    </row>
    <row r="5663" spans="1:11" ht="17.25">
      <c r="A5663" s="79">
        <v>28</v>
      </c>
      <c r="B5663" s="91" t="s">
        <v>4503</v>
      </c>
      <c r="C5663" s="72" t="s">
        <v>584</v>
      </c>
      <c r="D5663" s="72" t="s">
        <v>5365</v>
      </c>
      <c r="E5663" s="73"/>
      <c r="F5663" s="73"/>
      <c r="G5663" s="70">
        <v>9000</v>
      </c>
      <c r="H5663" s="73">
        <v>2557</v>
      </c>
      <c r="I5663" s="73" t="s">
        <v>154</v>
      </c>
      <c r="J5663" s="73" t="s">
        <v>155</v>
      </c>
      <c r="K5663" s="73" t="s">
        <v>1139</v>
      </c>
    </row>
    <row r="5664" spans="1:11" ht="17.25">
      <c r="A5664" s="79">
        <v>3</v>
      </c>
      <c r="B5664" s="80">
        <v>20911</v>
      </c>
      <c r="C5664" s="72" t="s">
        <v>584</v>
      </c>
      <c r="D5664" s="72" t="s">
        <v>5366</v>
      </c>
      <c r="E5664" s="73"/>
      <c r="F5664" s="73"/>
      <c r="G5664" s="70">
        <f>3000+5000+1000</f>
        <v>9000</v>
      </c>
      <c r="H5664" s="73">
        <v>2557</v>
      </c>
      <c r="I5664" s="73" t="s">
        <v>154</v>
      </c>
      <c r="J5664" s="73" t="s">
        <v>155</v>
      </c>
      <c r="K5664" s="73" t="s">
        <v>1139</v>
      </c>
    </row>
    <row r="5665" spans="1:11" ht="17.25">
      <c r="A5665" s="79">
        <v>3</v>
      </c>
      <c r="B5665" s="80">
        <v>20911</v>
      </c>
      <c r="C5665" s="72" t="s">
        <v>584</v>
      </c>
      <c r="D5665" s="72" t="s">
        <v>5367</v>
      </c>
      <c r="E5665" s="73"/>
      <c r="F5665" s="73"/>
      <c r="G5665" s="70">
        <f>4500+5000+1000</f>
        <v>10500</v>
      </c>
      <c r="H5665" s="73">
        <v>2557</v>
      </c>
      <c r="I5665" s="73" t="s">
        <v>154</v>
      </c>
      <c r="J5665" s="73" t="s">
        <v>155</v>
      </c>
      <c r="K5665" s="73" t="s">
        <v>1139</v>
      </c>
    </row>
    <row r="5666" spans="1:11" ht="17.25">
      <c r="A5666" s="79">
        <v>8</v>
      </c>
      <c r="B5666" s="80">
        <v>20911</v>
      </c>
      <c r="C5666" s="72" t="s">
        <v>5065</v>
      </c>
      <c r="D5666" s="72" t="s">
        <v>5368</v>
      </c>
      <c r="E5666" s="73"/>
      <c r="F5666" s="73"/>
      <c r="G5666" s="70">
        <f>500+500+500+500+500+500+500</f>
        <v>3500</v>
      </c>
      <c r="H5666" s="73">
        <v>2557</v>
      </c>
      <c r="I5666" s="73" t="s">
        <v>154</v>
      </c>
      <c r="J5666" s="73" t="s">
        <v>155</v>
      </c>
      <c r="K5666" s="73" t="s">
        <v>1139</v>
      </c>
    </row>
    <row r="5667" spans="1:11" ht="17.25">
      <c r="A5667" s="79">
        <v>7</v>
      </c>
      <c r="B5667" s="91">
        <v>20941</v>
      </c>
      <c r="C5667" s="72" t="s">
        <v>584</v>
      </c>
      <c r="D5667" s="72" t="s">
        <v>5369</v>
      </c>
      <c r="E5667" s="73"/>
      <c r="F5667" s="73"/>
      <c r="G5667" s="70">
        <v>25600</v>
      </c>
      <c r="H5667" s="73">
        <v>2557</v>
      </c>
      <c r="I5667" s="73" t="s">
        <v>154</v>
      </c>
      <c r="J5667" s="73" t="s">
        <v>155</v>
      </c>
      <c r="K5667" s="73" t="s">
        <v>1139</v>
      </c>
    </row>
    <row r="5668" spans="1:11" ht="17.25">
      <c r="A5668" s="79">
        <v>7</v>
      </c>
      <c r="B5668" s="91">
        <v>20941</v>
      </c>
      <c r="C5668" s="72" t="s">
        <v>584</v>
      </c>
      <c r="D5668" s="72" t="s">
        <v>5370</v>
      </c>
      <c r="E5668" s="73"/>
      <c r="F5668" s="73"/>
      <c r="G5668" s="70">
        <f>2000+1500+2500</f>
        <v>6000</v>
      </c>
      <c r="H5668" s="73">
        <v>2557</v>
      </c>
      <c r="I5668" s="73" t="s">
        <v>154</v>
      </c>
      <c r="J5668" s="73" t="s">
        <v>155</v>
      </c>
      <c r="K5668" s="73" t="s">
        <v>1139</v>
      </c>
    </row>
    <row r="5669" spans="1:11" ht="17.25">
      <c r="A5669" s="79">
        <v>8</v>
      </c>
      <c r="B5669" s="91">
        <v>20941</v>
      </c>
      <c r="C5669" s="72" t="s">
        <v>584</v>
      </c>
      <c r="D5669" s="72" t="s">
        <v>5371</v>
      </c>
      <c r="E5669" s="73"/>
      <c r="F5669" s="73"/>
      <c r="G5669" s="70">
        <f>3750+1650+1550+500+1000</f>
        <v>8450</v>
      </c>
      <c r="H5669" s="73">
        <v>2557</v>
      </c>
      <c r="I5669" s="73" t="s">
        <v>154</v>
      </c>
      <c r="J5669" s="73" t="s">
        <v>155</v>
      </c>
      <c r="K5669" s="73" t="s">
        <v>1139</v>
      </c>
    </row>
    <row r="5670" spans="1:11" ht="17.25">
      <c r="A5670" s="79">
        <v>30</v>
      </c>
      <c r="B5670" s="91">
        <v>20941</v>
      </c>
      <c r="C5670" s="72" t="s">
        <v>596</v>
      </c>
      <c r="D5670" s="72" t="s">
        <v>5372</v>
      </c>
      <c r="E5670" s="73"/>
      <c r="F5670" s="73"/>
      <c r="G5670" s="70">
        <f>8400+7000</f>
        <v>15400</v>
      </c>
      <c r="H5670" s="73">
        <v>2557</v>
      </c>
      <c r="I5670" s="73" t="s">
        <v>154</v>
      </c>
      <c r="J5670" s="73" t="s">
        <v>155</v>
      </c>
      <c r="K5670" s="73" t="s">
        <v>1139</v>
      </c>
    </row>
    <row r="5671" spans="1:11" ht="17.25">
      <c r="A5671" s="79">
        <v>10</v>
      </c>
      <c r="B5671" s="91">
        <v>20972</v>
      </c>
      <c r="C5671" s="72" t="s">
        <v>584</v>
      </c>
      <c r="D5671" s="72" t="s">
        <v>5373</v>
      </c>
      <c r="E5671" s="73"/>
      <c r="F5671" s="73"/>
      <c r="G5671" s="70">
        <f>2000+1500+2500</f>
        <v>6000</v>
      </c>
      <c r="H5671" s="73">
        <v>2557</v>
      </c>
      <c r="I5671" s="73" t="s">
        <v>154</v>
      </c>
      <c r="J5671" s="73" t="s">
        <v>155</v>
      </c>
      <c r="K5671" s="73" t="s">
        <v>1139</v>
      </c>
    </row>
    <row r="5672" spans="1:11" ht="17.25">
      <c r="A5672" s="79">
        <v>13</v>
      </c>
      <c r="B5672" s="91">
        <v>20972</v>
      </c>
      <c r="C5672" s="72" t="s">
        <v>584</v>
      </c>
      <c r="D5672" s="72" t="s">
        <v>5374</v>
      </c>
      <c r="E5672" s="73"/>
      <c r="F5672" s="73"/>
      <c r="G5672" s="70">
        <v>6080</v>
      </c>
      <c r="H5672" s="73">
        <v>2557</v>
      </c>
      <c r="I5672" s="73" t="s">
        <v>154</v>
      </c>
      <c r="J5672" s="73" t="s">
        <v>155</v>
      </c>
      <c r="K5672" s="73" t="s">
        <v>1139</v>
      </c>
    </row>
    <row r="5673" spans="1:11" ht="17.25">
      <c r="A5673" s="79">
        <v>16</v>
      </c>
      <c r="B5673" s="91">
        <v>20972</v>
      </c>
      <c r="C5673" s="72" t="s">
        <v>584</v>
      </c>
      <c r="D5673" s="72" t="s">
        <v>5375</v>
      </c>
      <c r="E5673" s="73"/>
      <c r="F5673" s="73"/>
      <c r="G5673" s="70">
        <f>4000+7000+1500+1500</f>
        <v>14000</v>
      </c>
      <c r="H5673" s="73">
        <v>2557</v>
      </c>
      <c r="I5673" s="73" t="s">
        <v>154</v>
      </c>
      <c r="J5673" s="73" t="s">
        <v>155</v>
      </c>
      <c r="K5673" s="73" t="s">
        <v>1139</v>
      </c>
    </row>
    <row r="5674" spans="1:11" ht="17.25">
      <c r="A5674" s="79">
        <v>16</v>
      </c>
      <c r="B5674" s="91">
        <v>20972</v>
      </c>
      <c r="C5674" s="72" t="s">
        <v>584</v>
      </c>
      <c r="D5674" s="72" t="s">
        <v>5376</v>
      </c>
      <c r="E5674" s="73"/>
      <c r="F5674" s="73"/>
      <c r="G5674" s="70">
        <v>25600</v>
      </c>
      <c r="H5674" s="73">
        <v>2557</v>
      </c>
      <c r="I5674" s="73" t="s">
        <v>154</v>
      </c>
      <c r="J5674" s="73" t="s">
        <v>155</v>
      </c>
      <c r="K5674" s="73" t="s">
        <v>1139</v>
      </c>
    </row>
    <row r="5675" spans="1:11" ht="17.25">
      <c r="A5675" s="79">
        <v>24</v>
      </c>
      <c r="B5675" s="91">
        <v>20972</v>
      </c>
      <c r="C5675" s="72" t="s">
        <v>584</v>
      </c>
      <c r="D5675" s="72" t="s">
        <v>5377</v>
      </c>
      <c r="E5675" s="73"/>
      <c r="F5675" s="73"/>
      <c r="G5675" s="70">
        <v>1800</v>
      </c>
      <c r="H5675" s="73">
        <v>2557</v>
      </c>
      <c r="I5675" s="73" t="s">
        <v>154</v>
      </c>
      <c r="J5675" s="73" t="s">
        <v>155</v>
      </c>
      <c r="K5675" s="73" t="s">
        <v>1139</v>
      </c>
    </row>
    <row r="5676" spans="1:11" ht="17.25">
      <c r="A5676" s="79">
        <v>24</v>
      </c>
      <c r="B5676" s="91">
        <v>20972</v>
      </c>
      <c r="C5676" s="72" t="s">
        <v>584</v>
      </c>
      <c r="D5676" s="72" t="s">
        <v>5378</v>
      </c>
      <c r="E5676" s="73"/>
      <c r="F5676" s="73"/>
      <c r="G5676" s="70">
        <v>600</v>
      </c>
      <c r="H5676" s="73">
        <v>2557</v>
      </c>
      <c r="I5676" s="73" t="s">
        <v>154</v>
      </c>
      <c r="J5676" s="73" t="s">
        <v>155</v>
      </c>
      <c r="K5676" s="73" t="s">
        <v>1139</v>
      </c>
    </row>
    <row r="5677" spans="1:11" ht="17.25">
      <c r="A5677" s="79">
        <v>26</v>
      </c>
      <c r="B5677" s="91">
        <v>20972</v>
      </c>
      <c r="C5677" s="72" t="s">
        <v>584</v>
      </c>
      <c r="D5677" s="72" t="s">
        <v>5379</v>
      </c>
      <c r="E5677" s="73"/>
      <c r="F5677" s="73"/>
      <c r="G5677" s="70">
        <v>4050</v>
      </c>
      <c r="H5677" s="73">
        <v>2557</v>
      </c>
      <c r="I5677" s="73" t="s">
        <v>154</v>
      </c>
      <c r="J5677" s="73" t="s">
        <v>155</v>
      </c>
      <c r="K5677" s="73" t="s">
        <v>1139</v>
      </c>
    </row>
    <row r="5678" spans="1:11" ht="17.25">
      <c r="A5678" s="79">
        <v>21</v>
      </c>
      <c r="B5678" s="91">
        <v>21002</v>
      </c>
      <c r="C5678" s="72" t="s">
        <v>584</v>
      </c>
      <c r="D5678" s="72" t="s">
        <v>5380</v>
      </c>
      <c r="E5678" s="73"/>
      <c r="F5678" s="73"/>
      <c r="G5678" s="70">
        <f>4000+7000+1500</f>
        <v>12500</v>
      </c>
      <c r="H5678" s="73">
        <v>2557</v>
      </c>
      <c r="I5678" s="73" t="s">
        <v>154</v>
      </c>
      <c r="J5678" s="73" t="s">
        <v>155</v>
      </c>
      <c r="K5678" s="73" t="s">
        <v>1139</v>
      </c>
    </row>
    <row r="5679" spans="1:11" ht="17.25">
      <c r="A5679" s="79">
        <v>28</v>
      </c>
      <c r="B5679" s="91">
        <v>21002</v>
      </c>
      <c r="C5679" s="72" t="s">
        <v>584</v>
      </c>
      <c r="D5679" s="72" t="s">
        <v>5381</v>
      </c>
      <c r="E5679" s="73"/>
      <c r="F5679" s="73"/>
      <c r="G5679" s="70">
        <f>31000+27000+17000+7000</f>
        <v>82000</v>
      </c>
      <c r="H5679" s="73">
        <v>2557</v>
      </c>
      <c r="I5679" s="73" t="s">
        <v>154</v>
      </c>
      <c r="J5679" s="73" t="s">
        <v>155</v>
      </c>
      <c r="K5679" s="73" t="s">
        <v>1139</v>
      </c>
    </row>
    <row r="5680" spans="1:11" ht="17.25">
      <c r="A5680" s="79">
        <v>5</v>
      </c>
      <c r="B5680" s="91">
        <v>21033</v>
      </c>
      <c r="C5680" s="72" t="s">
        <v>584</v>
      </c>
      <c r="D5680" s="72" t="s">
        <v>5382</v>
      </c>
      <c r="E5680" s="73"/>
      <c r="F5680" s="73"/>
      <c r="G5680" s="70">
        <f>2000+2580+1500</f>
        <v>6080</v>
      </c>
      <c r="H5680" s="73">
        <v>2557</v>
      </c>
      <c r="I5680" s="73" t="s">
        <v>154</v>
      </c>
      <c r="J5680" s="73" t="s">
        <v>155</v>
      </c>
      <c r="K5680" s="73" t="s">
        <v>1139</v>
      </c>
    </row>
    <row r="5681" spans="1:11" ht="17.25">
      <c r="A5681" s="79">
        <v>19</v>
      </c>
      <c r="B5681" s="91">
        <v>21033</v>
      </c>
      <c r="C5681" s="72" t="s">
        <v>584</v>
      </c>
      <c r="D5681" s="72" t="s">
        <v>5383</v>
      </c>
      <c r="E5681" s="73"/>
      <c r="F5681" s="73"/>
      <c r="G5681" s="70">
        <v>10000</v>
      </c>
      <c r="H5681" s="73">
        <v>2557</v>
      </c>
      <c r="I5681" s="73" t="s">
        <v>154</v>
      </c>
      <c r="J5681" s="73" t="s">
        <v>155</v>
      </c>
      <c r="K5681" s="73" t="s">
        <v>1139</v>
      </c>
    </row>
    <row r="5682" spans="1:11" ht="17.25">
      <c r="A5682" s="79">
        <v>1</v>
      </c>
      <c r="B5682" s="91">
        <v>21064</v>
      </c>
      <c r="C5682" s="72" t="s">
        <v>584</v>
      </c>
      <c r="D5682" s="72" t="s">
        <v>5384</v>
      </c>
      <c r="E5682" s="73"/>
      <c r="F5682" s="73"/>
      <c r="G5682" s="70">
        <v>11100</v>
      </c>
      <c r="H5682" s="73">
        <v>2557</v>
      </c>
      <c r="I5682" s="73" t="s">
        <v>154</v>
      </c>
      <c r="J5682" s="73" t="s">
        <v>155</v>
      </c>
      <c r="K5682" s="73" t="s">
        <v>1139</v>
      </c>
    </row>
    <row r="5683" spans="1:11" ht="17.25">
      <c r="A5683" s="79">
        <v>11</v>
      </c>
      <c r="B5683" s="91">
        <v>21064</v>
      </c>
      <c r="C5683" s="72" t="s">
        <v>584</v>
      </c>
      <c r="D5683" s="72" t="s">
        <v>5385</v>
      </c>
      <c r="E5683" s="73"/>
      <c r="F5683" s="73"/>
      <c r="G5683" s="70">
        <v>3230</v>
      </c>
      <c r="H5683" s="73">
        <v>2557</v>
      </c>
      <c r="I5683" s="73" t="s">
        <v>154</v>
      </c>
      <c r="J5683" s="73" t="s">
        <v>155</v>
      </c>
      <c r="K5683" s="73" t="s">
        <v>1139</v>
      </c>
    </row>
    <row r="5684" spans="1:11" ht="17.25">
      <c r="A5684" s="79">
        <v>12</v>
      </c>
      <c r="B5684" s="91">
        <v>21064</v>
      </c>
      <c r="C5684" s="72" t="s">
        <v>584</v>
      </c>
      <c r="D5684" s="72" t="s">
        <v>5386</v>
      </c>
      <c r="E5684" s="73"/>
      <c r="F5684" s="73"/>
      <c r="G5684" s="70">
        <v>6840</v>
      </c>
      <c r="H5684" s="73">
        <v>2557</v>
      </c>
      <c r="I5684" s="73" t="s">
        <v>154</v>
      </c>
      <c r="J5684" s="73" t="s">
        <v>155</v>
      </c>
      <c r="K5684" s="73" t="s">
        <v>1139</v>
      </c>
    </row>
    <row r="5685" spans="1:11" ht="17.25">
      <c r="A5685" s="79">
        <v>23</v>
      </c>
      <c r="B5685" s="91">
        <v>21064</v>
      </c>
      <c r="C5685" s="72" t="s">
        <v>584</v>
      </c>
      <c r="D5685" s="72" t="s">
        <v>5387</v>
      </c>
      <c r="E5685" s="73"/>
      <c r="F5685" s="73"/>
      <c r="G5685" s="70">
        <f>4000+7000+1500</f>
        <v>12500</v>
      </c>
      <c r="H5685" s="73">
        <v>2557</v>
      </c>
      <c r="I5685" s="73" t="s">
        <v>154</v>
      </c>
      <c r="J5685" s="73" t="s">
        <v>155</v>
      </c>
      <c r="K5685" s="73" t="s">
        <v>1139</v>
      </c>
    </row>
    <row r="5686" spans="1:11" ht="17.25">
      <c r="A5686" s="79">
        <v>30</v>
      </c>
      <c r="B5686" s="91">
        <v>21064</v>
      </c>
      <c r="C5686" s="72" t="s">
        <v>584</v>
      </c>
      <c r="D5686" s="72" t="s">
        <v>5388</v>
      </c>
      <c r="E5686" s="73"/>
      <c r="F5686" s="73"/>
      <c r="G5686" s="70">
        <v>7400</v>
      </c>
      <c r="H5686" s="73">
        <v>2557</v>
      </c>
      <c r="I5686" s="73" t="s">
        <v>154</v>
      </c>
      <c r="J5686" s="73" t="s">
        <v>155</v>
      </c>
      <c r="K5686" s="73" t="s">
        <v>1139</v>
      </c>
    </row>
    <row r="5687" spans="1:11" ht="17.25">
      <c r="A5687" s="79">
        <v>30</v>
      </c>
      <c r="B5687" s="91">
        <v>21064</v>
      </c>
      <c r="C5687" s="72" t="s">
        <v>584</v>
      </c>
      <c r="D5687" s="72" t="s">
        <v>5389</v>
      </c>
      <c r="E5687" s="73"/>
      <c r="F5687" s="73"/>
      <c r="G5687" s="70">
        <v>11100</v>
      </c>
      <c r="H5687" s="73">
        <v>2557</v>
      </c>
      <c r="I5687" s="73" t="s">
        <v>154</v>
      </c>
      <c r="J5687" s="73" t="s">
        <v>155</v>
      </c>
      <c r="K5687" s="73" t="s">
        <v>1139</v>
      </c>
    </row>
    <row r="5688" spans="1:11" ht="17.25">
      <c r="A5688" s="79">
        <v>30</v>
      </c>
      <c r="B5688" s="91">
        <v>21064</v>
      </c>
      <c r="C5688" s="72" t="s">
        <v>584</v>
      </c>
      <c r="D5688" s="72" t="s">
        <v>5390</v>
      </c>
      <c r="E5688" s="73"/>
      <c r="F5688" s="73"/>
      <c r="G5688" s="70">
        <v>9120</v>
      </c>
      <c r="H5688" s="73">
        <v>2557</v>
      </c>
      <c r="I5688" s="73" t="s">
        <v>154</v>
      </c>
      <c r="J5688" s="73" t="s">
        <v>155</v>
      </c>
      <c r="K5688" s="73" t="s">
        <v>1139</v>
      </c>
    </row>
    <row r="5689" spans="1:11" ht="17.25">
      <c r="A5689" s="79">
        <v>18</v>
      </c>
      <c r="B5689" s="80">
        <v>20852</v>
      </c>
      <c r="C5689" s="72" t="s">
        <v>514</v>
      </c>
      <c r="D5689" s="72" t="s">
        <v>5391</v>
      </c>
      <c r="E5689" s="73"/>
      <c r="F5689" s="73"/>
      <c r="G5689" s="70">
        <v>2675</v>
      </c>
      <c r="H5689" s="73">
        <v>2557</v>
      </c>
      <c r="I5689" s="73" t="s">
        <v>154</v>
      </c>
      <c r="J5689" s="73" t="s">
        <v>155</v>
      </c>
      <c r="K5689" s="73" t="s">
        <v>1139</v>
      </c>
    </row>
    <row r="5690" spans="1:11" ht="17.25">
      <c r="A5690" s="79">
        <v>19</v>
      </c>
      <c r="B5690" s="80">
        <v>20852</v>
      </c>
      <c r="C5690" s="72" t="s">
        <v>514</v>
      </c>
      <c r="D5690" s="72" t="s">
        <v>5392</v>
      </c>
      <c r="E5690" s="73"/>
      <c r="F5690" s="73"/>
      <c r="G5690" s="70">
        <v>22500</v>
      </c>
      <c r="H5690" s="73">
        <v>2557</v>
      </c>
      <c r="I5690" s="73" t="s">
        <v>154</v>
      </c>
      <c r="J5690" s="73" t="s">
        <v>155</v>
      </c>
      <c r="K5690" s="73" t="s">
        <v>1139</v>
      </c>
    </row>
    <row r="5691" spans="1:11" ht="17.25">
      <c r="A5691" s="79">
        <v>12</v>
      </c>
      <c r="B5691" s="80">
        <v>20972</v>
      </c>
      <c r="C5691" s="72" t="s">
        <v>514</v>
      </c>
      <c r="D5691" s="72" t="s">
        <v>5393</v>
      </c>
      <c r="E5691" s="73"/>
      <c r="F5691" s="73"/>
      <c r="G5691" s="70">
        <v>2850</v>
      </c>
      <c r="H5691" s="73">
        <v>2557</v>
      </c>
      <c r="I5691" s="73" t="s">
        <v>154</v>
      </c>
      <c r="J5691" s="73" t="s">
        <v>155</v>
      </c>
      <c r="K5691" s="73" t="s">
        <v>1139</v>
      </c>
    </row>
    <row r="5692" spans="1:11" ht="17.25">
      <c r="A5692" s="79">
        <v>12</v>
      </c>
      <c r="B5692" s="80">
        <v>20972</v>
      </c>
      <c r="C5692" s="72" t="s">
        <v>514</v>
      </c>
      <c r="D5692" s="72" t="s">
        <v>5394</v>
      </c>
      <c r="E5692" s="73"/>
      <c r="F5692" s="73"/>
      <c r="G5692" s="70">
        <v>850</v>
      </c>
      <c r="H5692" s="73">
        <v>2557</v>
      </c>
      <c r="I5692" s="73" t="s">
        <v>154</v>
      </c>
      <c r="J5692" s="73" t="s">
        <v>155</v>
      </c>
      <c r="K5692" s="73" t="s">
        <v>1139</v>
      </c>
    </row>
    <row r="5693" spans="1:11" ht="17.25">
      <c r="A5693" s="79">
        <v>5</v>
      </c>
      <c r="B5693" s="80">
        <v>20852</v>
      </c>
      <c r="C5693" s="71" t="s">
        <v>236</v>
      </c>
      <c r="D5693" s="72" t="s">
        <v>5395</v>
      </c>
      <c r="E5693" s="73"/>
      <c r="F5693" s="73"/>
      <c r="G5693" s="70">
        <v>4500</v>
      </c>
      <c r="H5693" s="73">
        <v>2557</v>
      </c>
      <c r="I5693" s="73" t="s">
        <v>478</v>
      </c>
      <c r="J5693" s="73" t="s">
        <v>550</v>
      </c>
      <c r="K5693" s="73" t="s">
        <v>1139</v>
      </c>
    </row>
    <row r="5694" spans="1:11" ht="17.25">
      <c r="A5694" s="79">
        <v>5</v>
      </c>
      <c r="B5694" s="91" t="s">
        <v>4503</v>
      </c>
      <c r="C5694" s="71" t="s">
        <v>236</v>
      </c>
      <c r="D5694" s="72" t="s">
        <v>5396</v>
      </c>
      <c r="E5694" s="73"/>
      <c r="F5694" s="73"/>
      <c r="G5694" s="70">
        <v>11490</v>
      </c>
      <c r="H5694" s="73">
        <v>2557</v>
      </c>
      <c r="I5694" s="73" t="s">
        <v>478</v>
      </c>
      <c r="J5694" s="73" t="s">
        <v>550</v>
      </c>
      <c r="K5694" s="73" t="s">
        <v>1139</v>
      </c>
    </row>
    <row r="5695" spans="1:11" ht="17.25">
      <c r="A5695" s="79">
        <v>2</v>
      </c>
      <c r="B5695" s="80">
        <v>20911</v>
      </c>
      <c r="C5695" s="71" t="s">
        <v>236</v>
      </c>
      <c r="D5695" s="72" t="s">
        <v>5397</v>
      </c>
      <c r="E5695" s="73"/>
      <c r="F5695" s="73"/>
      <c r="G5695" s="70">
        <v>200</v>
      </c>
      <c r="H5695" s="73">
        <v>2557</v>
      </c>
      <c r="I5695" s="73" t="s">
        <v>478</v>
      </c>
      <c r="J5695" s="73" t="s">
        <v>550</v>
      </c>
      <c r="K5695" s="73" t="s">
        <v>1139</v>
      </c>
    </row>
    <row r="5696" spans="1:11" ht="17.25">
      <c r="A5696" s="79">
        <v>2</v>
      </c>
      <c r="B5696" s="80">
        <v>20911</v>
      </c>
      <c r="C5696" s="71" t="s">
        <v>236</v>
      </c>
      <c r="D5696" s="72" t="s">
        <v>5398</v>
      </c>
      <c r="E5696" s="73"/>
      <c r="F5696" s="73"/>
      <c r="G5696" s="70">
        <v>200</v>
      </c>
      <c r="H5696" s="73">
        <v>2557</v>
      </c>
      <c r="I5696" s="73" t="s">
        <v>478</v>
      </c>
      <c r="J5696" s="73" t="s">
        <v>550</v>
      </c>
      <c r="K5696" s="73" t="s">
        <v>1139</v>
      </c>
    </row>
    <row r="5697" spans="1:11" ht="17.25">
      <c r="A5697" s="79">
        <v>18</v>
      </c>
      <c r="B5697" s="80">
        <v>20911</v>
      </c>
      <c r="C5697" s="71" t="s">
        <v>236</v>
      </c>
      <c r="D5697" s="72" t="s">
        <v>5399</v>
      </c>
      <c r="E5697" s="73"/>
      <c r="F5697" s="73"/>
      <c r="G5697" s="70">
        <v>14940</v>
      </c>
      <c r="H5697" s="73">
        <v>2557</v>
      </c>
      <c r="I5697" s="73" t="s">
        <v>478</v>
      </c>
      <c r="J5697" s="73" t="s">
        <v>550</v>
      </c>
      <c r="K5697" s="73" t="s">
        <v>1139</v>
      </c>
    </row>
    <row r="5698" spans="1:11" ht="17.25">
      <c r="A5698" s="79">
        <v>18</v>
      </c>
      <c r="B5698" s="80">
        <v>20911</v>
      </c>
      <c r="C5698" s="71" t="s">
        <v>236</v>
      </c>
      <c r="D5698" s="72" t="s">
        <v>5400</v>
      </c>
      <c r="E5698" s="73"/>
      <c r="F5698" s="73"/>
      <c r="G5698" s="70">
        <v>4500</v>
      </c>
      <c r="H5698" s="73">
        <v>2557</v>
      </c>
      <c r="I5698" s="73" t="s">
        <v>478</v>
      </c>
      <c r="J5698" s="73" t="s">
        <v>550</v>
      </c>
      <c r="K5698" s="73" t="s">
        <v>1139</v>
      </c>
    </row>
    <row r="5699" spans="1:11" ht="17.25">
      <c r="A5699" s="79">
        <v>8</v>
      </c>
      <c r="B5699" s="91">
        <v>20941</v>
      </c>
      <c r="C5699" s="71" t="s">
        <v>236</v>
      </c>
      <c r="D5699" s="72" t="s">
        <v>5401</v>
      </c>
      <c r="E5699" s="73"/>
      <c r="F5699" s="73"/>
      <c r="G5699" s="70">
        <f>3462+3462</f>
        <v>6924</v>
      </c>
      <c r="H5699" s="73">
        <v>2557</v>
      </c>
      <c r="I5699" s="73" t="s">
        <v>478</v>
      </c>
      <c r="J5699" s="73" t="s">
        <v>550</v>
      </c>
      <c r="K5699" s="73" t="s">
        <v>1139</v>
      </c>
    </row>
    <row r="5700" spans="1:11" ht="17.25">
      <c r="A5700" s="79">
        <v>8</v>
      </c>
      <c r="B5700" s="91">
        <v>20941</v>
      </c>
      <c r="C5700" s="71" t="s">
        <v>236</v>
      </c>
      <c r="D5700" s="72" t="s">
        <v>5402</v>
      </c>
      <c r="E5700" s="73"/>
      <c r="F5700" s="73"/>
      <c r="G5700" s="70">
        <f>11740+8540</f>
        <v>20280</v>
      </c>
      <c r="H5700" s="73">
        <v>2557</v>
      </c>
      <c r="I5700" s="73" t="s">
        <v>478</v>
      </c>
      <c r="J5700" s="73" t="s">
        <v>550</v>
      </c>
      <c r="K5700" s="73" t="s">
        <v>1139</v>
      </c>
    </row>
    <row r="5701" spans="1:11" ht="17.25">
      <c r="A5701" s="79">
        <v>26</v>
      </c>
      <c r="B5701" s="91">
        <v>20941</v>
      </c>
      <c r="C5701" s="71" t="s">
        <v>236</v>
      </c>
      <c r="D5701" s="72" t="s">
        <v>5403</v>
      </c>
      <c r="E5701" s="73"/>
      <c r="F5701" s="73"/>
      <c r="G5701" s="70">
        <v>38690</v>
      </c>
      <c r="H5701" s="73">
        <v>2557</v>
      </c>
      <c r="I5701" s="73" t="s">
        <v>478</v>
      </c>
      <c r="J5701" s="73" t="s">
        <v>550</v>
      </c>
      <c r="K5701" s="73" t="s">
        <v>1139</v>
      </c>
    </row>
    <row r="5702" spans="1:11" ht="17.25">
      <c r="A5702" s="79">
        <v>28</v>
      </c>
      <c r="B5702" s="80">
        <v>20941</v>
      </c>
      <c r="C5702" s="71" t="s">
        <v>236</v>
      </c>
      <c r="D5702" s="72" t="s">
        <v>5404</v>
      </c>
      <c r="E5702" s="73"/>
      <c r="F5702" s="73"/>
      <c r="G5702" s="70">
        <v>13040</v>
      </c>
      <c r="H5702" s="73">
        <v>2557</v>
      </c>
      <c r="I5702" s="73" t="s">
        <v>478</v>
      </c>
      <c r="J5702" s="73" t="s">
        <v>550</v>
      </c>
      <c r="K5702" s="73" t="s">
        <v>1139</v>
      </c>
    </row>
    <row r="5703" spans="1:11" ht="17.25">
      <c r="A5703" s="79">
        <v>20</v>
      </c>
      <c r="B5703" s="80">
        <v>21033</v>
      </c>
      <c r="C5703" s="71" t="s">
        <v>236</v>
      </c>
      <c r="D5703" s="72" t="s">
        <v>5405</v>
      </c>
      <c r="E5703" s="73"/>
      <c r="F5703" s="73"/>
      <c r="G5703" s="70">
        <v>94674</v>
      </c>
      <c r="H5703" s="73">
        <v>2557</v>
      </c>
      <c r="I5703" s="73" t="s">
        <v>478</v>
      </c>
      <c r="J5703" s="73" t="s">
        <v>550</v>
      </c>
      <c r="K5703" s="73" t="s">
        <v>1139</v>
      </c>
    </row>
    <row r="5704" spans="1:11" ht="17.25">
      <c r="A5704" s="79">
        <v>20</v>
      </c>
      <c r="B5704" s="80">
        <v>21033</v>
      </c>
      <c r="C5704" s="71" t="s">
        <v>236</v>
      </c>
      <c r="D5704" s="72" t="s">
        <v>5406</v>
      </c>
      <c r="E5704" s="73"/>
      <c r="F5704" s="73"/>
      <c r="G5704" s="70">
        <v>2400</v>
      </c>
      <c r="H5704" s="73">
        <v>2557</v>
      </c>
      <c r="I5704" s="73" t="s">
        <v>478</v>
      </c>
      <c r="J5704" s="73" t="s">
        <v>550</v>
      </c>
      <c r="K5704" s="73" t="s">
        <v>1139</v>
      </c>
    </row>
    <row r="5705" spans="1:11" ht="17.25">
      <c r="A5705" s="79">
        <v>15</v>
      </c>
      <c r="B5705" s="80">
        <v>21064</v>
      </c>
      <c r="C5705" s="71" t="s">
        <v>236</v>
      </c>
      <c r="D5705" s="72" t="s">
        <v>5407</v>
      </c>
      <c r="E5705" s="73"/>
      <c r="F5705" s="73"/>
      <c r="G5705" s="70">
        <v>25000</v>
      </c>
      <c r="H5705" s="73">
        <v>2557</v>
      </c>
      <c r="I5705" s="73" t="s">
        <v>478</v>
      </c>
      <c r="J5705" s="73" t="s">
        <v>550</v>
      </c>
      <c r="K5705" s="73" t="s">
        <v>1139</v>
      </c>
    </row>
    <row r="5706" spans="1:11">
      <c r="G5706" s="95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2:AA66"/>
  <sheetViews>
    <sheetView workbookViewId="0">
      <selection activeCell="V5" sqref="A5:V5"/>
    </sheetView>
  </sheetViews>
  <sheetFormatPr defaultColWidth="9" defaultRowHeight="15"/>
  <cols>
    <col min="1" max="1" width="43" style="1" customWidth="1"/>
    <col min="2" max="4" width="9.140625" style="1" bestFit="1" customWidth="1"/>
    <col min="5" max="8" width="9.42578125" style="1" bestFit="1" customWidth="1"/>
    <col min="9" max="9" width="10.28515625" style="1" bestFit="1" customWidth="1"/>
    <col min="10" max="11" width="9.42578125" style="1" bestFit="1" customWidth="1"/>
    <col min="12" max="12" width="10.28515625" style="1" bestFit="1" customWidth="1"/>
    <col min="13" max="13" width="9.42578125" style="1" bestFit="1" customWidth="1"/>
    <col min="14" max="14" width="10.28515625" style="1" bestFit="1" customWidth="1"/>
    <col min="15" max="15" width="9.140625" style="1" bestFit="1" customWidth="1"/>
    <col min="16" max="18" width="9.42578125" style="1" bestFit="1" customWidth="1"/>
    <col min="19" max="19" width="10.28515625" style="1" bestFit="1" customWidth="1"/>
    <col min="20" max="21" width="9.140625" style="1" bestFit="1" customWidth="1"/>
    <col min="22" max="25" width="9.42578125" style="1" bestFit="1" customWidth="1"/>
    <col min="26" max="27" width="10.28515625" style="1" bestFit="1" customWidth="1"/>
    <col min="28" max="16384" width="9" style="1"/>
  </cols>
  <sheetData>
    <row r="2" spans="1:27">
      <c r="A2" s="96"/>
      <c r="B2" s="96" t="s">
        <v>509</v>
      </c>
      <c r="C2" s="96"/>
      <c r="D2" s="97"/>
      <c r="E2" s="96" t="s">
        <v>478</v>
      </c>
      <c r="F2" s="96"/>
      <c r="G2" s="96"/>
      <c r="H2" s="96"/>
      <c r="I2" s="97"/>
      <c r="J2" s="96" t="s">
        <v>154</v>
      </c>
      <c r="K2" s="96"/>
      <c r="L2" s="96"/>
      <c r="M2" s="96"/>
      <c r="N2" s="97"/>
      <c r="O2" s="96" t="s">
        <v>136</v>
      </c>
      <c r="P2" s="96"/>
      <c r="Q2" s="96"/>
      <c r="R2" s="96"/>
      <c r="S2" s="97"/>
      <c r="T2" s="96" t="s">
        <v>4547</v>
      </c>
      <c r="U2" s="97"/>
      <c r="V2" s="96" t="s">
        <v>534</v>
      </c>
      <c r="W2" s="96"/>
      <c r="X2" s="96"/>
      <c r="Y2" s="96"/>
      <c r="Z2" s="97"/>
      <c r="AA2" s="96" t="s">
        <v>5408</v>
      </c>
    </row>
    <row r="3" spans="1:27">
      <c r="A3" s="98" t="s">
        <v>5409</v>
      </c>
      <c r="B3" s="98">
        <v>2554</v>
      </c>
      <c r="C3" s="98">
        <v>2555</v>
      </c>
      <c r="D3" s="99" t="s">
        <v>56</v>
      </c>
      <c r="E3" s="98">
        <v>2554</v>
      </c>
      <c r="F3" s="98">
        <v>2555</v>
      </c>
      <c r="G3" s="98">
        <v>2556</v>
      </c>
      <c r="H3" s="98">
        <v>2557</v>
      </c>
      <c r="I3" s="99" t="s">
        <v>56</v>
      </c>
      <c r="J3" s="98">
        <v>2554</v>
      </c>
      <c r="K3" s="98">
        <v>2555</v>
      </c>
      <c r="L3" s="98">
        <v>2556</v>
      </c>
      <c r="M3" s="98">
        <v>2557</v>
      </c>
      <c r="N3" s="99" t="s">
        <v>56</v>
      </c>
      <c r="O3" s="98">
        <v>2554</v>
      </c>
      <c r="P3" s="98">
        <v>2555</v>
      </c>
      <c r="Q3" s="98">
        <v>2556</v>
      </c>
      <c r="R3" s="98">
        <v>2557</v>
      </c>
      <c r="S3" s="99" t="s">
        <v>56</v>
      </c>
      <c r="T3" s="98">
        <v>2557</v>
      </c>
      <c r="U3" s="99" t="s">
        <v>56</v>
      </c>
      <c r="V3" s="98">
        <v>2554</v>
      </c>
      <c r="W3" s="98">
        <v>2555</v>
      </c>
      <c r="X3" s="98">
        <v>2556</v>
      </c>
      <c r="Y3" s="98">
        <v>2557</v>
      </c>
      <c r="Z3" s="99" t="s">
        <v>56</v>
      </c>
      <c r="AA3" s="98"/>
    </row>
    <row r="4" spans="1:27">
      <c r="A4" s="100" t="s">
        <v>5329</v>
      </c>
      <c r="B4" s="101"/>
      <c r="C4" s="101"/>
      <c r="D4" s="102"/>
      <c r="E4" s="101"/>
      <c r="F4" s="101"/>
      <c r="G4" s="101"/>
      <c r="H4" s="101"/>
      <c r="I4" s="102"/>
      <c r="J4" s="101"/>
      <c r="K4" s="101"/>
      <c r="L4" s="101"/>
      <c r="M4" s="101">
        <v>1080</v>
      </c>
      <c r="N4" s="102">
        <v>1080</v>
      </c>
      <c r="O4" s="101"/>
      <c r="P4" s="101"/>
      <c r="Q4" s="101"/>
      <c r="R4" s="101"/>
      <c r="S4" s="102"/>
      <c r="T4" s="101"/>
      <c r="U4" s="102"/>
      <c r="V4" s="101"/>
      <c r="W4" s="101"/>
      <c r="X4" s="101"/>
      <c r="Y4" s="101"/>
      <c r="Z4" s="102"/>
      <c r="AA4" s="101">
        <v>1080</v>
      </c>
    </row>
    <row r="5" spans="1:27">
      <c r="A5" s="100" t="s">
        <v>536</v>
      </c>
      <c r="B5" s="101"/>
      <c r="C5" s="101"/>
      <c r="D5" s="102"/>
      <c r="E5" s="101"/>
      <c r="F5" s="101"/>
      <c r="G5" s="101"/>
      <c r="H5" s="101"/>
      <c r="I5" s="102"/>
      <c r="J5" s="101"/>
      <c r="K5" s="101"/>
      <c r="L5" s="101"/>
      <c r="M5" s="101">
        <v>5600</v>
      </c>
      <c r="N5" s="102">
        <v>5600</v>
      </c>
      <c r="O5" s="101"/>
      <c r="P5" s="101"/>
      <c r="Q5" s="101"/>
      <c r="R5" s="101"/>
      <c r="S5" s="102"/>
      <c r="T5" s="101"/>
      <c r="U5" s="102"/>
      <c r="V5" s="101">
        <v>2445064.6999999997</v>
      </c>
      <c r="W5" s="101">
        <v>2725026</v>
      </c>
      <c r="X5" s="101">
        <v>9017777.5</v>
      </c>
      <c r="Y5" s="101">
        <v>5350253.5</v>
      </c>
      <c r="Z5" s="102">
        <v>19538121.699999999</v>
      </c>
      <c r="AA5" s="101">
        <v>19543721.699999999</v>
      </c>
    </row>
    <row r="6" spans="1:27">
      <c r="A6" s="100" t="s">
        <v>1558</v>
      </c>
      <c r="B6" s="101"/>
      <c r="C6" s="101"/>
      <c r="D6" s="102"/>
      <c r="E6" s="101"/>
      <c r="F6" s="101"/>
      <c r="G6" s="101"/>
      <c r="H6" s="101"/>
      <c r="I6" s="102"/>
      <c r="J6" s="101"/>
      <c r="K6" s="101">
        <v>24740</v>
      </c>
      <c r="L6" s="101">
        <v>57117</v>
      </c>
      <c r="M6" s="101">
        <v>8800</v>
      </c>
      <c r="N6" s="102">
        <v>90657</v>
      </c>
      <c r="O6" s="101"/>
      <c r="P6" s="101"/>
      <c r="Q6" s="101"/>
      <c r="R6" s="101"/>
      <c r="S6" s="102"/>
      <c r="T6" s="101"/>
      <c r="U6" s="102"/>
      <c r="V6" s="101"/>
      <c r="W6" s="101"/>
      <c r="X6" s="101"/>
      <c r="Y6" s="101"/>
      <c r="Z6" s="102"/>
      <c r="AA6" s="101">
        <v>90657</v>
      </c>
    </row>
    <row r="7" spans="1:27">
      <c r="A7" s="100" t="s">
        <v>250</v>
      </c>
      <c r="B7" s="101"/>
      <c r="C7" s="101"/>
      <c r="D7" s="102"/>
      <c r="E7" s="101"/>
      <c r="F7" s="101"/>
      <c r="G7" s="101"/>
      <c r="H7" s="101"/>
      <c r="I7" s="102"/>
      <c r="J7" s="101">
        <v>11900</v>
      </c>
      <c r="K7" s="101">
        <v>14800</v>
      </c>
      <c r="L7" s="101">
        <v>98980</v>
      </c>
      <c r="M7" s="101">
        <v>41500</v>
      </c>
      <c r="N7" s="102">
        <v>167180</v>
      </c>
      <c r="O7" s="101"/>
      <c r="P7" s="101"/>
      <c r="Q7" s="101"/>
      <c r="R7" s="101"/>
      <c r="S7" s="102"/>
      <c r="T7" s="101"/>
      <c r="U7" s="102"/>
      <c r="V7" s="101"/>
      <c r="W7" s="101"/>
      <c r="X7" s="101"/>
      <c r="Y7" s="101"/>
      <c r="Z7" s="102"/>
      <c r="AA7" s="101">
        <v>167180</v>
      </c>
    </row>
    <row r="8" spans="1:27">
      <c r="A8" s="100" t="s">
        <v>241</v>
      </c>
      <c r="B8" s="101"/>
      <c r="C8" s="101"/>
      <c r="D8" s="102"/>
      <c r="E8" s="101"/>
      <c r="F8" s="101"/>
      <c r="G8" s="101"/>
      <c r="H8" s="101"/>
      <c r="I8" s="102"/>
      <c r="J8" s="101">
        <v>73700</v>
      </c>
      <c r="K8" s="101">
        <v>49515.95</v>
      </c>
      <c r="L8" s="101">
        <v>227387.8</v>
      </c>
      <c r="M8" s="101">
        <v>21910</v>
      </c>
      <c r="N8" s="102">
        <v>372513.75</v>
      </c>
      <c r="O8" s="101"/>
      <c r="P8" s="101"/>
      <c r="Q8" s="101"/>
      <c r="R8" s="101"/>
      <c r="S8" s="102"/>
      <c r="T8" s="101"/>
      <c r="U8" s="102"/>
      <c r="V8" s="101"/>
      <c r="W8" s="101"/>
      <c r="X8" s="101"/>
      <c r="Y8" s="101"/>
      <c r="Z8" s="102"/>
      <c r="AA8" s="101">
        <v>372513.75</v>
      </c>
    </row>
    <row r="9" spans="1:27">
      <c r="A9" s="100" t="s">
        <v>2290</v>
      </c>
      <c r="B9" s="101"/>
      <c r="C9" s="101"/>
      <c r="D9" s="102"/>
      <c r="E9" s="101"/>
      <c r="F9" s="101">
        <v>50991</v>
      </c>
      <c r="G9" s="101">
        <v>74699</v>
      </c>
      <c r="H9" s="101"/>
      <c r="I9" s="102">
        <v>125690</v>
      </c>
      <c r="J9" s="101"/>
      <c r="K9" s="101"/>
      <c r="L9" s="101"/>
      <c r="M9" s="101"/>
      <c r="N9" s="102"/>
      <c r="O9" s="101"/>
      <c r="P9" s="101"/>
      <c r="Q9" s="101"/>
      <c r="R9" s="101"/>
      <c r="S9" s="102"/>
      <c r="T9" s="101"/>
      <c r="U9" s="102"/>
      <c r="V9" s="101"/>
      <c r="W9" s="101"/>
      <c r="X9" s="101"/>
      <c r="Y9" s="101"/>
      <c r="Z9" s="102"/>
      <c r="AA9" s="101">
        <v>125690</v>
      </c>
    </row>
    <row r="10" spans="1:27">
      <c r="A10" s="100" t="s">
        <v>5139</v>
      </c>
      <c r="B10" s="101"/>
      <c r="C10" s="101"/>
      <c r="D10" s="102"/>
      <c r="E10" s="101"/>
      <c r="F10" s="101"/>
      <c r="G10" s="101"/>
      <c r="H10" s="101">
        <v>2130</v>
      </c>
      <c r="I10" s="102">
        <v>2130</v>
      </c>
      <c r="J10" s="101"/>
      <c r="K10" s="101"/>
      <c r="L10" s="101"/>
      <c r="M10" s="101"/>
      <c r="N10" s="102"/>
      <c r="O10" s="101"/>
      <c r="P10" s="101"/>
      <c r="Q10" s="101"/>
      <c r="R10" s="101"/>
      <c r="S10" s="102"/>
      <c r="T10" s="101"/>
      <c r="U10" s="102"/>
      <c r="V10" s="101"/>
      <c r="W10" s="101"/>
      <c r="X10" s="101"/>
      <c r="Y10" s="101"/>
      <c r="Z10" s="102"/>
      <c r="AA10" s="101">
        <v>2130</v>
      </c>
    </row>
    <row r="11" spans="1:27">
      <c r="A11" s="100" t="s">
        <v>3904</v>
      </c>
      <c r="B11" s="101"/>
      <c r="C11" s="101"/>
      <c r="D11" s="102"/>
      <c r="E11" s="101"/>
      <c r="F11" s="101"/>
      <c r="G11" s="101">
        <v>8380</v>
      </c>
      <c r="H11" s="101">
        <v>20000</v>
      </c>
      <c r="I11" s="102">
        <v>28380</v>
      </c>
      <c r="J11" s="101"/>
      <c r="K11" s="101"/>
      <c r="L11" s="101"/>
      <c r="M11" s="101"/>
      <c r="N11" s="102"/>
      <c r="O11" s="101"/>
      <c r="P11" s="101"/>
      <c r="Q11" s="101"/>
      <c r="R11" s="101"/>
      <c r="S11" s="102"/>
      <c r="T11" s="101"/>
      <c r="U11" s="102"/>
      <c r="V11" s="101"/>
      <c r="W11" s="101"/>
      <c r="X11" s="101"/>
      <c r="Y11" s="101"/>
      <c r="Z11" s="102"/>
      <c r="AA11" s="101">
        <v>28380</v>
      </c>
    </row>
    <row r="12" spans="1:27">
      <c r="A12" s="100" t="s">
        <v>505</v>
      </c>
      <c r="B12" s="101"/>
      <c r="C12" s="101"/>
      <c r="D12" s="102"/>
      <c r="E12" s="101">
        <v>43852</v>
      </c>
      <c r="F12" s="101">
        <v>14770</v>
      </c>
      <c r="G12" s="101">
        <v>96087</v>
      </c>
      <c r="H12" s="101">
        <v>30000</v>
      </c>
      <c r="I12" s="102">
        <v>184709</v>
      </c>
      <c r="J12" s="101"/>
      <c r="K12" s="101"/>
      <c r="L12" s="101"/>
      <c r="M12" s="101"/>
      <c r="N12" s="102"/>
      <c r="O12" s="101"/>
      <c r="P12" s="101"/>
      <c r="Q12" s="101"/>
      <c r="R12" s="101"/>
      <c r="S12" s="102"/>
      <c r="T12" s="101"/>
      <c r="U12" s="102"/>
      <c r="V12" s="101"/>
      <c r="W12" s="101"/>
      <c r="X12" s="101"/>
      <c r="Y12" s="101"/>
      <c r="Z12" s="102"/>
      <c r="AA12" s="101">
        <v>184709</v>
      </c>
    </row>
    <row r="13" spans="1:27">
      <c r="A13" s="100" t="s">
        <v>311</v>
      </c>
      <c r="B13" s="101"/>
      <c r="C13" s="101"/>
      <c r="D13" s="102"/>
      <c r="E13" s="101">
        <v>18264</v>
      </c>
      <c r="F13" s="101">
        <v>30850</v>
      </c>
      <c r="G13" s="101">
        <v>14070</v>
      </c>
      <c r="H13" s="101">
        <v>39993</v>
      </c>
      <c r="I13" s="102">
        <v>103177</v>
      </c>
      <c r="J13" s="101">
        <v>3000</v>
      </c>
      <c r="K13" s="101"/>
      <c r="L13" s="101"/>
      <c r="M13" s="101"/>
      <c r="N13" s="102">
        <v>3000</v>
      </c>
      <c r="O13" s="101"/>
      <c r="P13" s="101"/>
      <c r="Q13" s="101"/>
      <c r="R13" s="101"/>
      <c r="S13" s="102"/>
      <c r="T13" s="101"/>
      <c r="U13" s="102"/>
      <c r="V13" s="101"/>
      <c r="W13" s="101"/>
      <c r="X13" s="101"/>
      <c r="Y13" s="101"/>
      <c r="Z13" s="102"/>
      <c r="AA13" s="101">
        <v>106177</v>
      </c>
    </row>
    <row r="14" spans="1:27">
      <c r="A14" s="100" t="s">
        <v>2410</v>
      </c>
      <c r="B14" s="101"/>
      <c r="C14" s="101"/>
      <c r="D14" s="102"/>
      <c r="E14" s="101"/>
      <c r="F14" s="101">
        <v>20000</v>
      </c>
      <c r="G14" s="101">
        <v>175193</v>
      </c>
      <c r="H14" s="101">
        <v>30000</v>
      </c>
      <c r="I14" s="102">
        <v>225193</v>
      </c>
      <c r="J14" s="101"/>
      <c r="K14" s="101"/>
      <c r="L14" s="101"/>
      <c r="M14" s="101"/>
      <c r="N14" s="102"/>
      <c r="O14" s="101"/>
      <c r="P14" s="101"/>
      <c r="Q14" s="101"/>
      <c r="R14" s="101"/>
      <c r="S14" s="102"/>
      <c r="T14" s="101"/>
      <c r="U14" s="102"/>
      <c r="V14" s="101"/>
      <c r="W14" s="101"/>
      <c r="X14" s="101"/>
      <c r="Y14" s="101"/>
      <c r="Z14" s="102"/>
      <c r="AA14" s="101">
        <v>225193</v>
      </c>
    </row>
    <row r="15" spans="1:27">
      <c r="A15" s="100" t="s">
        <v>476</v>
      </c>
      <c r="B15" s="101"/>
      <c r="C15" s="101"/>
      <c r="D15" s="102"/>
      <c r="E15" s="101">
        <v>37402</v>
      </c>
      <c r="F15" s="101">
        <v>69204</v>
      </c>
      <c r="G15" s="101">
        <v>222042.5</v>
      </c>
      <c r="H15" s="101">
        <v>144539</v>
      </c>
      <c r="I15" s="102">
        <v>473187.5</v>
      </c>
      <c r="J15" s="101"/>
      <c r="K15" s="101"/>
      <c r="L15" s="101"/>
      <c r="M15" s="101"/>
      <c r="N15" s="102"/>
      <c r="O15" s="101"/>
      <c r="P15" s="101"/>
      <c r="Q15" s="101"/>
      <c r="R15" s="101"/>
      <c r="S15" s="102"/>
      <c r="T15" s="101"/>
      <c r="U15" s="102"/>
      <c r="V15" s="101"/>
      <c r="W15" s="101"/>
      <c r="X15" s="101"/>
      <c r="Y15" s="101"/>
      <c r="Z15" s="102"/>
      <c r="AA15" s="101">
        <v>473187.5</v>
      </c>
    </row>
    <row r="16" spans="1:27">
      <c r="A16" s="100" t="s">
        <v>489</v>
      </c>
      <c r="B16" s="101"/>
      <c r="C16" s="101"/>
      <c r="D16" s="102"/>
      <c r="E16" s="101">
        <v>155263</v>
      </c>
      <c r="F16" s="101">
        <v>98635.58</v>
      </c>
      <c r="G16" s="101">
        <v>200233.06</v>
      </c>
      <c r="H16" s="101"/>
      <c r="I16" s="102">
        <v>454131.64</v>
      </c>
      <c r="J16" s="101"/>
      <c r="K16" s="101"/>
      <c r="L16" s="101"/>
      <c r="M16" s="101"/>
      <c r="N16" s="102"/>
      <c r="O16" s="101"/>
      <c r="P16" s="101"/>
      <c r="Q16" s="101"/>
      <c r="R16" s="101"/>
      <c r="S16" s="102"/>
      <c r="T16" s="101"/>
      <c r="U16" s="102"/>
      <c r="V16" s="101"/>
      <c r="W16" s="101"/>
      <c r="X16" s="101"/>
      <c r="Y16" s="101"/>
      <c r="Z16" s="102"/>
      <c r="AA16" s="101">
        <v>454131.64</v>
      </c>
    </row>
    <row r="17" spans="1:27">
      <c r="A17" s="100" t="s">
        <v>3861</v>
      </c>
      <c r="B17" s="101"/>
      <c r="C17" s="101"/>
      <c r="D17" s="102"/>
      <c r="E17" s="101"/>
      <c r="F17" s="101"/>
      <c r="G17" s="101">
        <v>47254</v>
      </c>
      <c r="H17" s="101"/>
      <c r="I17" s="102">
        <v>47254</v>
      </c>
      <c r="J17" s="101"/>
      <c r="K17" s="101"/>
      <c r="L17" s="101"/>
      <c r="M17" s="101"/>
      <c r="N17" s="102"/>
      <c r="O17" s="101"/>
      <c r="P17" s="101"/>
      <c r="Q17" s="101"/>
      <c r="R17" s="101"/>
      <c r="S17" s="102"/>
      <c r="T17" s="101"/>
      <c r="U17" s="102"/>
      <c r="V17" s="101"/>
      <c r="W17" s="101"/>
      <c r="X17" s="101"/>
      <c r="Y17" s="101"/>
      <c r="Z17" s="102"/>
      <c r="AA17" s="101">
        <v>47254</v>
      </c>
    </row>
    <row r="18" spans="1:27">
      <c r="A18" s="100" t="s">
        <v>3876</v>
      </c>
      <c r="B18" s="101"/>
      <c r="C18" s="101"/>
      <c r="D18" s="102"/>
      <c r="E18" s="101"/>
      <c r="F18" s="101"/>
      <c r="G18" s="101">
        <v>42554</v>
      </c>
      <c r="H18" s="101"/>
      <c r="I18" s="102">
        <v>42554</v>
      </c>
      <c r="J18" s="101"/>
      <c r="K18" s="101"/>
      <c r="L18" s="101"/>
      <c r="M18" s="101"/>
      <c r="N18" s="102"/>
      <c r="O18" s="101"/>
      <c r="P18" s="101"/>
      <c r="Q18" s="101"/>
      <c r="R18" s="101"/>
      <c r="S18" s="102"/>
      <c r="T18" s="101"/>
      <c r="U18" s="102"/>
      <c r="V18" s="101"/>
      <c r="W18" s="101"/>
      <c r="X18" s="101"/>
      <c r="Y18" s="101"/>
      <c r="Z18" s="102"/>
      <c r="AA18" s="101">
        <v>42554</v>
      </c>
    </row>
    <row r="19" spans="1:27">
      <c r="A19" s="100" t="s">
        <v>3909</v>
      </c>
      <c r="B19" s="101"/>
      <c r="C19" s="101"/>
      <c r="D19" s="102"/>
      <c r="E19" s="101"/>
      <c r="F19" s="101"/>
      <c r="G19" s="101">
        <v>28340</v>
      </c>
      <c r="H19" s="101"/>
      <c r="I19" s="102">
        <v>28340</v>
      </c>
      <c r="J19" s="101"/>
      <c r="K19" s="101"/>
      <c r="L19" s="101"/>
      <c r="M19" s="101"/>
      <c r="N19" s="102"/>
      <c r="O19" s="101"/>
      <c r="P19" s="101"/>
      <c r="Q19" s="101"/>
      <c r="R19" s="101"/>
      <c r="S19" s="102"/>
      <c r="T19" s="101"/>
      <c r="U19" s="102"/>
      <c r="V19" s="101"/>
      <c r="W19" s="101"/>
      <c r="X19" s="101"/>
      <c r="Y19" s="101"/>
      <c r="Z19" s="102"/>
      <c r="AA19" s="101">
        <v>28340</v>
      </c>
    </row>
    <row r="20" spans="1:27">
      <c r="A20" s="100" t="s">
        <v>1133</v>
      </c>
      <c r="B20" s="101"/>
      <c r="C20" s="101"/>
      <c r="D20" s="102"/>
      <c r="E20" s="101">
        <v>450000</v>
      </c>
      <c r="F20" s="101">
        <v>780863.75</v>
      </c>
      <c r="G20" s="101">
        <v>1196102.6499999999</v>
      </c>
      <c r="H20" s="101">
        <v>646693</v>
      </c>
      <c r="I20" s="102">
        <v>3073659.4</v>
      </c>
      <c r="J20" s="101"/>
      <c r="K20" s="101"/>
      <c r="L20" s="101"/>
      <c r="M20" s="101"/>
      <c r="N20" s="102"/>
      <c r="O20" s="101"/>
      <c r="P20" s="101"/>
      <c r="Q20" s="101"/>
      <c r="R20" s="101"/>
      <c r="S20" s="102"/>
      <c r="T20" s="101"/>
      <c r="U20" s="102"/>
      <c r="V20" s="101"/>
      <c r="W20" s="101"/>
      <c r="X20" s="101"/>
      <c r="Y20" s="101"/>
      <c r="Z20" s="102"/>
      <c r="AA20" s="101">
        <v>3073659.4</v>
      </c>
    </row>
    <row r="21" spans="1:27">
      <c r="A21" s="100" t="s">
        <v>3912</v>
      </c>
      <c r="B21" s="101"/>
      <c r="C21" s="101"/>
      <c r="D21" s="102"/>
      <c r="E21" s="101"/>
      <c r="F21" s="101"/>
      <c r="G21" s="101">
        <v>55920</v>
      </c>
      <c r="H21" s="101">
        <v>650</v>
      </c>
      <c r="I21" s="102">
        <v>56570</v>
      </c>
      <c r="J21" s="101"/>
      <c r="K21" s="101"/>
      <c r="L21" s="101"/>
      <c r="M21" s="101"/>
      <c r="N21" s="102"/>
      <c r="O21" s="101"/>
      <c r="P21" s="101"/>
      <c r="Q21" s="101"/>
      <c r="R21" s="101"/>
      <c r="S21" s="102"/>
      <c r="T21" s="101"/>
      <c r="U21" s="102"/>
      <c r="V21" s="101"/>
      <c r="W21" s="101"/>
      <c r="X21" s="101"/>
      <c r="Y21" s="101"/>
      <c r="Z21" s="102"/>
      <c r="AA21" s="101">
        <v>56570</v>
      </c>
    </row>
    <row r="22" spans="1:27">
      <c r="A22" s="100" t="s">
        <v>2287</v>
      </c>
      <c r="B22" s="101"/>
      <c r="C22" s="101"/>
      <c r="D22" s="102"/>
      <c r="E22" s="101"/>
      <c r="F22" s="101">
        <v>14469.25</v>
      </c>
      <c r="G22" s="101">
        <v>17550</v>
      </c>
      <c r="H22" s="101"/>
      <c r="I22" s="102">
        <v>32019.25</v>
      </c>
      <c r="J22" s="101"/>
      <c r="K22" s="101"/>
      <c r="L22" s="101"/>
      <c r="M22" s="101"/>
      <c r="N22" s="102"/>
      <c r="O22" s="101"/>
      <c r="P22" s="101"/>
      <c r="Q22" s="101"/>
      <c r="R22" s="101"/>
      <c r="S22" s="102"/>
      <c r="T22" s="101"/>
      <c r="U22" s="102"/>
      <c r="V22" s="101"/>
      <c r="W22" s="101"/>
      <c r="X22" s="101"/>
      <c r="Y22" s="101"/>
      <c r="Z22" s="102"/>
      <c r="AA22" s="101">
        <v>32019.25</v>
      </c>
    </row>
    <row r="23" spans="1:27">
      <c r="A23" s="100" t="s">
        <v>3881</v>
      </c>
      <c r="B23" s="101"/>
      <c r="C23" s="101"/>
      <c r="D23" s="102"/>
      <c r="E23" s="101"/>
      <c r="F23" s="101"/>
      <c r="G23" s="101">
        <v>264402</v>
      </c>
      <c r="H23" s="101"/>
      <c r="I23" s="102">
        <v>264402</v>
      </c>
      <c r="J23" s="101"/>
      <c r="K23" s="101"/>
      <c r="L23" s="101"/>
      <c r="M23" s="101"/>
      <c r="N23" s="102"/>
      <c r="O23" s="101"/>
      <c r="P23" s="101"/>
      <c r="Q23" s="101"/>
      <c r="R23" s="101"/>
      <c r="S23" s="102"/>
      <c r="T23" s="101"/>
      <c r="U23" s="102"/>
      <c r="V23" s="101"/>
      <c r="W23" s="101"/>
      <c r="X23" s="101"/>
      <c r="Y23" s="101"/>
      <c r="Z23" s="102"/>
      <c r="AA23" s="101">
        <v>264402</v>
      </c>
    </row>
    <row r="24" spans="1:27">
      <c r="A24" s="100" t="s">
        <v>4069</v>
      </c>
      <c r="B24" s="101"/>
      <c r="C24" s="101"/>
      <c r="D24" s="102"/>
      <c r="E24" s="101"/>
      <c r="F24" s="101"/>
      <c r="G24" s="101">
        <v>65662.2</v>
      </c>
      <c r="H24" s="101">
        <v>99896.89</v>
      </c>
      <c r="I24" s="102">
        <v>165559.09</v>
      </c>
      <c r="J24" s="101"/>
      <c r="K24" s="101"/>
      <c r="L24" s="101"/>
      <c r="M24" s="101"/>
      <c r="N24" s="102"/>
      <c r="O24" s="101"/>
      <c r="P24" s="101"/>
      <c r="Q24" s="101"/>
      <c r="R24" s="101"/>
      <c r="S24" s="102"/>
      <c r="T24" s="101"/>
      <c r="U24" s="102"/>
      <c r="V24" s="101"/>
      <c r="W24" s="101"/>
      <c r="X24" s="101"/>
      <c r="Y24" s="101"/>
      <c r="Z24" s="102"/>
      <c r="AA24" s="101">
        <v>165559.09</v>
      </c>
    </row>
    <row r="25" spans="1:27">
      <c r="A25" s="100" t="s">
        <v>2284</v>
      </c>
      <c r="B25" s="101"/>
      <c r="C25" s="101"/>
      <c r="D25" s="102"/>
      <c r="E25" s="101"/>
      <c r="F25" s="101">
        <v>2086</v>
      </c>
      <c r="G25" s="101"/>
      <c r="H25" s="101"/>
      <c r="I25" s="102">
        <v>2086</v>
      </c>
      <c r="J25" s="101"/>
      <c r="K25" s="101"/>
      <c r="L25" s="101"/>
      <c r="M25" s="101"/>
      <c r="N25" s="102"/>
      <c r="O25" s="101"/>
      <c r="P25" s="101"/>
      <c r="Q25" s="101"/>
      <c r="R25" s="101"/>
      <c r="S25" s="102"/>
      <c r="T25" s="101"/>
      <c r="U25" s="102"/>
      <c r="V25" s="101"/>
      <c r="W25" s="101"/>
      <c r="X25" s="101"/>
      <c r="Y25" s="101"/>
      <c r="Z25" s="102"/>
      <c r="AA25" s="101">
        <v>2086</v>
      </c>
    </row>
    <row r="26" spans="1:27">
      <c r="A26" s="100" t="s">
        <v>217</v>
      </c>
      <c r="B26" s="101"/>
      <c r="C26" s="101"/>
      <c r="D26" s="102"/>
      <c r="E26" s="101"/>
      <c r="F26" s="101"/>
      <c r="G26" s="101"/>
      <c r="H26" s="101"/>
      <c r="I26" s="102"/>
      <c r="J26" s="101">
        <v>183366</v>
      </c>
      <c r="K26" s="101">
        <v>73065</v>
      </c>
      <c r="L26" s="101">
        <v>53245</v>
      </c>
      <c r="M26" s="101">
        <v>62315</v>
      </c>
      <c r="N26" s="102">
        <v>371991</v>
      </c>
      <c r="O26" s="101"/>
      <c r="P26" s="101"/>
      <c r="Q26" s="101"/>
      <c r="R26" s="101"/>
      <c r="S26" s="102"/>
      <c r="T26" s="101"/>
      <c r="U26" s="102"/>
      <c r="V26" s="101"/>
      <c r="W26" s="101"/>
      <c r="X26" s="101"/>
      <c r="Y26" s="101"/>
      <c r="Z26" s="102"/>
      <c r="AA26" s="101">
        <v>371991</v>
      </c>
    </row>
    <row r="27" spans="1:27">
      <c r="A27" s="100" t="s">
        <v>203</v>
      </c>
      <c r="B27" s="101"/>
      <c r="C27" s="101"/>
      <c r="D27" s="102"/>
      <c r="E27" s="101"/>
      <c r="F27" s="101"/>
      <c r="G27" s="101"/>
      <c r="H27" s="101"/>
      <c r="I27" s="102"/>
      <c r="J27" s="101">
        <v>56680.639999999999</v>
      </c>
      <c r="K27" s="101"/>
      <c r="L27" s="101">
        <v>202346</v>
      </c>
      <c r="M27" s="101"/>
      <c r="N27" s="102">
        <v>259026.64</v>
      </c>
      <c r="O27" s="101"/>
      <c r="P27" s="101"/>
      <c r="Q27" s="101"/>
      <c r="R27" s="101"/>
      <c r="S27" s="102"/>
      <c r="T27" s="101"/>
      <c r="U27" s="102"/>
      <c r="V27" s="101"/>
      <c r="W27" s="101"/>
      <c r="X27" s="101"/>
      <c r="Y27" s="101"/>
      <c r="Z27" s="102"/>
      <c r="AA27" s="101">
        <v>259026.64</v>
      </c>
    </row>
    <row r="28" spans="1:27">
      <c r="A28" s="100" t="s">
        <v>186</v>
      </c>
      <c r="B28" s="101"/>
      <c r="C28" s="101"/>
      <c r="D28" s="102"/>
      <c r="E28" s="101"/>
      <c r="F28" s="101"/>
      <c r="G28" s="101"/>
      <c r="H28" s="101"/>
      <c r="I28" s="102"/>
      <c r="J28" s="101">
        <v>8052</v>
      </c>
      <c r="K28" s="101">
        <v>32346</v>
      </c>
      <c r="L28" s="101">
        <v>75949</v>
      </c>
      <c r="M28" s="101">
        <v>23160</v>
      </c>
      <c r="N28" s="102">
        <v>139507</v>
      </c>
      <c r="O28" s="101"/>
      <c r="P28" s="101"/>
      <c r="Q28" s="101"/>
      <c r="R28" s="101"/>
      <c r="S28" s="102"/>
      <c r="T28" s="101"/>
      <c r="U28" s="102"/>
      <c r="V28" s="101"/>
      <c r="W28" s="101"/>
      <c r="X28" s="101"/>
      <c r="Y28" s="101"/>
      <c r="Z28" s="102"/>
      <c r="AA28" s="101">
        <v>139507</v>
      </c>
    </row>
    <row r="29" spans="1:27">
      <c r="A29" s="100" t="s">
        <v>560</v>
      </c>
      <c r="B29" s="101"/>
      <c r="C29" s="101"/>
      <c r="D29" s="102"/>
      <c r="E29" s="101">
        <v>395789.7</v>
      </c>
      <c r="F29" s="101">
        <v>541980</v>
      </c>
      <c r="G29" s="101">
        <v>835875</v>
      </c>
      <c r="H29" s="101">
        <v>697045</v>
      </c>
      <c r="I29" s="102">
        <v>2470689.7000000002</v>
      </c>
      <c r="J29" s="101">
        <v>20000</v>
      </c>
      <c r="K29" s="101">
        <v>50000</v>
      </c>
      <c r="L29" s="101">
        <v>46900</v>
      </c>
      <c r="M29" s="101">
        <v>148867</v>
      </c>
      <c r="N29" s="102">
        <v>265767</v>
      </c>
      <c r="O29" s="101"/>
      <c r="P29" s="101"/>
      <c r="Q29" s="101"/>
      <c r="R29" s="101"/>
      <c r="S29" s="102"/>
      <c r="T29" s="101"/>
      <c r="U29" s="102"/>
      <c r="V29" s="101"/>
      <c r="W29" s="101"/>
      <c r="X29" s="101"/>
      <c r="Y29" s="101"/>
      <c r="Z29" s="102"/>
      <c r="AA29" s="101">
        <v>2736456.7</v>
      </c>
    </row>
    <row r="30" spans="1:27">
      <c r="A30" s="100" t="s">
        <v>2404</v>
      </c>
      <c r="B30" s="101"/>
      <c r="C30" s="101"/>
      <c r="D30" s="102"/>
      <c r="E30" s="101"/>
      <c r="F30" s="101">
        <v>268000</v>
      </c>
      <c r="G30" s="101">
        <v>259500</v>
      </c>
      <c r="H30" s="101">
        <v>252420</v>
      </c>
      <c r="I30" s="102">
        <v>779920</v>
      </c>
      <c r="J30" s="101"/>
      <c r="K30" s="101"/>
      <c r="L30" s="101"/>
      <c r="M30" s="101"/>
      <c r="N30" s="102"/>
      <c r="O30" s="101"/>
      <c r="P30" s="101"/>
      <c r="Q30" s="101"/>
      <c r="R30" s="101"/>
      <c r="S30" s="102"/>
      <c r="T30" s="101"/>
      <c r="U30" s="102"/>
      <c r="V30" s="101"/>
      <c r="W30" s="101"/>
      <c r="X30" s="101"/>
      <c r="Y30" s="101"/>
      <c r="Z30" s="102"/>
      <c r="AA30" s="101">
        <v>779920</v>
      </c>
    </row>
    <row r="31" spans="1:27">
      <c r="A31" s="100" t="s">
        <v>236</v>
      </c>
      <c r="B31" s="101"/>
      <c r="C31" s="101"/>
      <c r="D31" s="102"/>
      <c r="E31" s="101">
        <v>469112</v>
      </c>
      <c r="F31" s="101">
        <v>330010.75</v>
      </c>
      <c r="G31" s="101">
        <v>970204.75</v>
      </c>
      <c r="H31" s="101">
        <v>2296720.5</v>
      </c>
      <c r="I31" s="102">
        <v>4066048</v>
      </c>
      <c r="J31" s="101">
        <v>21199</v>
      </c>
      <c r="K31" s="101">
        <v>252459</v>
      </c>
      <c r="L31" s="101">
        <v>513669.5</v>
      </c>
      <c r="M31" s="101"/>
      <c r="N31" s="102">
        <v>787327.5</v>
      </c>
      <c r="O31" s="101"/>
      <c r="P31" s="101"/>
      <c r="Q31" s="101"/>
      <c r="R31" s="101"/>
      <c r="S31" s="102"/>
      <c r="T31" s="101"/>
      <c r="U31" s="102"/>
      <c r="V31" s="101"/>
      <c r="W31" s="101"/>
      <c r="X31" s="101"/>
      <c r="Y31" s="101"/>
      <c r="Z31" s="102"/>
      <c r="AA31" s="101">
        <v>4853375.5</v>
      </c>
    </row>
    <row r="32" spans="1:27">
      <c r="A32" s="100" t="s">
        <v>174</v>
      </c>
      <c r="B32" s="101"/>
      <c r="C32" s="101"/>
      <c r="D32" s="102"/>
      <c r="E32" s="101"/>
      <c r="F32" s="101"/>
      <c r="G32" s="101"/>
      <c r="H32" s="101"/>
      <c r="I32" s="102"/>
      <c r="J32" s="101">
        <v>27837</v>
      </c>
      <c r="K32" s="101">
        <v>46402.55</v>
      </c>
      <c r="L32" s="101"/>
      <c r="M32" s="101">
        <v>112656</v>
      </c>
      <c r="N32" s="102">
        <v>186895.55</v>
      </c>
      <c r="O32" s="101"/>
      <c r="P32" s="101"/>
      <c r="Q32" s="101"/>
      <c r="R32" s="101"/>
      <c r="S32" s="102"/>
      <c r="T32" s="101"/>
      <c r="U32" s="102"/>
      <c r="V32" s="101"/>
      <c r="W32" s="101"/>
      <c r="X32" s="101"/>
      <c r="Y32" s="101"/>
      <c r="Z32" s="102"/>
      <c r="AA32" s="101">
        <v>186895.55</v>
      </c>
    </row>
    <row r="33" spans="1:27">
      <c r="A33" s="100" t="s">
        <v>4282</v>
      </c>
      <c r="B33" s="101"/>
      <c r="C33" s="101"/>
      <c r="D33" s="102"/>
      <c r="E33" s="101"/>
      <c r="F33" s="101"/>
      <c r="G33" s="101"/>
      <c r="H33" s="101"/>
      <c r="I33" s="102"/>
      <c r="J33" s="101"/>
      <c r="K33" s="101"/>
      <c r="L33" s="101"/>
      <c r="M33" s="101">
        <v>11355.5</v>
      </c>
      <c r="N33" s="102">
        <v>11355.5</v>
      </c>
      <c r="O33" s="101"/>
      <c r="P33" s="101"/>
      <c r="Q33" s="101"/>
      <c r="R33" s="101"/>
      <c r="S33" s="102"/>
      <c r="T33" s="101"/>
      <c r="U33" s="102"/>
      <c r="V33" s="101"/>
      <c r="W33" s="101"/>
      <c r="X33" s="101"/>
      <c r="Y33" s="101"/>
      <c r="Z33" s="102"/>
      <c r="AA33" s="101">
        <v>11355.5</v>
      </c>
    </row>
    <row r="34" spans="1:27">
      <c r="A34" s="100" t="s">
        <v>171</v>
      </c>
      <c r="B34" s="101">
        <v>211600</v>
      </c>
      <c r="C34" s="101"/>
      <c r="D34" s="102">
        <v>211600</v>
      </c>
      <c r="E34" s="101"/>
      <c r="F34" s="101"/>
      <c r="G34" s="101"/>
      <c r="H34" s="101"/>
      <c r="I34" s="102"/>
      <c r="J34" s="101">
        <v>19940</v>
      </c>
      <c r="K34" s="101">
        <v>88840</v>
      </c>
      <c r="L34" s="101">
        <v>73660</v>
      </c>
      <c r="M34" s="101">
        <v>40020</v>
      </c>
      <c r="N34" s="102">
        <v>222460</v>
      </c>
      <c r="O34" s="101"/>
      <c r="P34" s="101"/>
      <c r="Q34" s="101"/>
      <c r="R34" s="101"/>
      <c r="S34" s="102"/>
      <c r="T34" s="101"/>
      <c r="U34" s="102"/>
      <c r="V34" s="101"/>
      <c r="W34" s="101"/>
      <c r="X34" s="101"/>
      <c r="Y34" s="101"/>
      <c r="Z34" s="102"/>
      <c r="AA34" s="101">
        <v>434060</v>
      </c>
    </row>
    <row r="35" spans="1:27">
      <c r="A35" s="100" t="s">
        <v>1086</v>
      </c>
      <c r="B35" s="101"/>
      <c r="C35" s="101"/>
      <c r="D35" s="102"/>
      <c r="E35" s="101">
        <v>692947</v>
      </c>
      <c r="F35" s="101">
        <v>256618.75</v>
      </c>
      <c r="G35" s="101">
        <v>861724.07</v>
      </c>
      <c r="H35" s="101"/>
      <c r="I35" s="102">
        <v>1811289.8199999998</v>
      </c>
      <c r="J35" s="101"/>
      <c r="K35" s="101">
        <v>954390.31</v>
      </c>
      <c r="L35" s="101">
        <v>96727.2</v>
      </c>
      <c r="M35" s="101"/>
      <c r="N35" s="102">
        <v>1051117.51</v>
      </c>
      <c r="O35" s="101"/>
      <c r="P35" s="101"/>
      <c r="Q35" s="101"/>
      <c r="R35" s="101"/>
      <c r="S35" s="102"/>
      <c r="T35" s="101"/>
      <c r="U35" s="102"/>
      <c r="V35" s="101"/>
      <c r="W35" s="101"/>
      <c r="X35" s="101"/>
      <c r="Y35" s="101"/>
      <c r="Z35" s="102"/>
      <c r="AA35" s="101">
        <v>2862407.33</v>
      </c>
    </row>
    <row r="36" spans="1:27">
      <c r="A36" s="100" t="s">
        <v>2241</v>
      </c>
      <c r="B36" s="101"/>
      <c r="C36" s="101"/>
      <c r="D36" s="102"/>
      <c r="E36" s="101"/>
      <c r="F36" s="101"/>
      <c r="G36" s="101"/>
      <c r="H36" s="101"/>
      <c r="I36" s="102"/>
      <c r="J36" s="101"/>
      <c r="K36" s="101">
        <v>5000</v>
      </c>
      <c r="L36" s="101">
        <v>37500</v>
      </c>
      <c r="M36" s="101">
        <v>7150</v>
      </c>
      <c r="N36" s="102">
        <v>49650</v>
      </c>
      <c r="O36" s="101"/>
      <c r="P36" s="101"/>
      <c r="Q36" s="101"/>
      <c r="R36" s="101"/>
      <c r="S36" s="102"/>
      <c r="T36" s="101"/>
      <c r="U36" s="102"/>
      <c r="V36" s="101"/>
      <c r="W36" s="101"/>
      <c r="X36" s="101"/>
      <c r="Y36" s="101"/>
      <c r="Z36" s="102"/>
      <c r="AA36" s="101">
        <v>49650</v>
      </c>
    </row>
    <row r="37" spans="1:27">
      <c r="A37" s="100" t="s">
        <v>514</v>
      </c>
      <c r="B37" s="101"/>
      <c r="C37" s="101"/>
      <c r="D37" s="102"/>
      <c r="E37" s="101"/>
      <c r="F37" s="101"/>
      <c r="G37" s="101"/>
      <c r="H37" s="101"/>
      <c r="I37" s="102"/>
      <c r="J37" s="101">
        <v>272495.16000000003</v>
      </c>
      <c r="K37" s="101">
        <v>350656.35</v>
      </c>
      <c r="L37" s="101">
        <v>152742.16999999998</v>
      </c>
      <c r="M37" s="101">
        <v>316846.89</v>
      </c>
      <c r="N37" s="102">
        <v>1092740.5699999998</v>
      </c>
      <c r="O37" s="101"/>
      <c r="P37" s="101"/>
      <c r="Q37" s="101"/>
      <c r="R37" s="101"/>
      <c r="S37" s="102"/>
      <c r="T37" s="101"/>
      <c r="U37" s="102"/>
      <c r="V37" s="101"/>
      <c r="W37" s="101"/>
      <c r="X37" s="101"/>
      <c r="Y37" s="101"/>
      <c r="Z37" s="102"/>
      <c r="AA37" s="101">
        <v>1092740.5699999998</v>
      </c>
    </row>
    <row r="38" spans="1:27">
      <c r="A38" s="100" t="s">
        <v>5065</v>
      </c>
      <c r="B38" s="101"/>
      <c r="C38" s="101"/>
      <c r="D38" s="102"/>
      <c r="E38" s="101"/>
      <c r="F38" s="101"/>
      <c r="G38" s="101"/>
      <c r="H38" s="101"/>
      <c r="I38" s="102"/>
      <c r="J38" s="101"/>
      <c r="K38" s="101"/>
      <c r="L38" s="101"/>
      <c r="M38" s="101">
        <v>5500</v>
      </c>
      <c r="N38" s="102">
        <v>5500</v>
      </c>
      <c r="O38" s="101"/>
      <c r="P38" s="101"/>
      <c r="Q38" s="101"/>
      <c r="R38" s="101"/>
      <c r="S38" s="102"/>
      <c r="T38" s="101"/>
      <c r="U38" s="102"/>
      <c r="V38" s="101"/>
      <c r="W38" s="101"/>
      <c r="X38" s="101"/>
      <c r="Y38" s="101"/>
      <c r="Z38" s="102"/>
      <c r="AA38" s="101">
        <v>5500</v>
      </c>
    </row>
    <row r="39" spans="1:27">
      <c r="A39" s="100" t="s">
        <v>220</v>
      </c>
      <c r="B39" s="101"/>
      <c r="C39" s="101"/>
      <c r="D39" s="102"/>
      <c r="E39" s="101"/>
      <c r="F39" s="101"/>
      <c r="G39" s="101"/>
      <c r="H39" s="101"/>
      <c r="I39" s="102"/>
      <c r="J39" s="101">
        <v>11410</v>
      </c>
      <c r="K39" s="101">
        <v>35280</v>
      </c>
      <c r="L39" s="101">
        <v>46080</v>
      </c>
      <c r="M39" s="101">
        <v>76620</v>
      </c>
      <c r="N39" s="102">
        <v>169390</v>
      </c>
      <c r="O39" s="101"/>
      <c r="P39" s="101"/>
      <c r="Q39" s="101"/>
      <c r="R39" s="101"/>
      <c r="S39" s="102"/>
      <c r="T39" s="101"/>
      <c r="U39" s="102"/>
      <c r="V39" s="101"/>
      <c r="W39" s="101"/>
      <c r="X39" s="101"/>
      <c r="Y39" s="101"/>
      <c r="Z39" s="102"/>
      <c r="AA39" s="101">
        <v>169390</v>
      </c>
    </row>
    <row r="40" spans="1:27">
      <c r="A40" s="100" t="s">
        <v>246</v>
      </c>
      <c r="B40" s="101"/>
      <c r="C40" s="101"/>
      <c r="D40" s="102"/>
      <c r="E40" s="101"/>
      <c r="F40" s="101"/>
      <c r="G40" s="101"/>
      <c r="H40" s="101"/>
      <c r="I40" s="102"/>
      <c r="J40" s="101">
        <v>20600</v>
      </c>
      <c r="K40" s="101">
        <v>191970</v>
      </c>
      <c r="L40" s="101">
        <v>421070</v>
      </c>
      <c r="M40" s="101">
        <v>123060</v>
      </c>
      <c r="N40" s="102">
        <v>756700</v>
      </c>
      <c r="O40" s="101"/>
      <c r="P40" s="101"/>
      <c r="Q40" s="101"/>
      <c r="R40" s="101"/>
      <c r="S40" s="102"/>
      <c r="T40" s="101"/>
      <c r="U40" s="102"/>
      <c r="V40" s="101"/>
      <c r="W40" s="101"/>
      <c r="X40" s="101"/>
      <c r="Y40" s="101"/>
      <c r="Z40" s="102"/>
      <c r="AA40" s="101">
        <v>756700</v>
      </c>
    </row>
    <row r="41" spans="1:27">
      <c r="A41" s="100" t="s">
        <v>596</v>
      </c>
      <c r="B41" s="101"/>
      <c r="C41" s="101"/>
      <c r="D41" s="102"/>
      <c r="E41" s="101"/>
      <c r="F41" s="101"/>
      <c r="G41" s="101"/>
      <c r="H41" s="101"/>
      <c r="I41" s="102"/>
      <c r="J41" s="101">
        <v>356440</v>
      </c>
      <c r="K41" s="101">
        <v>425368</v>
      </c>
      <c r="L41" s="101">
        <v>471740</v>
      </c>
      <c r="M41" s="101">
        <v>311740</v>
      </c>
      <c r="N41" s="102">
        <v>1565288</v>
      </c>
      <c r="O41" s="101"/>
      <c r="P41" s="101"/>
      <c r="Q41" s="101"/>
      <c r="R41" s="101"/>
      <c r="S41" s="102"/>
      <c r="T41" s="101"/>
      <c r="U41" s="102"/>
      <c r="V41" s="101"/>
      <c r="W41" s="101"/>
      <c r="X41" s="101"/>
      <c r="Y41" s="101"/>
      <c r="Z41" s="102"/>
      <c r="AA41" s="101">
        <v>1565288</v>
      </c>
    </row>
    <row r="42" spans="1:27">
      <c r="A42" s="100" t="s">
        <v>2597</v>
      </c>
      <c r="B42" s="101"/>
      <c r="C42" s="101"/>
      <c r="D42" s="102"/>
      <c r="E42" s="101"/>
      <c r="F42" s="101"/>
      <c r="G42" s="101"/>
      <c r="H42" s="101"/>
      <c r="I42" s="102"/>
      <c r="J42" s="101"/>
      <c r="K42" s="101"/>
      <c r="L42" s="101">
        <v>6000</v>
      </c>
      <c r="M42" s="101">
        <v>14750</v>
      </c>
      <c r="N42" s="102">
        <v>20750</v>
      </c>
      <c r="O42" s="101"/>
      <c r="P42" s="101"/>
      <c r="Q42" s="101"/>
      <c r="R42" s="101"/>
      <c r="S42" s="102"/>
      <c r="T42" s="101"/>
      <c r="U42" s="102"/>
      <c r="V42" s="101"/>
      <c r="W42" s="101"/>
      <c r="X42" s="101"/>
      <c r="Y42" s="101"/>
      <c r="Z42" s="102"/>
      <c r="AA42" s="101">
        <v>20750</v>
      </c>
    </row>
    <row r="43" spans="1:27">
      <c r="A43" s="100" t="s">
        <v>152</v>
      </c>
      <c r="B43" s="101"/>
      <c r="C43" s="101"/>
      <c r="D43" s="102"/>
      <c r="E43" s="101"/>
      <c r="F43" s="101"/>
      <c r="G43" s="101"/>
      <c r="H43" s="101"/>
      <c r="I43" s="102"/>
      <c r="J43" s="101">
        <v>406000</v>
      </c>
      <c r="K43" s="101">
        <v>171839</v>
      </c>
      <c r="L43" s="101">
        <v>905700</v>
      </c>
      <c r="M43" s="101">
        <v>259187.74</v>
      </c>
      <c r="N43" s="102">
        <v>1742726.74</v>
      </c>
      <c r="O43" s="101"/>
      <c r="P43" s="101"/>
      <c r="Q43" s="101"/>
      <c r="R43" s="101">
        <v>772380</v>
      </c>
      <c r="S43" s="102">
        <v>772380</v>
      </c>
      <c r="T43" s="101"/>
      <c r="U43" s="102"/>
      <c r="V43" s="101"/>
      <c r="W43" s="101"/>
      <c r="X43" s="101"/>
      <c r="Y43" s="101"/>
      <c r="Z43" s="102"/>
      <c r="AA43" s="101">
        <v>2515106.7400000002</v>
      </c>
    </row>
    <row r="44" spans="1:27">
      <c r="A44" s="100" t="s">
        <v>178</v>
      </c>
      <c r="B44" s="101"/>
      <c r="C44" s="101"/>
      <c r="D44" s="102"/>
      <c r="E44" s="101"/>
      <c r="F44" s="101"/>
      <c r="G44" s="101"/>
      <c r="H44" s="101"/>
      <c r="I44" s="102"/>
      <c r="J44" s="101">
        <v>87000</v>
      </c>
      <c r="K44" s="101">
        <v>108000</v>
      </c>
      <c r="L44" s="101">
        <v>174000</v>
      </c>
      <c r="M44" s="101">
        <v>198000</v>
      </c>
      <c r="N44" s="102">
        <v>567000</v>
      </c>
      <c r="O44" s="101"/>
      <c r="P44" s="101"/>
      <c r="Q44" s="101"/>
      <c r="R44" s="101"/>
      <c r="S44" s="102"/>
      <c r="T44" s="101"/>
      <c r="U44" s="102"/>
      <c r="V44" s="101"/>
      <c r="W44" s="101"/>
      <c r="X44" s="101"/>
      <c r="Y44" s="101"/>
      <c r="Z44" s="102"/>
      <c r="AA44" s="101">
        <v>567000</v>
      </c>
    </row>
    <row r="45" spans="1:27">
      <c r="A45" s="100" t="s">
        <v>429</v>
      </c>
      <c r="B45" s="101"/>
      <c r="C45" s="101"/>
      <c r="D45" s="102"/>
      <c r="E45" s="101"/>
      <c r="F45" s="101"/>
      <c r="G45" s="101"/>
      <c r="H45" s="101"/>
      <c r="I45" s="102"/>
      <c r="J45" s="101">
        <v>21852.930000000004</v>
      </c>
      <c r="K45" s="101">
        <v>28485.820000000003</v>
      </c>
      <c r="L45" s="101">
        <v>119610.39</v>
      </c>
      <c r="M45" s="101">
        <v>130788.86</v>
      </c>
      <c r="N45" s="102">
        <v>300738</v>
      </c>
      <c r="O45" s="101"/>
      <c r="P45" s="101"/>
      <c r="Q45" s="101"/>
      <c r="R45" s="101"/>
      <c r="S45" s="102"/>
      <c r="T45" s="101"/>
      <c r="U45" s="102"/>
      <c r="V45" s="101"/>
      <c r="W45" s="101"/>
      <c r="X45" s="101"/>
      <c r="Y45" s="101"/>
      <c r="Z45" s="102"/>
      <c r="AA45" s="101">
        <v>300738</v>
      </c>
    </row>
    <row r="46" spans="1:27">
      <c r="A46" s="100" t="s">
        <v>432</v>
      </c>
      <c r="B46" s="101"/>
      <c r="C46" s="101"/>
      <c r="D46" s="102"/>
      <c r="E46" s="101"/>
      <c r="F46" s="101"/>
      <c r="G46" s="101"/>
      <c r="H46" s="101"/>
      <c r="I46" s="102"/>
      <c r="J46" s="101">
        <v>226</v>
      </c>
      <c r="K46" s="101">
        <v>153</v>
      </c>
      <c r="L46" s="101">
        <v>149</v>
      </c>
      <c r="M46" s="101">
        <v>22555.97</v>
      </c>
      <c r="N46" s="102">
        <v>23083.97</v>
      </c>
      <c r="O46" s="101"/>
      <c r="P46" s="101"/>
      <c r="Q46" s="101"/>
      <c r="R46" s="101"/>
      <c r="S46" s="102"/>
      <c r="T46" s="101"/>
      <c r="U46" s="102"/>
      <c r="V46" s="101"/>
      <c r="W46" s="101"/>
      <c r="X46" s="101"/>
      <c r="Y46" s="101"/>
      <c r="Z46" s="102"/>
      <c r="AA46" s="101">
        <v>23083.97</v>
      </c>
    </row>
    <row r="47" spans="1:27">
      <c r="A47" s="100" t="s">
        <v>427</v>
      </c>
      <c r="B47" s="101"/>
      <c r="C47" s="101"/>
      <c r="D47" s="102"/>
      <c r="E47" s="101"/>
      <c r="F47" s="101"/>
      <c r="G47" s="101"/>
      <c r="H47" s="101"/>
      <c r="I47" s="102"/>
      <c r="J47" s="101">
        <v>8935.35</v>
      </c>
      <c r="K47" s="101">
        <v>8940.15</v>
      </c>
      <c r="L47" s="101">
        <v>43796.500000000007</v>
      </c>
      <c r="M47" s="101">
        <v>191800.56999999998</v>
      </c>
      <c r="N47" s="102">
        <v>253472.56999999998</v>
      </c>
      <c r="O47" s="101"/>
      <c r="P47" s="101"/>
      <c r="Q47" s="101"/>
      <c r="R47" s="101"/>
      <c r="S47" s="102"/>
      <c r="T47" s="101"/>
      <c r="U47" s="102"/>
      <c r="V47" s="101"/>
      <c r="W47" s="101"/>
      <c r="X47" s="101"/>
      <c r="Y47" s="101"/>
      <c r="Z47" s="102"/>
      <c r="AA47" s="101">
        <v>253472.56999999998</v>
      </c>
    </row>
    <row r="48" spans="1:27">
      <c r="A48" s="100" t="s">
        <v>208</v>
      </c>
      <c r="B48" s="101"/>
      <c r="C48" s="101"/>
      <c r="D48" s="102"/>
      <c r="E48" s="101"/>
      <c r="F48" s="101"/>
      <c r="G48" s="101"/>
      <c r="H48" s="101"/>
      <c r="I48" s="102"/>
      <c r="J48" s="101">
        <v>223642.44</v>
      </c>
      <c r="K48" s="101">
        <v>44009.14</v>
      </c>
      <c r="L48" s="101">
        <v>331893.54000000004</v>
      </c>
      <c r="M48" s="101">
        <v>5674.72</v>
      </c>
      <c r="N48" s="102">
        <v>605219.84000000008</v>
      </c>
      <c r="O48" s="101"/>
      <c r="P48" s="101"/>
      <c r="Q48" s="101"/>
      <c r="R48" s="101"/>
      <c r="S48" s="102"/>
      <c r="T48" s="101"/>
      <c r="U48" s="102"/>
      <c r="V48" s="101"/>
      <c r="W48" s="101"/>
      <c r="X48" s="101"/>
      <c r="Y48" s="101"/>
      <c r="Z48" s="102"/>
      <c r="AA48" s="101">
        <v>605219.84000000008</v>
      </c>
    </row>
    <row r="49" spans="1:27">
      <c r="A49" s="100" t="s">
        <v>164</v>
      </c>
      <c r="B49" s="101"/>
      <c r="C49" s="101"/>
      <c r="D49" s="102"/>
      <c r="E49" s="101"/>
      <c r="F49" s="101"/>
      <c r="G49" s="101"/>
      <c r="H49" s="101"/>
      <c r="I49" s="102"/>
      <c r="J49" s="101">
        <v>34500</v>
      </c>
      <c r="K49" s="101">
        <v>286000</v>
      </c>
      <c r="L49" s="101">
        <v>322000</v>
      </c>
      <c r="M49" s="101">
        <v>324000</v>
      </c>
      <c r="N49" s="102">
        <v>966500</v>
      </c>
      <c r="O49" s="101"/>
      <c r="P49" s="101"/>
      <c r="Q49" s="101"/>
      <c r="R49" s="101"/>
      <c r="S49" s="102"/>
      <c r="T49" s="101"/>
      <c r="U49" s="102"/>
      <c r="V49" s="101"/>
      <c r="W49" s="101"/>
      <c r="X49" s="101"/>
      <c r="Y49" s="101"/>
      <c r="Z49" s="102"/>
      <c r="AA49" s="101">
        <v>966500</v>
      </c>
    </row>
    <row r="50" spans="1:27">
      <c r="A50" s="100" t="s">
        <v>532</v>
      </c>
      <c r="B50" s="101"/>
      <c r="C50" s="101"/>
      <c r="D50" s="102"/>
      <c r="E50" s="101"/>
      <c r="F50" s="101"/>
      <c r="G50" s="101"/>
      <c r="H50" s="101"/>
      <c r="I50" s="102"/>
      <c r="J50" s="101"/>
      <c r="K50" s="101"/>
      <c r="L50" s="101"/>
      <c r="M50" s="101"/>
      <c r="N50" s="102"/>
      <c r="O50" s="101"/>
      <c r="P50" s="101"/>
      <c r="Q50" s="101"/>
      <c r="R50" s="101"/>
      <c r="S50" s="102"/>
      <c r="T50" s="101"/>
      <c r="U50" s="102"/>
      <c r="V50" s="101">
        <v>1251858</v>
      </c>
      <c r="W50" s="101">
        <v>1459732.25</v>
      </c>
      <c r="X50" s="101">
        <v>285369</v>
      </c>
      <c r="Y50" s="101">
        <v>548690</v>
      </c>
      <c r="Z50" s="102">
        <v>3545649.25</v>
      </c>
      <c r="AA50" s="101">
        <v>3545649.25</v>
      </c>
    </row>
    <row r="51" spans="1:27">
      <c r="A51" s="100" t="s">
        <v>423</v>
      </c>
      <c r="B51" s="101"/>
      <c r="C51" s="101"/>
      <c r="D51" s="102"/>
      <c r="E51" s="101"/>
      <c r="F51" s="101"/>
      <c r="G51" s="101"/>
      <c r="H51" s="101"/>
      <c r="I51" s="102"/>
      <c r="J51" s="101">
        <v>6045</v>
      </c>
      <c r="K51" s="101">
        <v>6295</v>
      </c>
      <c r="L51" s="101">
        <v>16777</v>
      </c>
      <c r="M51" s="101">
        <v>89062.33</v>
      </c>
      <c r="N51" s="102">
        <v>118179.33</v>
      </c>
      <c r="O51" s="101"/>
      <c r="P51" s="101"/>
      <c r="Q51" s="101"/>
      <c r="R51" s="101"/>
      <c r="S51" s="102"/>
      <c r="T51" s="101"/>
      <c r="U51" s="102"/>
      <c r="V51" s="101"/>
      <c r="W51" s="101"/>
      <c r="X51" s="101"/>
      <c r="Y51" s="101"/>
      <c r="Z51" s="102"/>
      <c r="AA51" s="101">
        <v>118179.33</v>
      </c>
    </row>
    <row r="52" spans="1:27">
      <c r="A52" s="100" t="s">
        <v>4225</v>
      </c>
      <c r="B52" s="101"/>
      <c r="C52" s="101"/>
      <c r="D52" s="102"/>
      <c r="E52" s="101"/>
      <c r="F52" s="101"/>
      <c r="G52" s="101"/>
      <c r="H52" s="101"/>
      <c r="I52" s="102"/>
      <c r="J52" s="101"/>
      <c r="K52" s="101"/>
      <c r="L52" s="101"/>
      <c r="M52" s="101">
        <v>1440</v>
      </c>
      <c r="N52" s="102">
        <v>1440</v>
      </c>
      <c r="O52" s="101"/>
      <c r="P52" s="101"/>
      <c r="Q52" s="101"/>
      <c r="R52" s="101"/>
      <c r="S52" s="102"/>
      <c r="T52" s="101"/>
      <c r="U52" s="102"/>
      <c r="V52" s="101"/>
      <c r="W52" s="101"/>
      <c r="X52" s="101"/>
      <c r="Y52" s="101"/>
      <c r="Z52" s="102"/>
      <c r="AA52" s="101">
        <v>1440</v>
      </c>
    </row>
    <row r="53" spans="1:27">
      <c r="A53" s="100" t="s">
        <v>160</v>
      </c>
      <c r="B53" s="101"/>
      <c r="C53" s="101"/>
      <c r="D53" s="102"/>
      <c r="E53" s="101"/>
      <c r="F53" s="101"/>
      <c r="G53" s="101"/>
      <c r="H53" s="101"/>
      <c r="I53" s="102"/>
      <c r="J53" s="101">
        <v>134936</v>
      </c>
      <c r="K53" s="101">
        <v>126289</v>
      </c>
      <c r="L53" s="101">
        <v>167866</v>
      </c>
      <c r="M53" s="101">
        <v>147989</v>
      </c>
      <c r="N53" s="102">
        <v>577080</v>
      </c>
      <c r="O53" s="101"/>
      <c r="P53" s="101"/>
      <c r="Q53" s="101"/>
      <c r="R53" s="101"/>
      <c r="S53" s="102"/>
      <c r="T53" s="101"/>
      <c r="U53" s="102"/>
      <c r="V53" s="101"/>
      <c r="W53" s="101"/>
      <c r="X53" s="101"/>
      <c r="Y53" s="101"/>
      <c r="Z53" s="102"/>
      <c r="AA53" s="101">
        <v>577080</v>
      </c>
    </row>
    <row r="54" spans="1:27">
      <c r="A54" s="100" t="s">
        <v>158</v>
      </c>
      <c r="B54" s="101">
        <v>37500</v>
      </c>
      <c r="C54" s="101"/>
      <c r="D54" s="102">
        <v>37500</v>
      </c>
      <c r="E54" s="101"/>
      <c r="F54" s="101"/>
      <c r="G54" s="101"/>
      <c r="H54" s="101"/>
      <c r="I54" s="102"/>
      <c r="J54" s="101">
        <v>333901.95</v>
      </c>
      <c r="K54" s="101">
        <v>676826.41999999993</v>
      </c>
      <c r="L54" s="101">
        <v>618690.75</v>
      </c>
      <c r="M54" s="101">
        <v>151998.93</v>
      </c>
      <c r="N54" s="102">
        <v>1781418.0499999998</v>
      </c>
      <c r="O54" s="101"/>
      <c r="P54" s="101"/>
      <c r="Q54" s="101"/>
      <c r="R54" s="101"/>
      <c r="S54" s="102"/>
      <c r="T54" s="101"/>
      <c r="U54" s="102"/>
      <c r="V54" s="101"/>
      <c r="W54" s="101"/>
      <c r="X54" s="101"/>
      <c r="Y54" s="101"/>
      <c r="Z54" s="102"/>
      <c r="AA54" s="101">
        <v>1818918.0499999998</v>
      </c>
    </row>
    <row r="55" spans="1:27">
      <c r="A55" s="100" t="s">
        <v>5045</v>
      </c>
      <c r="B55" s="101"/>
      <c r="C55" s="101"/>
      <c r="D55" s="102"/>
      <c r="E55" s="101"/>
      <c r="F55" s="101"/>
      <c r="G55" s="101"/>
      <c r="H55" s="101">
        <v>500000</v>
      </c>
      <c r="I55" s="102">
        <v>500000</v>
      </c>
      <c r="J55" s="101"/>
      <c r="K55" s="101"/>
      <c r="L55" s="101"/>
      <c r="M55" s="101">
        <v>184870</v>
      </c>
      <c r="N55" s="102">
        <v>184870</v>
      </c>
      <c r="O55" s="101"/>
      <c r="P55" s="101"/>
      <c r="Q55" s="101"/>
      <c r="R55" s="101"/>
      <c r="S55" s="102"/>
      <c r="T55" s="101"/>
      <c r="U55" s="102"/>
      <c r="V55" s="101"/>
      <c r="W55" s="101"/>
      <c r="X55" s="101"/>
      <c r="Y55" s="101"/>
      <c r="Z55" s="102"/>
      <c r="AA55" s="101">
        <v>684870</v>
      </c>
    </row>
    <row r="56" spans="1:27">
      <c r="A56" s="100" t="s">
        <v>584</v>
      </c>
      <c r="B56" s="101"/>
      <c r="C56" s="101"/>
      <c r="D56" s="102"/>
      <c r="E56" s="101"/>
      <c r="F56" s="101"/>
      <c r="G56" s="101"/>
      <c r="H56" s="101"/>
      <c r="I56" s="102"/>
      <c r="J56" s="101">
        <v>5192347</v>
      </c>
      <c r="K56" s="101">
        <v>4580780</v>
      </c>
      <c r="L56" s="101">
        <v>6293297.5</v>
      </c>
      <c r="M56" s="101">
        <v>5009740.63</v>
      </c>
      <c r="N56" s="102">
        <v>21076165.129999999</v>
      </c>
      <c r="O56" s="101"/>
      <c r="P56" s="101"/>
      <c r="Q56" s="101"/>
      <c r="R56" s="101"/>
      <c r="S56" s="102"/>
      <c r="T56" s="101"/>
      <c r="U56" s="102"/>
      <c r="V56" s="101"/>
      <c r="W56" s="101"/>
      <c r="X56" s="101"/>
      <c r="Y56" s="101"/>
      <c r="Z56" s="102"/>
      <c r="AA56" s="101">
        <v>21076165.129999999</v>
      </c>
    </row>
    <row r="57" spans="1:27">
      <c r="A57" s="100" t="s">
        <v>168</v>
      </c>
      <c r="B57" s="101"/>
      <c r="C57" s="101"/>
      <c r="D57" s="102"/>
      <c r="E57" s="101"/>
      <c r="F57" s="101"/>
      <c r="G57" s="101"/>
      <c r="H57" s="101"/>
      <c r="I57" s="102"/>
      <c r="J57" s="101">
        <v>126698</v>
      </c>
      <c r="K57" s="101">
        <v>49655.5</v>
      </c>
      <c r="L57" s="101">
        <v>100720</v>
      </c>
      <c r="M57" s="101">
        <v>103441</v>
      </c>
      <c r="N57" s="102">
        <v>380514.5</v>
      </c>
      <c r="O57" s="101"/>
      <c r="P57" s="101"/>
      <c r="Q57" s="101"/>
      <c r="R57" s="101"/>
      <c r="S57" s="102"/>
      <c r="T57" s="101">
        <v>75000</v>
      </c>
      <c r="U57" s="102">
        <v>75000</v>
      </c>
      <c r="V57" s="101"/>
      <c r="W57" s="101"/>
      <c r="X57" s="101"/>
      <c r="Y57" s="101"/>
      <c r="Z57" s="102"/>
      <c r="AA57" s="101">
        <v>455514.5</v>
      </c>
    </row>
    <row r="58" spans="1:27">
      <c r="A58" s="100" t="s">
        <v>454</v>
      </c>
      <c r="B58" s="101">
        <v>220500</v>
      </c>
      <c r="C58" s="101"/>
      <c r="D58" s="102">
        <v>220500</v>
      </c>
      <c r="E58" s="101"/>
      <c r="F58" s="101">
        <v>2161500</v>
      </c>
      <c r="G58" s="101">
        <v>2161500</v>
      </c>
      <c r="H58" s="101">
        <v>2161500</v>
      </c>
      <c r="I58" s="102">
        <v>6484500</v>
      </c>
      <c r="J58" s="101">
        <v>1941000</v>
      </c>
      <c r="K58" s="101"/>
      <c r="L58" s="101"/>
      <c r="M58" s="101"/>
      <c r="N58" s="102">
        <v>1941000</v>
      </c>
      <c r="O58" s="101"/>
      <c r="P58" s="101"/>
      <c r="Q58" s="101"/>
      <c r="R58" s="101"/>
      <c r="S58" s="102"/>
      <c r="T58" s="101"/>
      <c r="U58" s="102"/>
      <c r="V58" s="101"/>
      <c r="W58" s="101"/>
      <c r="X58" s="101"/>
      <c r="Y58" s="101"/>
      <c r="Z58" s="102"/>
      <c r="AA58" s="101">
        <v>8646000</v>
      </c>
    </row>
    <row r="59" spans="1:27">
      <c r="A59" s="100" t="s">
        <v>2250</v>
      </c>
      <c r="B59" s="101"/>
      <c r="C59" s="101"/>
      <c r="D59" s="102"/>
      <c r="E59" s="101"/>
      <c r="F59" s="101">
        <v>100000</v>
      </c>
      <c r="G59" s="101">
        <v>100000</v>
      </c>
      <c r="H59" s="101">
        <v>200000</v>
      </c>
      <c r="I59" s="102">
        <v>400000</v>
      </c>
      <c r="J59" s="101"/>
      <c r="K59" s="101"/>
      <c r="L59" s="101"/>
      <c r="M59" s="101"/>
      <c r="N59" s="102"/>
      <c r="O59" s="101"/>
      <c r="P59" s="101"/>
      <c r="Q59" s="101"/>
      <c r="R59" s="101"/>
      <c r="S59" s="102"/>
      <c r="T59" s="101"/>
      <c r="U59" s="102"/>
      <c r="V59" s="101"/>
      <c r="W59" s="101"/>
      <c r="X59" s="101"/>
      <c r="Y59" s="101"/>
      <c r="Z59" s="102"/>
      <c r="AA59" s="101">
        <v>400000</v>
      </c>
    </row>
    <row r="60" spans="1:27">
      <c r="A60" s="100" t="s">
        <v>509</v>
      </c>
      <c r="B60" s="101"/>
      <c r="C60" s="101">
        <v>39598.6</v>
      </c>
      <c r="D60" s="102">
        <v>39598.6</v>
      </c>
      <c r="E60" s="101"/>
      <c r="F60" s="101"/>
      <c r="G60" s="101"/>
      <c r="H60" s="101"/>
      <c r="I60" s="102"/>
      <c r="J60" s="101"/>
      <c r="K60" s="101"/>
      <c r="L60" s="101"/>
      <c r="M60" s="101"/>
      <c r="N60" s="102"/>
      <c r="O60" s="101"/>
      <c r="P60" s="101"/>
      <c r="Q60" s="101"/>
      <c r="R60" s="101"/>
      <c r="S60" s="102"/>
      <c r="T60" s="101"/>
      <c r="U60" s="102"/>
      <c r="V60" s="101"/>
      <c r="W60" s="101"/>
      <c r="X60" s="101"/>
      <c r="Y60" s="101"/>
      <c r="Z60" s="102"/>
      <c r="AA60" s="101">
        <v>39598.6</v>
      </c>
    </row>
    <row r="61" spans="1:27">
      <c r="A61" s="100" t="s">
        <v>103</v>
      </c>
      <c r="B61" s="101"/>
      <c r="C61" s="101"/>
      <c r="D61" s="102"/>
      <c r="E61" s="101"/>
      <c r="F61" s="101"/>
      <c r="G61" s="101"/>
      <c r="H61" s="101"/>
      <c r="I61" s="102"/>
      <c r="J61" s="101"/>
      <c r="K61" s="101"/>
      <c r="L61" s="101"/>
      <c r="M61" s="101"/>
      <c r="N61" s="102"/>
      <c r="O61" s="101">
        <v>896716</v>
      </c>
      <c r="P61" s="101">
        <v>1785548</v>
      </c>
      <c r="Q61" s="101">
        <v>2401120</v>
      </c>
      <c r="R61" s="101">
        <v>6537563.9800000004</v>
      </c>
      <c r="S61" s="102">
        <v>11620947.98</v>
      </c>
      <c r="T61" s="101"/>
      <c r="U61" s="102"/>
      <c r="V61" s="101"/>
      <c r="W61" s="101"/>
      <c r="X61" s="101"/>
      <c r="Y61" s="101"/>
      <c r="Z61" s="102"/>
      <c r="AA61" s="101">
        <v>11620947.98</v>
      </c>
    </row>
    <row r="62" spans="1:27">
      <c r="A62" s="100" t="s">
        <v>156</v>
      </c>
      <c r="B62" s="101"/>
      <c r="C62" s="101"/>
      <c r="D62" s="102"/>
      <c r="E62" s="101"/>
      <c r="F62" s="101"/>
      <c r="G62" s="101"/>
      <c r="H62" s="101"/>
      <c r="I62" s="102"/>
      <c r="J62" s="101">
        <v>62845</v>
      </c>
      <c r="K62" s="101">
        <v>62671</v>
      </c>
      <c r="L62" s="101">
        <v>86670</v>
      </c>
      <c r="M62" s="101">
        <v>155914</v>
      </c>
      <c r="N62" s="102">
        <v>368100</v>
      </c>
      <c r="O62" s="101"/>
      <c r="P62" s="101"/>
      <c r="Q62" s="101"/>
      <c r="R62" s="101"/>
      <c r="S62" s="102"/>
      <c r="T62" s="101"/>
      <c r="U62" s="102"/>
      <c r="V62" s="101"/>
      <c r="W62" s="101"/>
      <c r="X62" s="101"/>
      <c r="Y62" s="101"/>
      <c r="Z62" s="102"/>
      <c r="AA62" s="101">
        <v>368100</v>
      </c>
    </row>
    <row r="63" spans="1:27">
      <c r="A63" s="100" t="s">
        <v>1313</v>
      </c>
      <c r="B63" s="101"/>
      <c r="C63" s="101"/>
      <c r="D63" s="102"/>
      <c r="E63" s="101"/>
      <c r="F63" s="101"/>
      <c r="G63" s="101"/>
      <c r="H63" s="101"/>
      <c r="I63" s="102"/>
      <c r="J63" s="101"/>
      <c r="K63" s="101">
        <v>4211.3999999999996</v>
      </c>
      <c r="L63" s="101">
        <v>30103.559999999998</v>
      </c>
      <c r="M63" s="101">
        <v>109241.07</v>
      </c>
      <c r="N63" s="102">
        <v>143556.03</v>
      </c>
      <c r="O63" s="101"/>
      <c r="P63" s="101"/>
      <c r="Q63" s="101"/>
      <c r="R63" s="101"/>
      <c r="S63" s="102"/>
      <c r="T63" s="101"/>
      <c r="U63" s="102"/>
      <c r="V63" s="101"/>
      <c r="W63" s="101"/>
      <c r="X63" s="101"/>
      <c r="Y63" s="101"/>
      <c r="Z63" s="102"/>
      <c r="AA63" s="101">
        <v>143556.03</v>
      </c>
    </row>
    <row r="64" spans="1:27">
      <c r="A64" s="100" t="s">
        <v>500</v>
      </c>
      <c r="B64" s="101"/>
      <c r="C64" s="101"/>
      <c r="D64" s="102"/>
      <c r="E64" s="101">
        <v>47200</v>
      </c>
      <c r="F64" s="101">
        <v>54900</v>
      </c>
      <c r="G64" s="101">
        <v>61400</v>
      </c>
      <c r="H64" s="101"/>
      <c r="I64" s="102">
        <v>163500</v>
      </c>
      <c r="J64" s="101"/>
      <c r="K64" s="101"/>
      <c r="L64" s="101"/>
      <c r="M64" s="101"/>
      <c r="N64" s="102"/>
      <c r="O64" s="101"/>
      <c r="P64" s="101"/>
      <c r="Q64" s="101"/>
      <c r="R64" s="101"/>
      <c r="S64" s="102"/>
      <c r="T64" s="101"/>
      <c r="U64" s="102"/>
      <c r="V64" s="101"/>
      <c r="W64" s="101"/>
      <c r="X64" s="101"/>
      <c r="Y64" s="101"/>
      <c r="Z64" s="102"/>
      <c r="AA64" s="101">
        <v>163500</v>
      </c>
    </row>
    <row r="65" spans="1:27">
      <c r="A65" s="100" t="s">
        <v>5410</v>
      </c>
      <c r="B65" s="101"/>
      <c r="C65" s="101"/>
      <c r="D65" s="102"/>
      <c r="E65" s="101"/>
      <c r="F65" s="101"/>
      <c r="G65" s="101"/>
      <c r="H65" s="101"/>
      <c r="I65" s="102"/>
      <c r="J65" s="101"/>
      <c r="K65" s="101"/>
      <c r="L65" s="101"/>
      <c r="M65" s="101"/>
      <c r="N65" s="102"/>
      <c r="O65" s="101"/>
      <c r="P65" s="101"/>
      <c r="Q65" s="101"/>
      <c r="R65" s="101"/>
      <c r="S65" s="102"/>
      <c r="T65" s="101"/>
      <c r="U65" s="102"/>
      <c r="V65" s="101"/>
      <c r="W65" s="101"/>
      <c r="X65" s="101"/>
      <c r="Y65" s="101"/>
      <c r="Z65" s="102"/>
      <c r="AA65" s="101"/>
    </row>
    <row r="66" spans="1:27">
      <c r="A66" s="103" t="s">
        <v>5408</v>
      </c>
      <c r="B66" s="104">
        <v>469600</v>
      </c>
      <c r="C66" s="104">
        <v>39598.6</v>
      </c>
      <c r="D66" s="104">
        <v>509198.6</v>
      </c>
      <c r="E66" s="104">
        <v>2309829.7000000002</v>
      </c>
      <c r="F66" s="104">
        <v>4794879.08</v>
      </c>
      <c r="G66" s="104">
        <v>7758693.2300000004</v>
      </c>
      <c r="H66" s="104">
        <v>7121587.3900000006</v>
      </c>
      <c r="I66" s="104">
        <v>21984989.399999999</v>
      </c>
      <c r="J66" s="104">
        <v>9666549.4700000007</v>
      </c>
      <c r="K66" s="104">
        <v>8748988.5899999999</v>
      </c>
      <c r="L66" s="104">
        <v>11792387.91</v>
      </c>
      <c r="M66" s="104">
        <v>8418635.2100000009</v>
      </c>
      <c r="N66" s="104">
        <v>38626561.18</v>
      </c>
      <c r="O66" s="104">
        <v>896716</v>
      </c>
      <c r="P66" s="104">
        <v>1785548</v>
      </c>
      <c r="Q66" s="104">
        <v>2401120</v>
      </c>
      <c r="R66" s="104">
        <v>7309943.9800000004</v>
      </c>
      <c r="S66" s="104">
        <v>12393327.98</v>
      </c>
      <c r="T66" s="104">
        <v>75000</v>
      </c>
      <c r="U66" s="104">
        <v>75000</v>
      </c>
      <c r="V66" s="104">
        <v>3696922.6999999997</v>
      </c>
      <c r="W66" s="104">
        <v>4184758.25</v>
      </c>
      <c r="X66" s="104">
        <v>9303146.5</v>
      </c>
      <c r="Y66" s="104">
        <v>5898943.5</v>
      </c>
      <c r="Z66" s="104">
        <v>23083770.949999999</v>
      </c>
      <c r="AA66" s="104">
        <v>96672848.109999999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5"/>
  <sheetViews>
    <sheetView workbookViewId="0">
      <selection sqref="A1:O14"/>
    </sheetView>
  </sheetViews>
  <sheetFormatPr defaultRowHeight="18.75"/>
  <cols>
    <col min="1" max="1" width="3.42578125" style="7" customWidth="1"/>
    <col min="2" max="2" width="46.85546875" style="7" customWidth="1"/>
    <col min="3" max="13" width="9.140625" style="7"/>
    <col min="14" max="24" width="0" style="7" hidden="1" customWidth="1"/>
    <col min="25" max="16384" width="9.140625" style="7"/>
  </cols>
  <sheetData>
    <row r="1" spans="1:24">
      <c r="A1" s="385" t="s">
        <v>71</v>
      </c>
      <c r="B1" s="385"/>
      <c r="C1" s="385"/>
      <c r="D1" s="385"/>
      <c r="E1" s="385"/>
      <c r="F1" s="385"/>
      <c r="G1" s="385"/>
      <c r="H1" s="385"/>
      <c r="I1" s="385"/>
      <c r="J1" s="385"/>
      <c r="K1" s="385"/>
      <c r="L1" s="385"/>
      <c r="M1" s="385"/>
      <c r="N1" s="385"/>
      <c r="O1" s="385"/>
    </row>
    <row r="2" spans="1:24">
      <c r="A2" s="385" t="s">
        <v>72</v>
      </c>
      <c r="B2" s="385"/>
      <c r="C2" s="385"/>
      <c r="D2" s="385"/>
      <c r="E2" s="385"/>
      <c r="F2" s="385"/>
      <c r="G2" s="385"/>
      <c r="H2" s="385"/>
      <c r="I2" s="385"/>
      <c r="J2" s="385"/>
      <c r="K2" s="385"/>
      <c r="L2" s="385"/>
      <c r="M2" s="385"/>
      <c r="N2" s="385"/>
      <c r="O2" s="385"/>
    </row>
    <row r="3" spans="1:24">
      <c r="A3" s="326" t="s">
        <v>73</v>
      </c>
      <c r="B3" s="327"/>
      <c r="C3" s="386" t="s">
        <v>1</v>
      </c>
      <c r="D3" s="387"/>
      <c r="E3" s="387"/>
      <c r="F3" s="387"/>
      <c r="G3" s="387"/>
      <c r="H3" s="387"/>
      <c r="I3" s="387"/>
      <c r="J3" s="387"/>
      <c r="K3" s="387"/>
      <c r="L3" s="387"/>
      <c r="M3" s="388"/>
      <c r="N3" s="202"/>
      <c r="O3" s="202"/>
      <c r="P3" s="202"/>
      <c r="Q3" s="202"/>
      <c r="R3" s="202"/>
      <c r="S3" s="202"/>
      <c r="T3" s="202"/>
      <c r="U3" s="202"/>
      <c r="V3" s="202"/>
      <c r="W3" s="202"/>
      <c r="X3" s="203"/>
    </row>
    <row r="4" spans="1:24">
      <c r="A4" s="328"/>
      <c r="B4" s="329"/>
      <c r="C4" s="330">
        <v>2559</v>
      </c>
      <c r="D4" s="330">
        <v>2560</v>
      </c>
      <c r="E4" s="330">
        <v>2561</v>
      </c>
      <c r="F4" s="330">
        <v>2562</v>
      </c>
      <c r="G4" s="330">
        <v>2563</v>
      </c>
      <c r="H4" s="330">
        <v>2564</v>
      </c>
      <c r="I4" s="330">
        <v>2565</v>
      </c>
      <c r="J4" s="330">
        <v>2566</v>
      </c>
      <c r="K4" s="330">
        <v>2567</v>
      </c>
      <c r="L4" s="330">
        <v>2568</v>
      </c>
      <c r="M4" s="330">
        <v>2569</v>
      </c>
      <c r="N4" s="29">
        <v>2570</v>
      </c>
      <c r="O4" s="29">
        <v>2571</v>
      </c>
      <c r="P4" s="29">
        <v>2572</v>
      </c>
      <c r="Q4" s="29">
        <v>2573</v>
      </c>
      <c r="R4" s="29">
        <v>2574</v>
      </c>
      <c r="S4" s="29">
        <v>2575</v>
      </c>
      <c r="T4" s="29">
        <v>2576</v>
      </c>
      <c r="U4" s="29">
        <v>2577</v>
      </c>
      <c r="V4" s="29">
        <v>2578</v>
      </c>
      <c r="W4" s="29">
        <v>2579</v>
      </c>
      <c r="X4" s="29">
        <v>2580</v>
      </c>
    </row>
    <row r="5" spans="1:24">
      <c r="A5" s="323" t="s">
        <v>74</v>
      </c>
      <c r="B5" s="32"/>
      <c r="C5" s="210"/>
      <c r="D5" s="210"/>
      <c r="E5" s="210"/>
      <c r="F5" s="210"/>
      <c r="G5" s="210"/>
      <c r="H5" s="210"/>
      <c r="I5" s="210"/>
      <c r="J5" s="210"/>
      <c r="K5" s="210"/>
      <c r="L5" s="210"/>
      <c r="M5" s="210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</row>
    <row r="6" spans="1:24">
      <c r="A6" s="10"/>
      <c r="B6" s="11" t="s">
        <v>75</v>
      </c>
      <c r="C6" s="13">
        <v>1</v>
      </c>
      <c r="D6" s="13">
        <v>1</v>
      </c>
      <c r="E6" s="13">
        <v>1</v>
      </c>
      <c r="F6" s="13">
        <v>1</v>
      </c>
      <c r="G6" s="13">
        <v>1</v>
      </c>
      <c r="H6" s="13">
        <v>1</v>
      </c>
      <c r="I6" s="13">
        <v>1</v>
      </c>
      <c r="J6" s="13">
        <v>1</v>
      </c>
      <c r="K6" s="13">
        <v>1</v>
      </c>
      <c r="L6" s="13">
        <v>1</v>
      </c>
      <c r="M6" s="13">
        <v>1</v>
      </c>
      <c r="N6" s="13">
        <v>1</v>
      </c>
      <c r="O6" s="13">
        <v>1</v>
      </c>
      <c r="P6" s="13">
        <v>1</v>
      </c>
      <c r="Q6" s="13">
        <v>1</v>
      </c>
      <c r="R6" s="13">
        <v>1</v>
      </c>
      <c r="S6" s="13">
        <v>1</v>
      </c>
      <c r="T6" s="13">
        <v>1</v>
      </c>
      <c r="U6" s="13">
        <v>1</v>
      </c>
      <c r="V6" s="13">
        <v>1</v>
      </c>
      <c r="W6" s="13">
        <v>1</v>
      </c>
      <c r="X6" s="13">
        <v>1</v>
      </c>
    </row>
    <row r="7" spans="1:24">
      <c r="A7" s="10"/>
      <c r="B7" s="11" t="s">
        <v>76</v>
      </c>
      <c r="C7" s="13">
        <v>3</v>
      </c>
      <c r="D7" s="13">
        <v>3</v>
      </c>
      <c r="E7" s="13">
        <v>3</v>
      </c>
      <c r="F7" s="13">
        <v>8</v>
      </c>
      <c r="G7" s="13">
        <v>8</v>
      </c>
      <c r="H7" s="13">
        <v>8</v>
      </c>
      <c r="I7" s="13">
        <v>8</v>
      </c>
      <c r="J7" s="13">
        <v>8</v>
      </c>
      <c r="K7" s="13">
        <v>8</v>
      </c>
      <c r="L7" s="13">
        <v>8</v>
      </c>
      <c r="M7" s="13">
        <v>8</v>
      </c>
      <c r="N7" s="13">
        <v>8</v>
      </c>
      <c r="O7" s="13">
        <v>8</v>
      </c>
      <c r="P7" s="13">
        <v>8</v>
      </c>
      <c r="Q7" s="13">
        <v>8</v>
      </c>
      <c r="R7" s="13">
        <v>8</v>
      </c>
      <c r="S7" s="13">
        <v>8</v>
      </c>
      <c r="T7" s="13">
        <v>8</v>
      </c>
      <c r="U7" s="13">
        <v>8</v>
      </c>
      <c r="V7" s="13">
        <v>8</v>
      </c>
      <c r="W7" s="13">
        <v>8</v>
      </c>
      <c r="X7" s="13">
        <v>8</v>
      </c>
    </row>
    <row r="8" spans="1:24">
      <c r="A8" s="323" t="s">
        <v>77</v>
      </c>
      <c r="B8" s="32"/>
      <c r="C8" s="210"/>
      <c r="D8" s="210"/>
      <c r="E8" s="210"/>
      <c r="F8" s="210"/>
      <c r="G8" s="210"/>
      <c r="H8" s="210"/>
      <c r="I8" s="210"/>
      <c r="J8" s="210"/>
      <c r="K8" s="210"/>
      <c r="L8" s="210"/>
      <c r="M8" s="210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</row>
    <row r="9" spans="1:24">
      <c r="A9" s="10"/>
      <c r="B9" s="11" t="s">
        <v>78</v>
      </c>
      <c r="C9" s="13">
        <v>1</v>
      </c>
      <c r="D9" s="13">
        <v>1</v>
      </c>
      <c r="E9" s="13">
        <v>1</v>
      </c>
      <c r="F9" s="13">
        <v>1</v>
      </c>
      <c r="G9" s="13">
        <v>1</v>
      </c>
      <c r="H9" s="13">
        <v>1</v>
      </c>
      <c r="I9" s="13">
        <v>1</v>
      </c>
      <c r="J9" s="13">
        <v>1</v>
      </c>
      <c r="K9" s="13">
        <v>1</v>
      </c>
      <c r="L9" s="13">
        <v>1</v>
      </c>
      <c r="M9" s="13">
        <v>1</v>
      </c>
      <c r="N9" s="13">
        <v>1</v>
      </c>
      <c r="O9" s="13">
        <v>1</v>
      </c>
      <c r="P9" s="13">
        <v>1</v>
      </c>
      <c r="Q9" s="13">
        <v>1</v>
      </c>
      <c r="R9" s="13">
        <v>1</v>
      </c>
      <c r="S9" s="13">
        <v>1</v>
      </c>
      <c r="T9" s="13">
        <v>1</v>
      </c>
      <c r="U9" s="13">
        <v>1</v>
      </c>
      <c r="V9" s="13">
        <v>1</v>
      </c>
      <c r="W9" s="13">
        <v>1</v>
      </c>
      <c r="X9" s="13">
        <v>1</v>
      </c>
    </row>
    <row r="10" spans="1:24">
      <c r="A10" s="323" t="s">
        <v>79</v>
      </c>
      <c r="B10" s="32"/>
      <c r="C10" s="210"/>
      <c r="D10" s="210"/>
      <c r="E10" s="210"/>
      <c r="F10" s="210"/>
      <c r="G10" s="210"/>
      <c r="H10" s="210"/>
      <c r="I10" s="210"/>
      <c r="J10" s="210"/>
      <c r="K10" s="210"/>
      <c r="L10" s="210"/>
      <c r="M10" s="210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</row>
    <row r="11" spans="1:24">
      <c r="A11" s="10"/>
      <c r="B11" s="11" t="s">
        <v>80</v>
      </c>
      <c r="C11" s="13">
        <v>3</v>
      </c>
      <c r="D11" s="13">
        <v>3</v>
      </c>
      <c r="E11" s="13">
        <v>3</v>
      </c>
      <c r="F11" s="13">
        <v>3</v>
      </c>
      <c r="G11" s="13">
        <v>3</v>
      </c>
      <c r="H11" s="13">
        <v>3</v>
      </c>
      <c r="I11" s="13">
        <v>3</v>
      </c>
      <c r="J11" s="13">
        <v>3</v>
      </c>
      <c r="K11" s="13">
        <v>3</v>
      </c>
      <c r="L11" s="13">
        <v>3</v>
      </c>
      <c r="M11" s="13">
        <v>3</v>
      </c>
      <c r="N11" s="13">
        <v>3</v>
      </c>
      <c r="O11" s="13">
        <v>3</v>
      </c>
      <c r="P11" s="13">
        <v>3</v>
      </c>
      <c r="Q11" s="13">
        <v>3</v>
      </c>
      <c r="R11" s="13">
        <v>3</v>
      </c>
      <c r="S11" s="13">
        <v>3</v>
      </c>
      <c r="T11" s="13">
        <v>3</v>
      </c>
      <c r="U11" s="13">
        <v>3</v>
      </c>
      <c r="V11" s="13">
        <v>3</v>
      </c>
      <c r="W11" s="13">
        <v>3</v>
      </c>
      <c r="X11" s="13">
        <v>3</v>
      </c>
    </row>
    <row r="12" spans="1:24">
      <c r="A12" s="10"/>
      <c r="B12" s="11" t="s">
        <v>81</v>
      </c>
      <c r="C12" s="13">
        <v>14</v>
      </c>
      <c r="D12" s="13">
        <v>14</v>
      </c>
      <c r="E12" s="13">
        <v>14</v>
      </c>
      <c r="F12" s="13">
        <v>14</v>
      </c>
      <c r="G12" s="13">
        <v>14</v>
      </c>
      <c r="H12" s="13">
        <v>14</v>
      </c>
      <c r="I12" s="13">
        <v>14</v>
      </c>
      <c r="J12" s="13">
        <v>14</v>
      </c>
      <c r="K12" s="13">
        <v>14</v>
      </c>
      <c r="L12" s="13">
        <v>14</v>
      </c>
      <c r="M12" s="13">
        <v>14</v>
      </c>
      <c r="N12" s="13">
        <v>14</v>
      </c>
      <c r="O12" s="13">
        <v>14</v>
      </c>
      <c r="P12" s="13">
        <v>14</v>
      </c>
      <c r="Q12" s="13">
        <v>14</v>
      </c>
      <c r="R12" s="13">
        <v>14</v>
      </c>
      <c r="S12" s="13">
        <v>14</v>
      </c>
      <c r="T12" s="13">
        <v>14</v>
      </c>
      <c r="U12" s="13">
        <v>14</v>
      </c>
      <c r="V12" s="13">
        <v>14</v>
      </c>
      <c r="W12" s="13">
        <v>14</v>
      </c>
      <c r="X12" s="13">
        <v>14</v>
      </c>
    </row>
    <row r="13" spans="1:24">
      <c r="A13" s="10"/>
      <c r="B13" s="11" t="s">
        <v>82</v>
      </c>
      <c r="C13" s="13">
        <v>1</v>
      </c>
      <c r="D13" s="13">
        <v>1</v>
      </c>
      <c r="E13" s="13">
        <v>1</v>
      </c>
      <c r="F13" s="13">
        <v>1</v>
      </c>
      <c r="G13" s="13">
        <v>1</v>
      </c>
      <c r="H13" s="13">
        <v>1</v>
      </c>
      <c r="I13" s="13">
        <v>1</v>
      </c>
      <c r="J13" s="13">
        <v>1</v>
      </c>
      <c r="K13" s="13">
        <v>1</v>
      </c>
      <c r="L13" s="13">
        <v>1</v>
      </c>
      <c r="M13" s="13">
        <v>1</v>
      </c>
      <c r="N13" s="13">
        <v>1</v>
      </c>
      <c r="O13" s="13">
        <v>1</v>
      </c>
      <c r="P13" s="13">
        <v>1</v>
      </c>
      <c r="Q13" s="13">
        <v>1</v>
      </c>
      <c r="R13" s="13">
        <v>1</v>
      </c>
      <c r="S13" s="13">
        <v>1</v>
      </c>
      <c r="T13" s="13">
        <v>1</v>
      </c>
      <c r="U13" s="13">
        <v>1</v>
      </c>
      <c r="V13" s="13">
        <v>1</v>
      </c>
      <c r="W13" s="13">
        <v>1</v>
      </c>
      <c r="X13" s="13">
        <v>1</v>
      </c>
    </row>
    <row r="14" spans="1:24">
      <c r="A14" s="324"/>
      <c r="B14" s="325" t="s">
        <v>83</v>
      </c>
      <c r="C14" s="191">
        <f>SUM(C6:C13)</f>
        <v>23</v>
      </c>
      <c r="D14" s="191">
        <f t="shared" ref="D14:X14" si="0">SUM(D6:D13)</f>
        <v>23</v>
      </c>
      <c r="E14" s="191">
        <f t="shared" si="0"/>
        <v>23</v>
      </c>
      <c r="F14" s="191">
        <f t="shared" si="0"/>
        <v>28</v>
      </c>
      <c r="G14" s="191">
        <f t="shared" si="0"/>
        <v>28</v>
      </c>
      <c r="H14" s="191">
        <f t="shared" si="0"/>
        <v>28</v>
      </c>
      <c r="I14" s="191">
        <f t="shared" si="0"/>
        <v>28</v>
      </c>
      <c r="J14" s="191">
        <f t="shared" si="0"/>
        <v>28</v>
      </c>
      <c r="K14" s="191">
        <f t="shared" si="0"/>
        <v>28</v>
      </c>
      <c r="L14" s="191">
        <f t="shared" si="0"/>
        <v>28</v>
      </c>
      <c r="M14" s="191">
        <f t="shared" si="0"/>
        <v>28</v>
      </c>
      <c r="N14" s="28">
        <f t="shared" si="0"/>
        <v>28</v>
      </c>
      <c r="O14" s="28">
        <f t="shared" si="0"/>
        <v>28</v>
      </c>
      <c r="P14" s="28">
        <f t="shared" si="0"/>
        <v>28</v>
      </c>
      <c r="Q14" s="28">
        <f t="shared" si="0"/>
        <v>28</v>
      </c>
      <c r="R14" s="28">
        <f t="shared" si="0"/>
        <v>28</v>
      </c>
      <c r="S14" s="28">
        <f t="shared" si="0"/>
        <v>28</v>
      </c>
      <c r="T14" s="28">
        <f t="shared" si="0"/>
        <v>28</v>
      </c>
      <c r="U14" s="28">
        <f t="shared" si="0"/>
        <v>28</v>
      </c>
      <c r="V14" s="28">
        <f t="shared" si="0"/>
        <v>28</v>
      </c>
      <c r="W14" s="28">
        <f t="shared" si="0"/>
        <v>28</v>
      </c>
      <c r="X14" s="28">
        <f t="shared" si="0"/>
        <v>28</v>
      </c>
    </row>
    <row r="15" spans="1:24"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</row>
  </sheetData>
  <mergeCells count="3">
    <mergeCell ref="A1:O1"/>
    <mergeCell ref="A2:O2"/>
    <mergeCell ref="C3:M3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"/>
  <sheetViews>
    <sheetView tabSelected="1" topLeftCell="C1" workbookViewId="0">
      <selection activeCell="N27" sqref="N27"/>
    </sheetView>
  </sheetViews>
  <sheetFormatPr defaultRowHeight="18.75"/>
  <cols>
    <col min="1" max="1" width="9.140625" style="7"/>
    <col min="2" max="2" width="29.140625" style="7" customWidth="1"/>
    <col min="3" max="6" width="12.5703125" style="7" customWidth="1"/>
    <col min="7" max="7" width="9.140625" style="7"/>
    <col min="8" max="14" width="15.140625" style="7" customWidth="1"/>
    <col min="15" max="15" width="17" style="7" customWidth="1"/>
    <col min="16" max="16384" width="9.140625" style="7"/>
  </cols>
  <sheetData>
    <row r="1" spans="1:15">
      <c r="A1" s="7" t="s">
        <v>5982</v>
      </c>
    </row>
    <row r="2" spans="1:15">
      <c r="A2" s="7" t="s">
        <v>5972</v>
      </c>
    </row>
    <row r="3" spans="1:15">
      <c r="A3" s="7" t="s">
        <v>5970</v>
      </c>
      <c r="G3" s="7" t="s">
        <v>5973</v>
      </c>
      <c r="H3" s="7" t="s">
        <v>584</v>
      </c>
      <c r="I3" s="7" t="s">
        <v>5980</v>
      </c>
      <c r="J3" s="7" t="s">
        <v>5983</v>
      </c>
      <c r="L3" s="7" t="s">
        <v>5979</v>
      </c>
      <c r="M3" s="7" t="s">
        <v>5974</v>
      </c>
      <c r="N3" s="7" t="s">
        <v>5981</v>
      </c>
    </row>
    <row r="4" spans="1:15">
      <c r="A4" s="301" t="s">
        <v>5963</v>
      </c>
      <c r="B4" s="302"/>
      <c r="C4" s="302" t="s">
        <v>5975</v>
      </c>
      <c r="D4" s="302" t="s">
        <v>5977</v>
      </c>
      <c r="E4" s="302" t="s">
        <v>5976</v>
      </c>
      <c r="F4" s="302" t="s">
        <v>5978</v>
      </c>
      <c r="H4" s="174"/>
      <c r="I4" s="174"/>
      <c r="J4" s="174" t="s">
        <v>57</v>
      </c>
      <c r="K4" s="174" t="s">
        <v>58</v>
      </c>
      <c r="L4" s="174"/>
      <c r="M4" s="174"/>
      <c r="N4" s="174"/>
    </row>
    <row r="5" spans="1:15">
      <c r="A5" s="140"/>
      <c r="B5" s="20" t="s">
        <v>5923</v>
      </c>
      <c r="C5" s="20">
        <v>150</v>
      </c>
      <c r="D5" s="20">
        <v>18</v>
      </c>
      <c r="E5" s="20">
        <v>2</v>
      </c>
      <c r="F5" s="20">
        <f>(D5+E5)*17</f>
        <v>340</v>
      </c>
      <c r="G5" s="7">
        <v>4</v>
      </c>
      <c r="H5" s="174">
        <f>F5*G5*400</f>
        <v>544000</v>
      </c>
      <c r="I5" s="174">
        <f>(D5+E5)*2*200*G5</f>
        <v>32000</v>
      </c>
      <c r="J5" s="174"/>
      <c r="K5" s="174"/>
      <c r="L5" s="174"/>
      <c r="M5" s="174">
        <f>(H5+I5+J5+K5+L5)*15%</f>
        <v>86400</v>
      </c>
      <c r="N5" s="174">
        <f>SUM(H5:M5)</f>
        <v>662400</v>
      </c>
    </row>
    <row r="6" spans="1:15">
      <c r="A6" s="140"/>
      <c r="B6" s="20" t="s">
        <v>5924</v>
      </c>
      <c r="C6" s="20">
        <v>150</v>
      </c>
      <c r="D6" s="20">
        <v>14</v>
      </c>
      <c r="E6" s="20">
        <v>0</v>
      </c>
      <c r="F6" s="20">
        <f>(D6+E6)*17</f>
        <v>238</v>
      </c>
      <c r="G6" s="7">
        <v>4</v>
      </c>
      <c r="H6" s="174">
        <f t="shared" ref="H6:H25" si="0">F6*G6*400</f>
        <v>380800</v>
      </c>
      <c r="I6" s="174">
        <f t="shared" ref="I6:I26" si="1">(D6+E6)*2*200*G6</f>
        <v>22400</v>
      </c>
      <c r="J6" s="174"/>
      <c r="K6" s="174"/>
      <c r="L6" s="174"/>
      <c r="M6" s="174">
        <f t="shared" ref="M6:M26" si="2">(H6+I6+J6+K6+L6)*15%</f>
        <v>60480</v>
      </c>
      <c r="N6" s="174">
        <f t="shared" ref="N6:N26" si="3">SUM(H6:M6)</f>
        <v>463680</v>
      </c>
    </row>
    <row r="7" spans="1:15">
      <c r="A7" s="140"/>
      <c r="B7" s="20" t="s">
        <v>5925</v>
      </c>
      <c r="C7" s="20">
        <v>150</v>
      </c>
      <c r="D7" s="20">
        <v>6</v>
      </c>
      <c r="E7" s="20">
        <v>0</v>
      </c>
      <c r="F7" s="20">
        <f t="shared" ref="F7:F20" si="4">(D7+E7)*17</f>
        <v>102</v>
      </c>
      <c r="G7" s="7">
        <v>4</v>
      </c>
      <c r="H7" s="174">
        <f t="shared" si="0"/>
        <v>163200</v>
      </c>
      <c r="I7" s="174">
        <f t="shared" si="1"/>
        <v>9600</v>
      </c>
      <c r="J7" s="174"/>
      <c r="K7" s="174"/>
      <c r="L7" s="174"/>
      <c r="M7" s="174">
        <f t="shared" si="2"/>
        <v>25920</v>
      </c>
      <c r="N7" s="174">
        <f t="shared" si="3"/>
        <v>198720</v>
      </c>
    </row>
    <row r="8" spans="1:15">
      <c r="A8" s="140"/>
      <c r="B8" s="20" t="s">
        <v>5926</v>
      </c>
      <c r="C8" s="20">
        <v>150</v>
      </c>
      <c r="D8" s="20">
        <v>0</v>
      </c>
      <c r="E8" s="20">
        <v>0</v>
      </c>
      <c r="F8" s="20">
        <f t="shared" si="4"/>
        <v>0</v>
      </c>
      <c r="G8" s="7">
        <v>4</v>
      </c>
      <c r="H8" s="174">
        <f t="shared" si="0"/>
        <v>0</v>
      </c>
      <c r="I8" s="174">
        <f t="shared" si="1"/>
        <v>0</v>
      </c>
      <c r="J8" s="174"/>
      <c r="K8" s="174"/>
      <c r="L8" s="174"/>
      <c r="M8" s="174">
        <f t="shared" si="2"/>
        <v>0</v>
      </c>
      <c r="N8" s="174">
        <f t="shared" si="3"/>
        <v>0</v>
      </c>
      <c r="O8" s="175"/>
    </row>
    <row r="9" spans="1:15">
      <c r="A9" s="140"/>
      <c r="B9" s="20" t="s">
        <v>5927</v>
      </c>
      <c r="C9" s="20">
        <v>180</v>
      </c>
      <c r="D9" s="20">
        <v>18</v>
      </c>
      <c r="E9" s="20">
        <v>2</v>
      </c>
      <c r="F9" s="20">
        <f t="shared" si="4"/>
        <v>340</v>
      </c>
      <c r="G9" s="7">
        <v>5</v>
      </c>
      <c r="H9" s="174">
        <f t="shared" si="0"/>
        <v>680000</v>
      </c>
      <c r="I9" s="174">
        <f t="shared" si="1"/>
        <v>40000</v>
      </c>
      <c r="J9" s="174"/>
      <c r="K9" s="174"/>
      <c r="L9" s="174"/>
      <c r="M9" s="174">
        <f t="shared" si="2"/>
        <v>108000</v>
      </c>
      <c r="N9" s="174">
        <f t="shared" si="3"/>
        <v>828000</v>
      </c>
    </row>
    <row r="10" spans="1:15">
      <c r="A10" s="140"/>
      <c r="B10" s="20" t="s">
        <v>5928</v>
      </c>
      <c r="C10" s="20">
        <v>180</v>
      </c>
      <c r="D10" s="20">
        <v>14</v>
      </c>
      <c r="E10" s="20">
        <v>0</v>
      </c>
      <c r="F10" s="20">
        <f t="shared" si="4"/>
        <v>238</v>
      </c>
      <c r="G10" s="7">
        <v>5</v>
      </c>
      <c r="H10" s="174">
        <f t="shared" si="0"/>
        <v>476000</v>
      </c>
      <c r="I10" s="174">
        <f t="shared" si="1"/>
        <v>28000</v>
      </c>
      <c r="J10" s="174"/>
      <c r="K10" s="174"/>
      <c r="L10" s="174"/>
      <c r="M10" s="174">
        <f t="shared" si="2"/>
        <v>75600</v>
      </c>
      <c r="N10" s="174">
        <f t="shared" si="3"/>
        <v>579600</v>
      </c>
    </row>
    <row r="11" spans="1:15">
      <c r="A11" s="140"/>
      <c r="B11" s="20" t="s">
        <v>5929</v>
      </c>
      <c r="C11" s="20">
        <v>180</v>
      </c>
      <c r="D11" s="20">
        <v>6</v>
      </c>
      <c r="E11" s="20">
        <v>0</v>
      </c>
      <c r="F11" s="20">
        <f t="shared" si="4"/>
        <v>102</v>
      </c>
      <c r="G11" s="7">
        <v>5</v>
      </c>
      <c r="H11" s="174">
        <f t="shared" si="0"/>
        <v>204000</v>
      </c>
      <c r="I11" s="174">
        <f t="shared" si="1"/>
        <v>12000</v>
      </c>
      <c r="J11" s="174"/>
      <c r="K11" s="174"/>
      <c r="L11" s="174"/>
      <c r="M11" s="174">
        <f t="shared" si="2"/>
        <v>32400</v>
      </c>
      <c r="N11" s="174">
        <f t="shared" si="3"/>
        <v>248400</v>
      </c>
    </row>
    <row r="12" spans="1:15">
      <c r="A12" s="140"/>
      <c r="B12" s="20" t="s">
        <v>5930</v>
      </c>
      <c r="C12" s="20">
        <v>180</v>
      </c>
      <c r="D12" s="20">
        <v>0</v>
      </c>
      <c r="E12" s="20">
        <v>0</v>
      </c>
      <c r="F12" s="20">
        <f t="shared" si="4"/>
        <v>0</v>
      </c>
      <c r="G12" s="7">
        <v>5</v>
      </c>
      <c r="H12" s="174">
        <f t="shared" si="0"/>
        <v>0</v>
      </c>
      <c r="I12" s="174">
        <f t="shared" si="1"/>
        <v>0</v>
      </c>
      <c r="J12" s="174"/>
      <c r="K12" s="174"/>
      <c r="L12" s="174"/>
      <c r="M12" s="174">
        <f t="shared" si="2"/>
        <v>0</v>
      </c>
      <c r="N12" s="174">
        <f t="shared" si="3"/>
        <v>0</v>
      </c>
      <c r="O12" s="175"/>
    </row>
    <row r="13" spans="1:15">
      <c r="A13" s="140"/>
      <c r="B13" s="20" t="s">
        <v>5931</v>
      </c>
      <c r="C13" s="20">
        <v>135</v>
      </c>
      <c r="D13" s="20">
        <v>18</v>
      </c>
      <c r="E13" s="20">
        <v>2</v>
      </c>
      <c r="F13" s="20">
        <f t="shared" si="4"/>
        <v>340</v>
      </c>
      <c r="G13" s="7">
        <v>4</v>
      </c>
      <c r="H13" s="174">
        <f t="shared" si="0"/>
        <v>544000</v>
      </c>
      <c r="I13" s="174">
        <f t="shared" si="1"/>
        <v>32000</v>
      </c>
      <c r="J13" s="174"/>
      <c r="K13" s="174"/>
      <c r="L13" s="174"/>
      <c r="M13" s="174">
        <f t="shared" si="2"/>
        <v>86400</v>
      </c>
      <c r="N13" s="174">
        <f t="shared" si="3"/>
        <v>662400</v>
      </c>
    </row>
    <row r="14" spans="1:15">
      <c r="A14" s="140"/>
      <c r="B14" s="20" t="s">
        <v>5932</v>
      </c>
      <c r="C14" s="20">
        <v>135</v>
      </c>
      <c r="D14" s="20">
        <v>14</v>
      </c>
      <c r="E14" s="20">
        <v>0</v>
      </c>
      <c r="F14" s="20">
        <f t="shared" si="4"/>
        <v>238</v>
      </c>
      <c r="G14" s="7">
        <v>4</v>
      </c>
      <c r="H14" s="174">
        <f t="shared" si="0"/>
        <v>380800</v>
      </c>
      <c r="I14" s="174">
        <f t="shared" si="1"/>
        <v>22400</v>
      </c>
      <c r="J14" s="174"/>
      <c r="K14" s="174"/>
      <c r="L14" s="174"/>
      <c r="M14" s="174">
        <f t="shared" si="2"/>
        <v>60480</v>
      </c>
      <c r="N14" s="174">
        <f t="shared" si="3"/>
        <v>463680</v>
      </c>
    </row>
    <row r="15" spans="1:15">
      <c r="A15" s="140"/>
      <c r="B15" s="20" t="s">
        <v>5933</v>
      </c>
      <c r="C15" s="20">
        <v>135</v>
      </c>
      <c r="D15" s="20">
        <v>6</v>
      </c>
      <c r="E15" s="20">
        <v>0</v>
      </c>
      <c r="F15" s="20">
        <f t="shared" si="4"/>
        <v>102</v>
      </c>
      <c r="G15" s="7">
        <v>4</v>
      </c>
      <c r="H15" s="174">
        <f t="shared" si="0"/>
        <v>163200</v>
      </c>
      <c r="I15" s="174">
        <f t="shared" si="1"/>
        <v>9600</v>
      </c>
      <c r="J15" s="174"/>
      <c r="K15" s="174"/>
      <c r="L15" s="174"/>
      <c r="M15" s="174">
        <f t="shared" si="2"/>
        <v>25920</v>
      </c>
      <c r="N15" s="174">
        <f t="shared" si="3"/>
        <v>198720</v>
      </c>
    </row>
    <row r="16" spans="1:15">
      <c r="A16" s="140"/>
      <c r="B16" s="20" t="s">
        <v>5934</v>
      </c>
      <c r="C16" s="20">
        <v>135</v>
      </c>
      <c r="D16" s="20">
        <v>0</v>
      </c>
      <c r="E16" s="20">
        <v>0</v>
      </c>
      <c r="F16" s="20">
        <f t="shared" si="4"/>
        <v>0</v>
      </c>
      <c r="G16" s="7">
        <v>4</v>
      </c>
      <c r="H16" s="174">
        <f t="shared" si="0"/>
        <v>0</v>
      </c>
      <c r="I16" s="174">
        <f t="shared" si="1"/>
        <v>0</v>
      </c>
      <c r="J16" s="174"/>
      <c r="K16" s="174"/>
      <c r="L16" s="174"/>
      <c r="M16" s="174">
        <f t="shared" si="2"/>
        <v>0</v>
      </c>
      <c r="N16" s="174">
        <f t="shared" si="3"/>
        <v>0</v>
      </c>
      <c r="O16" s="175"/>
    </row>
    <row r="17" spans="1:15">
      <c r="A17" s="140"/>
      <c r="B17" s="20" t="s">
        <v>5935</v>
      </c>
      <c r="C17" s="20">
        <v>180</v>
      </c>
      <c r="D17" s="20">
        <v>18</v>
      </c>
      <c r="E17" s="20">
        <v>2</v>
      </c>
      <c r="F17" s="20">
        <f t="shared" si="4"/>
        <v>340</v>
      </c>
      <c r="G17" s="7">
        <v>5</v>
      </c>
      <c r="H17" s="174">
        <f t="shared" si="0"/>
        <v>680000</v>
      </c>
      <c r="I17" s="174">
        <f t="shared" si="1"/>
        <v>40000</v>
      </c>
      <c r="J17" s="174"/>
      <c r="K17" s="174"/>
      <c r="L17" s="174"/>
      <c r="M17" s="174">
        <f t="shared" si="2"/>
        <v>108000</v>
      </c>
      <c r="N17" s="174">
        <f t="shared" si="3"/>
        <v>828000</v>
      </c>
    </row>
    <row r="18" spans="1:15">
      <c r="A18" s="140"/>
      <c r="B18" s="20" t="s">
        <v>5936</v>
      </c>
      <c r="C18" s="20">
        <v>180</v>
      </c>
      <c r="D18" s="20">
        <v>14</v>
      </c>
      <c r="E18" s="20">
        <v>0</v>
      </c>
      <c r="F18" s="20">
        <f t="shared" si="4"/>
        <v>238</v>
      </c>
      <c r="G18" s="7">
        <v>5</v>
      </c>
      <c r="H18" s="174">
        <f t="shared" si="0"/>
        <v>476000</v>
      </c>
      <c r="I18" s="174">
        <f t="shared" si="1"/>
        <v>28000</v>
      </c>
      <c r="J18" s="174"/>
      <c r="K18" s="174"/>
      <c r="L18" s="174"/>
      <c r="M18" s="174">
        <f t="shared" si="2"/>
        <v>75600</v>
      </c>
      <c r="N18" s="174">
        <f t="shared" si="3"/>
        <v>579600</v>
      </c>
    </row>
    <row r="19" spans="1:15">
      <c r="A19" s="140"/>
      <c r="B19" s="20" t="s">
        <v>5937</v>
      </c>
      <c r="C19" s="20">
        <v>180</v>
      </c>
      <c r="D19" s="20">
        <v>6</v>
      </c>
      <c r="E19" s="20">
        <v>0</v>
      </c>
      <c r="F19" s="20">
        <f t="shared" si="4"/>
        <v>102</v>
      </c>
      <c r="G19" s="7">
        <v>5</v>
      </c>
      <c r="H19" s="174">
        <f t="shared" si="0"/>
        <v>204000</v>
      </c>
      <c r="I19" s="174">
        <f t="shared" si="1"/>
        <v>12000</v>
      </c>
      <c r="J19" s="174"/>
      <c r="K19" s="174"/>
      <c r="L19" s="174"/>
      <c r="M19" s="174">
        <f t="shared" si="2"/>
        <v>32400</v>
      </c>
      <c r="N19" s="174">
        <f t="shared" si="3"/>
        <v>248400</v>
      </c>
    </row>
    <row r="20" spans="1:15">
      <c r="A20" s="140"/>
      <c r="B20" s="20" t="s">
        <v>5938</v>
      </c>
      <c r="C20" s="20">
        <v>180</v>
      </c>
      <c r="D20" s="20">
        <v>0</v>
      </c>
      <c r="E20" s="20">
        <v>0</v>
      </c>
      <c r="F20" s="20">
        <f t="shared" si="4"/>
        <v>0</v>
      </c>
      <c r="G20" s="7">
        <v>5</v>
      </c>
      <c r="H20" s="174">
        <f t="shared" si="0"/>
        <v>0</v>
      </c>
      <c r="I20" s="174">
        <f t="shared" si="1"/>
        <v>0</v>
      </c>
      <c r="J20" s="174"/>
      <c r="K20" s="174"/>
      <c r="L20" s="174"/>
      <c r="M20" s="174">
        <f t="shared" si="2"/>
        <v>0</v>
      </c>
      <c r="N20" s="174">
        <f t="shared" si="3"/>
        <v>0</v>
      </c>
      <c r="O20" s="175"/>
    </row>
    <row r="21" spans="1:15">
      <c r="A21" s="305" t="s">
        <v>5967</v>
      </c>
      <c r="B21" s="308"/>
      <c r="C21" s="306"/>
      <c r="D21" s="306"/>
      <c r="E21" s="306"/>
      <c r="F21" s="306"/>
      <c r="H21" s="174">
        <f t="shared" si="0"/>
        <v>0</v>
      </c>
      <c r="I21" s="174">
        <f t="shared" si="1"/>
        <v>0</v>
      </c>
      <c r="J21" s="174"/>
      <c r="K21" s="174"/>
      <c r="L21" s="174"/>
      <c r="M21" s="174">
        <f t="shared" si="2"/>
        <v>0</v>
      </c>
      <c r="N21" s="174">
        <f t="shared" si="3"/>
        <v>0</v>
      </c>
      <c r="O21" s="175"/>
    </row>
    <row r="22" spans="1:15">
      <c r="A22" s="301" t="s">
        <v>67</v>
      </c>
      <c r="B22" s="302"/>
      <c r="C22" s="302"/>
      <c r="D22" s="302"/>
      <c r="E22" s="302"/>
      <c r="F22" s="302"/>
      <c r="H22" s="174">
        <f t="shared" si="0"/>
        <v>0</v>
      </c>
      <c r="I22" s="174">
        <f t="shared" si="1"/>
        <v>0</v>
      </c>
      <c r="J22" s="174"/>
      <c r="K22" s="174"/>
      <c r="L22" s="174"/>
      <c r="M22" s="174">
        <f t="shared" si="2"/>
        <v>0</v>
      </c>
      <c r="N22" s="174">
        <f t="shared" si="3"/>
        <v>0</v>
      </c>
    </row>
    <row r="23" spans="1:15">
      <c r="A23" s="140"/>
      <c r="B23" s="20" t="s">
        <v>5939</v>
      </c>
      <c r="C23" s="20">
        <v>35</v>
      </c>
      <c r="D23" s="20">
        <v>3</v>
      </c>
      <c r="E23" s="20">
        <v>0</v>
      </c>
      <c r="F23" s="20">
        <f t="shared" ref="F23" si="5">(D23+E23)*17</f>
        <v>51</v>
      </c>
      <c r="G23" s="7">
        <v>1</v>
      </c>
      <c r="H23" s="174">
        <f>F23*G23*600</f>
        <v>30600</v>
      </c>
      <c r="I23" s="174">
        <f t="shared" si="1"/>
        <v>1200</v>
      </c>
      <c r="J23" s="174"/>
      <c r="K23" s="174"/>
      <c r="L23" s="174"/>
      <c r="M23" s="174">
        <f t="shared" si="2"/>
        <v>4770</v>
      </c>
      <c r="N23" s="174">
        <f t="shared" si="3"/>
        <v>36570</v>
      </c>
    </row>
    <row r="24" spans="1:15">
      <c r="A24" s="140"/>
      <c r="B24" s="20" t="s">
        <v>5940</v>
      </c>
      <c r="C24" s="20">
        <v>35</v>
      </c>
      <c r="D24" s="20"/>
      <c r="E24" s="20"/>
      <c r="F24" s="20"/>
      <c r="H24" s="174">
        <f t="shared" si="0"/>
        <v>0</v>
      </c>
      <c r="I24" s="174">
        <f t="shared" si="1"/>
        <v>0</v>
      </c>
      <c r="J24" s="174"/>
      <c r="K24" s="174"/>
      <c r="L24" s="174"/>
      <c r="M24" s="174">
        <f t="shared" si="2"/>
        <v>0</v>
      </c>
      <c r="N24" s="174">
        <f t="shared" si="3"/>
        <v>0</v>
      </c>
    </row>
    <row r="25" spans="1:15">
      <c r="A25" s="301" t="s">
        <v>5942</v>
      </c>
      <c r="B25" s="302"/>
      <c r="C25" s="302"/>
      <c r="D25" s="302"/>
      <c r="E25" s="302"/>
      <c r="F25" s="302"/>
      <c r="H25" s="174">
        <f t="shared" si="0"/>
        <v>0</v>
      </c>
      <c r="I25" s="174">
        <f t="shared" si="1"/>
        <v>0</v>
      </c>
      <c r="J25" s="174"/>
      <c r="K25" s="174"/>
      <c r="L25" s="174"/>
      <c r="M25" s="174">
        <f t="shared" si="2"/>
        <v>0</v>
      </c>
      <c r="N25" s="174">
        <f t="shared" si="3"/>
        <v>0</v>
      </c>
    </row>
    <row r="26" spans="1:15">
      <c r="A26" s="140"/>
      <c r="B26" s="20" t="s">
        <v>5939</v>
      </c>
      <c r="C26" s="20">
        <v>4</v>
      </c>
      <c r="D26" s="20">
        <v>3</v>
      </c>
      <c r="E26" s="20">
        <v>0</v>
      </c>
      <c r="F26" s="20">
        <f t="shared" ref="F26" si="6">(D26+E26)*17</f>
        <v>51</v>
      </c>
      <c r="G26" s="7">
        <v>1</v>
      </c>
      <c r="H26" s="174">
        <f>F26*G26*600</f>
        <v>30600</v>
      </c>
      <c r="I26" s="174">
        <f t="shared" si="1"/>
        <v>1200</v>
      </c>
      <c r="J26" s="174"/>
      <c r="K26" s="174"/>
      <c r="L26" s="174"/>
      <c r="M26" s="174">
        <f t="shared" si="2"/>
        <v>4770</v>
      </c>
      <c r="N26" s="174">
        <f t="shared" si="3"/>
        <v>36570</v>
      </c>
    </row>
    <row r="27" spans="1:15">
      <c r="A27" s="140"/>
      <c r="B27" s="20" t="s">
        <v>5940</v>
      </c>
      <c r="C27" s="20">
        <v>4</v>
      </c>
      <c r="D27" s="20"/>
      <c r="E27" s="20"/>
      <c r="F27" s="20"/>
      <c r="N27" s="175">
        <f>SUM(N5:N26)</f>
        <v>6034740</v>
      </c>
    </row>
    <row r="28" spans="1:15">
      <c r="A28" s="140"/>
      <c r="B28" s="20" t="s">
        <v>5941</v>
      </c>
      <c r="C28" s="20">
        <v>4</v>
      </c>
      <c r="D28" s="20"/>
      <c r="E28" s="20"/>
      <c r="F28" s="20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Y28"/>
  <sheetViews>
    <sheetView zoomScaleNormal="100" workbookViewId="0">
      <pane ySplit="4" topLeftCell="A5" activePane="bottomLeft" state="frozen"/>
      <selection pane="bottomLeft" activeCell="A2" sqref="A2:N2"/>
    </sheetView>
  </sheetViews>
  <sheetFormatPr defaultRowHeight="17.25"/>
  <cols>
    <col min="1" max="1" width="4.5703125" style="137" customWidth="1"/>
    <col min="2" max="2" width="19.5703125" style="137" customWidth="1"/>
    <col min="3" max="3" width="11" style="137" customWidth="1"/>
    <col min="4" max="4" width="12.28515625" style="137" customWidth="1"/>
    <col min="5" max="13" width="11" style="137" customWidth="1"/>
    <col min="14" max="14" width="11.5703125" style="137" customWidth="1"/>
    <col min="15" max="25" width="12.140625" style="137" hidden="1" customWidth="1"/>
    <col min="26" max="16384" width="9.140625" style="137"/>
  </cols>
  <sheetData>
    <row r="1" spans="1:25" s="146" customFormat="1">
      <c r="A1" s="365" t="s">
        <v>6011</v>
      </c>
      <c r="B1" s="365"/>
      <c r="C1" s="365"/>
      <c r="D1" s="365"/>
      <c r="E1" s="365"/>
      <c r="F1" s="365"/>
      <c r="G1" s="365"/>
      <c r="H1" s="365"/>
      <c r="I1" s="365"/>
      <c r="J1" s="365"/>
      <c r="K1" s="365"/>
      <c r="L1" s="365"/>
      <c r="M1" s="365"/>
      <c r="N1" s="365"/>
    </row>
    <row r="2" spans="1:25" s="146" customFormat="1">
      <c r="A2" s="366"/>
      <c r="B2" s="366"/>
      <c r="C2" s="366"/>
      <c r="D2" s="366"/>
      <c r="E2" s="366"/>
      <c r="F2" s="366"/>
      <c r="G2" s="366"/>
      <c r="H2" s="366"/>
      <c r="I2" s="366"/>
      <c r="J2" s="366"/>
      <c r="K2" s="366"/>
      <c r="L2" s="366"/>
      <c r="M2" s="366"/>
      <c r="N2" s="366"/>
    </row>
    <row r="3" spans="1:25" s="146" customFormat="1">
      <c r="A3" s="149" t="s">
        <v>5801</v>
      </c>
      <c r="B3" s="163"/>
      <c r="C3" s="362" t="s">
        <v>5804</v>
      </c>
      <c r="D3" s="363"/>
      <c r="E3" s="363"/>
      <c r="F3" s="363"/>
      <c r="G3" s="363"/>
      <c r="H3" s="363"/>
      <c r="I3" s="363"/>
      <c r="J3" s="363"/>
      <c r="K3" s="363"/>
      <c r="L3" s="363"/>
      <c r="M3" s="363"/>
      <c r="N3" s="364"/>
      <c r="O3" s="284"/>
      <c r="P3" s="284"/>
      <c r="Q3" s="284"/>
      <c r="R3" s="284"/>
      <c r="S3" s="284"/>
      <c r="T3" s="284"/>
      <c r="U3" s="284"/>
      <c r="V3" s="284"/>
      <c r="W3" s="284"/>
      <c r="X3" s="284"/>
      <c r="Y3" s="285"/>
    </row>
    <row r="4" spans="1:25" s="146" customFormat="1">
      <c r="A4" s="150"/>
      <c r="B4" s="164"/>
      <c r="C4" s="166">
        <v>2559</v>
      </c>
      <c r="D4" s="166">
        <v>2560</v>
      </c>
      <c r="E4" s="166">
        <v>2561</v>
      </c>
      <c r="F4" s="166">
        <v>2562</v>
      </c>
      <c r="G4" s="166">
        <v>2563</v>
      </c>
      <c r="H4" s="166">
        <v>2564</v>
      </c>
      <c r="I4" s="166">
        <v>2565</v>
      </c>
      <c r="J4" s="166">
        <v>2566</v>
      </c>
      <c r="K4" s="166">
        <v>2567</v>
      </c>
      <c r="L4" s="166">
        <v>2568</v>
      </c>
      <c r="M4" s="166">
        <v>2569</v>
      </c>
      <c r="N4" s="166">
        <v>2570</v>
      </c>
      <c r="O4" s="166">
        <v>2571</v>
      </c>
      <c r="P4" s="166">
        <v>2572</v>
      </c>
      <c r="Q4" s="166">
        <v>2573</v>
      </c>
      <c r="R4" s="166">
        <v>2574</v>
      </c>
      <c r="S4" s="166">
        <v>2575</v>
      </c>
      <c r="T4" s="166">
        <v>2576</v>
      </c>
      <c r="U4" s="166">
        <v>2577</v>
      </c>
      <c r="V4" s="166">
        <v>2578</v>
      </c>
      <c r="W4" s="166">
        <v>2579</v>
      </c>
      <c r="X4" s="166">
        <v>2580</v>
      </c>
      <c r="Y4" s="166">
        <v>2581</v>
      </c>
    </row>
    <row r="5" spans="1:25" s="146" customFormat="1" ht="16.5" customHeight="1">
      <c r="A5" s="156" t="s">
        <v>5881</v>
      </c>
      <c r="B5" s="157"/>
      <c r="C5" s="192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</row>
    <row r="6" spans="1:25" s="146" customFormat="1">
      <c r="A6" s="159" t="s">
        <v>25</v>
      </c>
      <c r="B6" s="165"/>
      <c r="C6" s="295"/>
      <c r="D6" s="153"/>
      <c r="E6" s="153"/>
      <c r="F6" s="153"/>
      <c r="G6" s="153"/>
      <c r="H6" s="153"/>
      <c r="I6" s="153"/>
      <c r="J6" s="153"/>
      <c r="K6" s="153"/>
      <c r="L6" s="153"/>
      <c r="M6" s="153"/>
      <c r="N6" s="153"/>
      <c r="O6" s="153"/>
      <c r="P6" s="153"/>
      <c r="Q6" s="153"/>
      <c r="R6" s="153"/>
      <c r="S6" s="153"/>
      <c r="T6" s="153"/>
      <c r="U6" s="153"/>
      <c r="V6" s="153"/>
      <c r="W6" s="153"/>
      <c r="X6" s="153"/>
      <c r="Y6" s="153"/>
    </row>
    <row r="7" spans="1:25">
      <c r="A7" s="140"/>
      <c r="B7" s="147" t="s">
        <v>44</v>
      </c>
      <c r="C7" s="296">
        <f>((จำนวนหน่วยกิตที่ลงทะเบียน!$C$4*อัตราค่าธรรมเนียม!$B$4)+(จำนวนหน่วยกิตที่ลงทะเบียน!$D$4*อัตราค่าธรรมเนียม!$B$5))*แผนรับนิสิตหลักสูตรก่อนปรับปรุง!F26*60%+((จำนวนหน่วยกิตที่ลงทะเบียน!$E$4*อัตราค่าธรรมเนียม!$B$4)+(จำนวนหน่วยกิตที่ลงทะเบียน!$F$4*อัตราค่าธรรมเนียม!$B$5))*แผนรับนิสิตหลักสูตรก่อนปรับปรุง!F26</f>
        <v>210600</v>
      </c>
      <c r="D7" s="296">
        <f>((จำนวนหน่วยกิตที่ลงทะเบียน!$C$4*อัตราค่าธรรมเนียม!$B$4)+(จำนวนหน่วยกิตที่ลงทะเบียน!$D$4*อัตราค่าธรรมเนียม!$B$5))*แผนรับนิสิตหลักสูตรก่อนปรับปรุง!G26*60%+((จำนวนหน่วยกิตที่ลงทะเบียน!$E$4*อัตราค่าธรรมเนียม!$B$4)+(จำนวนหน่วยกิตที่ลงทะเบียน!$F$4*อัตราค่าธรรมเนียม!$B$5))*แผนรับนิสิตหลักสูตรก่อนปรับปรุง!G26</f>
        <v>0</v>
      </c>
      <c r="E7" s="296">
        <f>((จำนวนหน่วยกิตที่ลงทะเบียน!$C$4*อัตราค่าธรรมเนียม!$B$4)+(จำนวนหน่วยกิตที่ลงทะเบียน!$D$4*อัตราค่าธรรมเนียม!$B$5))*แผนรับนิสิตหลักสูตรก่อนปรับปรุง!H26*60%+((จำนวนหน่วยกิตที่ลงทะเบียน!$E$4*อัตราค่าธรรมเนียม!$B$4)+(จำนวนหน่วยกิตที่ลงทะเบียน!$F$4*อัตราค่าธรรมเนียม!$B$5))*แผนรับนิสิตหลักสูตรก่อนปรับปรุง!H26</f>
        <v>0</v>
      </c>
      <c r="F7" s="296">
        <f>((จำนวนหน่วยกิตที่ลงทะเบียน!$C$4*อัตราค่าธรรมเนียม!$B$4)+(จำนวนหน่วยกิตที่ลงทะเบียน!$D$4*อัตราค่าธรรมเนียม!$B$5))*แผนรับนิสิตหลักสูตรก่อนปรับปรุง!I26*60%+((จำนวนหน่วยกิตที่ลงทะเบียน!$E$4*อัตราค่าธรรมเนียม!$B$4)+(จำนวนหน่วยกิตที่ลงทะเบียน!$F$4*อัตราค่าธรรมเนียม!$B$5))*แผนรับนิสิตหลักสูตรก่อนปรับปรุง!I26</f>
        <v>0</v>
      </c>
      <c r="G7" s="296">
        <f>((จำนวนหน่วยกิตที่ลงทะเบียน!$C$4*อัตราค่าธรรมเนียม!$B$4)+(จำนวนหน่วยกิตที่ลงทะเบียน!$D$4*อัตราค่าธรรมเนียม!$B$5))*แผนรับนิสิตหลักสูตรก่อนปรับปรุง!J26*60%+((จำนวนหน่วยกิตที่ลงทะเบียน!$E$4*อัตราค่าธรรมเนียม!$B$4)+(จำนวนหน่วยกิตที่ลงทะเบียน!$F$4*อัตราค่าธรรมเนียม!$B$5))*แผนรับนิสิตหลักสูตรก่อนปรับปรุง!J26</f>
        <v>0</v>
      </c>
      <c r="H7" s="296">
        <f>((จำนวนหน่วยกิตที่ลงทะเบียน!$C$4*อัตราค่าธรรมเนียม!$B$4)+(จำนวนหน่วยกิตที่ลงทะเบียน!$D$4*อัตราค่าธรรมเนียม!$B$5))*แผนรับนิสิตหลักสูตรก่อนปรับปรุง!K26*60%+((จำนวนหน่วยกิตที่ลงทะเบียน!$E$4*อัตราค่าธรรมเนียม!$B$4)+(จำนวนหน่วยกิตที่ลงทะเบียน!$F$4*อัตราค่าธรรมเนียม!$B$5))*แผนรับนิสิตหลักสูตรก่อนปรับปรุง!K26</f>
        <v>0</v>
      </c>
      <c r="I7" s="296">
        <f>((จำนวนหน่วยกิตที่ลงทะเบียน!$C$4*อัตราค่าธรรมเนียม!$B$4)+(จำนวนหน่วยกิตที่ลงทะเบียน!$D$4*อัตราค่าธรรมเนียม!$B$5))*แผนรับนิสิตหลักสูตรก่อนปรับปรุง!L26*60%+((จำนวนหน่วยกิตที่ลงทะเบียน!$E$4*อัตราค่าธรรมเนียม!$B$4)+(จำนวนหน่วยกิตที่ลงทะเบียน!$F$4*อัตราค่าธรรมเนียม!$B$5))*แผนรับนิสิตหลักสูตรก่อนปรับปรุง!L26</f>
        <v>0</v>
      </c>
      <c r="J7" s="296">
        <f>((จำนวนหน่วยกิตที่ลงทะเบียน!$C$4*อัตราค่าธรรมเนียม!$B$4)+(จำนวนหน่วยกิตที่ลงทะเบียน!$D$4*อัตราค่าธรรมเนียม!$B$5))*แผนรับนิสิตหลักสูตรก่อนปรับปรุง!M26*60%+((จำนวนหน่วยกิตที่ลงทะเบียน!$E$4*อัตราค่าธรรมเนียม!$B$4)+(จำนวนหน่วยกิตที่ลงทะเบียน!$F$4*อัตราค่าธรรมเนียม!$B$5))*แผนรับนิสิตหลักสูตรก่อนปรับปรุง!M26</f>
        <v>0</v>
      </c>
      <c r="K7" s="296">
        <f>((จำนวนหน่วยกิตที่ลงทะเบียน!$C$4*อัตราค่าธรรมเนียม!$B$4)+(จำนวนหน่วยกิตที่ลงทะเบียน!$D$4*อัตราค่าธรรมเนียม!$B$5))*แผนรับนิสิตหลักสูตรก่อนปรับปรุง!N26*60%+((จำนวนหน่วยกิตที่ลงทะเบียน!$E$4*อัตราค่าธรรมเนียม!$B$4)+(จำนวนหน่วยกิตที่ลงทะเบียน!$F$4*อัตราค่าธรรมเนียม!$B$5))*แผนรับนิสิตหลักสูตรก่อนปรับปรุง!N26</f>
        <v>0</v>
      </c>
      <c r="L7" s="296">
        <f>((จำนวนหน่วยกิตที่ลงทะเบียน!$C$4*อัตราค่าธรรมเนียม!$B$4)+(จำนวนหน่วยกิตที่ลงทะเบียน!$D$4*อัตราค่าธรรมเนียม!$B$5))*แผนรับนิสิตหลักสูตรก่อนปรับปรุง!O26*60%+((จำนวนหน่วยกิตที่ลงทะเบียน!$E$4*อัตราค่าธรรมเนียม!$B$4)+(จำนวนหน่วยกิตที่ลงทะเบียน!$F$4*อัตราค่าธรรมเนียม!$B$5))*แผนรับนิสิตหลักสูตรก่อนปรับปรุง!O26</f>
        <v>0</v>
      </c>
      <c r="M7" s="296">
        <f>((จำนวนหน่วยกิตที่ลงทะเบียน!$C$4*อัตราค่าธรรมเนียม!$B$4)+(จำนวนหน่วยกิตที่ลงทะเบียน!$D$4*อัตราค่าธรรมเนียม!$B$5))*แผนรับนิสิตหลักสูตรก่อนปรับปรุง!P26*60%+((จำนวนหน่วยกิตที่ลงทะเบียน!$E$4*อัตราค่าธรรมเนียม!$B$4)+(จำนวนหน่วยกิตที่ลงทะเบียน!$F$4*อัตราค่าธรรมเนียม!$B$5))*แผนรับนิสิตหลักสูตรก่อนปรับปรุง!P26</f>
        <v>0</v>
      </c>
      <c r="N7" s="296">
        <f>((จำนวนหน่วยกิตที่ลงทะเบียน!$C$4*อัตราค่าธรรมเนียม!$B$4)+(จำนวนหน่วยกิตที่ลงทะเบียน!$D$4*อัตราค่าธรรมเนียม!$B$5))*แผนรับนิสิตหลักสูตรก่อนปรับปรุง!Q26*60%+((จำนวนหน่วยกิตที่ลงทะเบียน!$E$4*อัตราค่าธรรมเนียม!$B$4)+(จำนวนหน่วยกิตที่ลงทะเบียน!$F$4*อัตราค่าธรรมเนียม!$B$5))*แผนรับนิสิตหลักสูตรก่อนปรับปรุง!Q26</f>
        <v>0</v>
      </c>
      <c r="O7" s="296"/>
      <c r="P7" s="296"/>
      <c r="Q7" s="296"/>
      <c r="R7" s="296"/>
      <c r="S7" s="296"/>
      <c r="T7" s="296"/>
      <c r="U7" s="296"/>
      <c r="V7" s="296"/>
      <c r="W7" s="296"/>
      <c r="X7" s="296"/>
      <c r="Y7" s="296"/>
    </row>
    <row r="8" spans="1:25">
      <c r="A8" s="140"/>
      <c r="B8" s="147" t="s">
        <v>43</v>
      </c>
      <c r="C8" s="296">
        <f>((จำนวนหน่วยกิตที่ลงทะเบียน!$C$5*อัตราค่าธรรมเนียม!$B$4)+(จำนวนหน่วยกิตที่ลงทะเบียน!$D$5*อัตราค่าธรรมเนียม!$B$5)+(จำนวนหน่วยกิตที่ลงทะเบียน!$E$5*อัตราค่าธรรมเนียม!$B$4)+(จำนวนหน่วยกิตที่ลงทะเบียน!$F$5*อัตราค่าธรรมเนียม!$B$5))*แผนรับนิสิตหลักสูตรก่อนปรับปรุง!F27</f>
        <v>243000</v>
      </c>
      <c r="D8" s="296">
        <f>((จำนวนหน่วยกิตที่ลงทะเบียน!$C$5*อัตราค่าธรรมเนียม!$B$4)+(จำนวนหน่วยกิตที่ลงทะเบียน!$D$5*อัตราค่าธรรมเนียม!$B$5)+(จำนวนหน่วยกิตที่ลงทะเบียน!$E$5*อัตราค่าธรรมเนียม!$B$4)+(จำนวนหน่วยกิตที่ลงทะเบียน!$F$5*อัตราค่าธรรมเนียม!$B$5))*แผนรับนิสิตหลักสูตรก่อนปรับปรุง!G27</f>
        <v>243000</v>
      </c>
      <c r="E8" s="296">
        <f>((จำนวนหน่วยกิตที่ลงทะเบียน!$C$5*อัตราค่าธรรมเนียม!$B$4)+(จำนวนหน่วยกิตที่ลงทะเบียน!$D$5*อัตราค่าธรรมเนียม!$B$5)+(จำนวนหน่วยกิตที่ลงทะเบียน!$E$5*อัตราค่าธรรมเนียม!$B$4)+(จำนวนหน่วยกิตที่ลงทะเบียน!$F$5*อัตราค่าธรรมเนียม!$B$5))*แผนรับนิสิตหลักสูตรก่อนปรับปรุง!H27</f>
        <v>0</v>
      </c>
      <c r="F8" s="296">
        <f>((จำนวนหน่วยกิตที่ลงทะเบียน!$C$5*อัตราค่าธรรมเนียม!$B$4)+(จำนวนหน่วยกิตที่ลงทะเบียน!$D$5*อัตราค่าธรรมเนียม!$B$5)+(จำนวนหน่วยกิตที่ลงทะเบียน!$E$5*อัตราค่าธรรมเนียม!$B$4)+(จำนวนหน่วยกิตที่ลงทะเบียน!$F$5*อัตราค่าธรรมเนียม!$B$5))*แผนรับนิสิตหลักสูตรก่อนปรับปรุง!I27</f>
        <v>0</v>
      </c>
      <c r="G8" s="296">
        <f>((จำนวนหน่วยกิตที่ลงทะเบียน!$C$5*อัตราค่าธรรมเนียม!$B$4)+(จำนวนหน่วยกิตที่ลงทะเบียน!$D$5*อัตราค่าธรรมเนียม!$B$5)+(จำนวนหน่วยกิตที่ลงทะเบียน!$E$5*อัตราค่าธรรมเนียม!$B$4)+(จำนวนหน่วยกิตที่ลงทะเบียน!$F$5*อัตราค่าธรรมเนียม!$B$5))*แผนรับนิสิตหลักสูตรก่อนปรับปรุง!J27</f>
        <v>0</v>
      </c>
      <c r="H8" s="296">
        <f>((จำนวนหน่วยกิตที่ลงทะเบียน!$C$5*อัตราค่าธรรมเนียม!$B$4)+(จำนวนหน่วยกิตที่ลงทะเบียน!$D$5*อัตราค่าธรรมเนียม!$B$5)+(จำนวนหน่วยกิตที่ลงทะเบียน!$E$5*อัตราค่าธรรมเนียม!$B$4)+(จำนวนหน่วยกิตที่ลงทะเบียน!$F$5*อัตราค่าธรรมเนียม!$B$5))*แผนรับนิสิตหลักสูตรก่อนปรับปรุง!K27</f>
        <v>0</v>
      </c>
      <c r="I8" s="296">
        <f>((จำนวนหน่วยกิตที่ลงทะเบียน!$C$5*อัตราค่าธรรมเนียม!$B$4)+(จำนวนหน่วยกิตที่ลงทะเบียน!$D$5*อัตราค่าธรรมเนียม!$B$5)+(จำนวนหน่วยกิตที่ลงทะเบียน!$E$5*อัตราค่าธรรมเนียม!$B$4)+(จำนวนหน่วยกิตที่ลงทะเบียน!$F$5*อัตราค่าธรรมเนียม!$B$5))*แผนรับนิสิตหลักสูตรก่อนปรับปรุง!L27</f>
        <v>0</v>
      </c>
      <c r="J8" s="296">
        <f>((จำนวนหน่วยกิตที่ลงทะเบียน!$C$5*อัตราค่าธรรมเนียม!$B$4)+(จำนวนหน่วยกิตที่ลงทะเบียน!$D$5*อัตราค่าธรรมเนียม!$B$5)+(จำนวนหน่วยกิตที่ลงทะเบียน!$E$5*อัตราค่าธรรมเนียม!$B$4)+(จำนวนหน่วยกิตที่ลงทะเบียน!$F$5*อัตราค่าธรรมเนียม!$B$5))*แผนรับนิสิตหลักสูตรก่อนปรับปรุง!M27</f>
        <v>0</v>
      </c>
      <c r="K8" s="296">
        <f>((จำนวนหน่วยกิตที่ลงทะเบียน!$C$5*อัตราค่าธรรมเนียม!$B$4)+(จำนวนหน่วยกิตที่ลงทะเบียน!$D$5*อัตราค่าธรรมเนียม!$B$5)+(จำนวนหน่วยกิตที่ลงทะเบียน!$E$5*อัตราค่าธรรมเนียม!$B$4)+(จำนวนหน่วยกิตที่ลงทะเบียน!$F$5*อัตราค่าธรรมเนียม!$B$5))*แผนรับนิสิตหลักสูตรก่อนปรับปรุง!N27</f>
        <v>0</v>
      </c>
      <c r="L8" s="296">
        <f>((จำนวนหน่วยกิตที่ลงทะเบียน!$C$5*อัตราค่าธรรมเนียม!$B$4)+(จำนวนหน่วยกิตที่ลงทะเบียน!$D$5*อัตราค่าธรรมเนียม!$B$5)+(จำนวนหน่วยกิตที่ลงทะเบียน!$E$5*อัตราค่าธรรมเนียม!$B$4)+(จำนวนหน่วยกิตที่ลงทะเบียน!$F$5*อัตราค่าธรรมเนียม!$B$5))*แผนรับนิสิตหลักสูตรก่อนปรับปรุง!O27</f>
        <v>0</v>
      </c>
      <c r="M8" s="296">
        <f>((จำนวนหน่วยกิตที่ลงทะเบียน!$C$5*อัตราค่าธรรมเนียม!$B$4)+(จำนวนหน่วยกิตที่ลงทะเบียน!$D$5*อัตราค่าธรรมเนียม!$B$5)+(จำนวนหน่วยกิตที่ลงทะเบียน!$E$5*อัตราค่าธรรมเนียม!$B$4)+(จำนวนหน่วยกิตที่ลงทะเบียน!$F$5*อัตราค่าธรรมเนียม!$B$5))*แผนรับนิสิตหลักสูตรก่อนปรับปรุง!P27</f>
        <v>0</v>
      </c>
      <c r="N8" s="296">
        <f>((จำนวนหน่วยกิตที่ลงทะเบียน!$C$5*อัตราค่าธรรมเนียม!$B$4)+(จำนวนหน่วยกิตที่ลงทะเบียน!$D$5*อัตราค่าธรรมเนียม!$B$5)+(จำนวนหน่วยกิตที่ลงทะเบียน!$E$5*อัตราค่าธรรมเนียม!$B$4)+(จำนวนหน่วยกิตที่ลงทะเบียน!$F$5*อัตราค่าธรรมเนียม!$B$5))*แผนรับนิสิตหลักสูตรก่อนปรับปรุง!Q27</f>
        <v>0</v>
      </c>
      <c r="O8" s="296"/>
      <c r="P8" s="296"/>
      <c r="Q8" s="296"/>
      <c r="R8" s="296"/>
      <c r="S8" s="296"/>
      <c r="T8" s="296"/>
      <c r="U8" s="296"/>
      <c r="V8" s="296"/>
      <c r="W8" s="296"/>
      <c r="X8" s="296"/>
      <c r="Y8" s="296"/>
    </row>
    <row r="9" spans="1:25">
      <c r="A9" s="140"/>
      <c r="B9" s="147" t="s">
        <v>42</v>
      </c>
      <c r="C9" s="296">
        <f>((จำนวนหน่วยกิตที่ลงทะเบียน!$C$6*อัตราค่าธรรมเนียม!$B$4)+(จำนวนหน่วยกิตที่ลงทะเบียน!$D$6*อัตราค่าธรรมเนียม!$B$5)+(จำนวนหน่วยกิตที่ลงทะเบียน!$E$6*อัตราค่าธรรมเนียม!$B$4)+(จำนวนหน่วยกิตที่ลงทะเบียน!$F$6*อัตราค่าธรรมเนียม!$B$5))*แผนรับนิสิตหลักสูตรก่อนปรับปรุง!F28</f>
        <v>288000</v>
      </c>
      <c r="D9" s="296">
        <f>((จำนวนหน่วยกิตที่ลงทะเบียน!$C$6*อัตราค่าธรรมเนียม!$B$4)+(จำนวนหน่วยกิตที่ลงทะเบียน!$D$6*อัตราค่าธรรมเนียม!$B$5)+(จำนวนหน่วยกิตที่ลงทะเบียน!$E$6*อัตราค่าธรรมเนียม!$B$4)+(จำนวนหน่วยกิตที่ลงทะเบียน!$F$6*อัตราค่าธรรมเนียม!$B$5))*แผนรับนิสิตหลักสูตรก่อนปรับปรุง!G28</f>
        <v>288000</v>
      </c>
      <c r="E9" s="296">
        <f>((จำนวนหน่วยกิตที่ลงทะเบียน!$C$6*อัตราค่าธรรมเนียม!$B$4)+(จำนวนหน่วยกิตที่ลงทะเบียน!$D$6*อัตราค่าธรรมเนียม!$B$5)+(จำนวนหน่วยกิตที่ลงทะเบียน!$E$6*อัตราค่าธรรมเนียม!$B$4)+(จำนวนหน่วยกิตที่ลงทะเบียน!$F$6*อัตราค่าธรรมเนียม!$B$5))*แผนรับนิสิตหลักสูตรก่อนปรับปรุง!H28</f>
        <v>288000</v>
      </c>
      <c r="F9" s="296">
        <f>((จำนวนหน่วยกิตที่ลงทะเบียน!$C$6*อัตราค่าธรรมเนียม!$B$4)+(จำนวนหน่วยกิตที่ลงทะเบียน!$D$6*อัตราค่าธรรมเนียม!$B$5)+(จำนวนหน่วยกิตที่ลงทะเบียน!$E$6*อัตราค่าธรรมเนียม!$B$4)+(จำนวนหน่วยกิตที่ลงทะเบียน!$F$6*อัตราค่าธรรมเนียม!$B$5))*แผนรับนิสิตหลักสูตรก่อนปรับปรุง!I28</f>
        <v>0</v>
      </c>
      <c r="G9" s="296">
        <f>((จำนวนหน่วยกิตที่ลงทะเบียน!$C$6*อัตราค่าธรรมเนียม!$B$4)+(จำนวนหน่วยกิตที่ลงทะเบียน!$D$6*อัตราค่าธรรมเนียม!$B$5)+(จำนวนหน่วยกิตที่ลงทะเบียน!$E$6*อัตราค่าธรรมเนียม!$B$4)+(จำนวนหน่วยกิตที่ลงทะเบียน!$F$6*อัตราค่าธรรมเนียม!$B$5))*แผนรับนิสิตหลักสูตรก่อนปรับปรุง!J28</f>
        <v>0</v>
      </c>
      <c r="H9" s="296">
        <f>((จำนวนหน่วยกิตที่ลงทะเบียน!$C$6*อัตราค่าธรรมเนียม!$B$4)+(จำนวนหน่วยกิตที่ลงทะเบียน!$D$6*อัตราค่าธรรมเนียม!$B$5)+(จำนวนหน่วยกิตที่ลงทะเบียน!$E$6*อัตราค่าธรรมเนียม!$B$4)+(จำนวนหน่วยกิตที่ลงทะเบียน!$F$6*อัตราค่าธรรมเนียม!$B$5))*แผนรับนิสิตหลักสูตรก่อนปรับปรุง!K28</f>
        <v>0</v>
      </c>
      <c r="I9" s="296">
        <f>((จำนวนหน่วยกิตที่ลงทะเบียน!$C$6*อัตราค่าธรรมเนียม!$B$4)+(จำนวนหน่วยกิตที่ลงทะเบียน!$D$6*อัตราค่าธรรมเนียม!$B$5)+(จำนวนหน่วยกิตที่ลงทะเบียน!$E$6*อัตราค่าธรรมเนียม!$B$4)+(จำนวนหน่วยกิตที่ลงทะเบียน!$F$6*อัตราค่าธรรมเนียม!$B$5))*แผนรับนิสิตหลักสูตรก่อนปรับปรุง!L28</f>
        <v>0</v>
      </c>
      <c r="J9" s="296">
        <f>((จำนวนหน่วยกิตที่ลงทะเบียน!$C$6*อัตราค่าธรรมเนียม!$B$4)+(จำนวนหน่วยกิตที่ลงทะเบียน!$D$6*อัตราค่าธรรมเนียม!$B$5)+(จำนวนหน่วยกิตที่ลงทะเบียน!$E$6*อัตราค่าธรรมเนียม!$B$4)+(จำนวนหน่วยกิตที่ลงทะเบียน!$F$6*อัตราค่าธรรมเนียม!$B$5))*แผนรับนิสิตหลักสูตรก่อนปรับปรุง!M28</f>
        <v>0</v>
      </c>
      <c r="K9" s="296">
        <f>((จำนวนหน่วยกิตที่ลงทะเบียน!$C$6*อัตราค่าธรรมเนียม!$B$4)+(จำนวนหน่วยกิตที่ลงทะเบียน!$D$6*อัตราค่าธรรมเนียม!$B$5)+(จำนวนหน่วยกิตที่ลงทะเบียน!$E$6*อัตราค่าธรรมเนียม!$B$4)+(จำนวนหน่วยกิตที่ลงทะเบียน!$F$6*อัตราค่าธรรมเนียม!$B$5))*แผนรับนิสิตหลักสูตรก่อนปรับปรุง!N28</f>
        <v>0</v>
      </c>
      <c r="L9" s="296">
        <f>((จำนวนหน่วยกิตที่ลงทะเบียน!$C$6*อัตราค่าธรรมเนียม!$B$4)+(จำนวนหน่วยกิตที่ลงทะเบียน!$D$6*อัตราค่าธรรมเนียม!$B$5)+(จำนวนหน่วยกิตที่ลงทะเบียน!$E$6*อัตราค่าธรรมเนียม!$B$4)+(จำนวนหน่วยกิตที่ลงทะเบียน!$F$6*อัตราค่าธรรมเนียม!$B$5))*แผนรับนิสิตหลักสูตรก่อนปรับปรุง!O28</f>
        <v>0</v>
      </c>
      <c r="M9" s="296">
        <f>((จำนวนหน่วยกิตที่ลงทะเบียน!$C$6*อัตราค่าธรรมเนียม!$B$4)+(จำนวนหน่วยกิตที่ลงทะเบียน!$D$6*อัตราค่าธรรมเนียม!$B$5)+(จำนวนหน่วยกิตที่ลงทะเบียน!$E$6*อัตราค่าธรรมเนียม!$B$4)+(จำนวนหน่วยกิตที่ลงทะเบียน!$F$6*อัตราค่าธรรมเนียม!$B$5))*แผนรับนิสิตหลักสูตรก่อนปรับปรุง!P28</f>
        <v>0</v>
      </c>
      <c r="N9" s="296">
        <f>((จำนวนหน่วยกิตที่ลงทะเบียน!$C$6*อัตราค่าธรรมเนียม!$B$4)+(จำนวนหน่วยกิตที่ลงทะเบียน!$D$6*อัตราค่าธรรมเนียม!$B$5)+(จำนวนหน่วยกิตที่ลงทะเบียน!$E$6*อัตราค่าธรรมเนียม!$B$4)+(จำนวนหน่วยกิตที่ลงทะเบียน!$F$6*อัตราค่าธรรมเนียม!$B$5))*แผนรับนิสิตหลักสูตรก่อนปรับปรุง!Q28</f>
        <v>0</v>
      </c>
      <c r="O9" s="296"/>
      <c r="P9" s="296"/>
      <c r="Q9" s="296"/>
      <c r="R9" s="296"/>
      <c r="S9" s="296"/>
      <c r="T9" s="296"/>
      <c r="U9" s="296"/>
      <c r="V9" s="296"/>
      <c r="W9" s="296"/>
      <c r="X9" s="296"/>
      <c r="Y9" s="296"/>
    </row>
    <row r="10" spans="1:25">
      <c r="A10" s="140"/>
      <c r="B10" s="147" t="s">
        <v>41</v>
      </c>
      <c r="C10" s="296">
        <f>((จำนวนหน่วยกิตที่ลงทะเบียน!$C$7*อัตราค่าธรรมเนียม!$B$4)+(จำนวนหน่วยกิตที่ลงทะเบียน!$D$7*อัตราค่าธรรมเนียม!$B$5)+(จำนวนหน่วยกิตที่ลงทะเบียน!$E$7*อัตราค่าธรรมเนียม!$B$4)+(จำนวนหน่วยกิตที่ลงทะเบียน!$F$7*อัตราค่าธรรมเนียม!$B$5))*แผนรับนิสิตหลักสูตรก่อนปรับปรุง!F29</f>
        <v>279000</v>
      </c>
      <c r="D10" s="296">
        <f>((จำนวนหน่วยกิตที่ลงทะเบียน!$C$7*อัตราค่าธรรมเนียม!$B$4)+(จำนวนหน่วยกิตที่ลงทะเบียน!$D$7*อัตราค่าธรรมเนียม!$B$5)+(จำนวนหน่วยกิตที่ลงทะเบียน!$E$7*อัตราค่าธรรมเนียม!$B$4)+(จำนวนหน่วยกิตที่ลงทะเบียน!$F$7*อัตราค่าธรรมเนียม!$B$5))*แผนรับนิสิตหลักสูตรก่อนปรับปรุง!G29</f>
        <v>279000</v>
      </c>
      <c r="E10" s="296">
        <f>((จำนวนหน่วยกิตที่ลงทะเบียน!$C$7*อัตราค่าธรรมเนียม!$B$4)+(จำนวนหน่วยกิตที่ลงทะเบียน!$D$7*อัตราค่าธรรมเนียม!$B$5)+(จำนวนหน่วยกิตที่ลงทะเบียน!$E$7*อัตราค่าธรรมเนียม!$B$4)+(จำนวนหน่วยกิตที่ลงทะเบียน!$F$7*อัตราค่าธรรมเนียม!$B$5))*แผนรับนิสิตหลักสูตรก่อนปรับปรุง!H29</f>
        <v>279000</v>
      </c>
      <c r="F10" s="296">
        <f>((จำนวนหน่วยกิตที่ลงทะเบียน!$C$7*อัตราค่าธรรมเนียม!$B$4)+(จำนวนหน่วยกิตที่ลงทะเบียน!$D$7*อัตราค่าธรรมเนียม!$B$5)+(จำนวนหน่วยกิตที่ลงทะเบียน!$E$7*อัตราค่าธรรมเนียม!$B$4)+(จำนวนหน่วยกิตที่ลงทะเบียน!$F$7*อัตราค่าธรรมเนียม!$B$5))*แผนรับนิสิตหลักสูตรก่อนปรับปรุง!I29</f>
        <v>279000</v>
      </c>
      <c r="G10" s="296">
        <f>((จำนวนหน่วยกิตที่ลงทะเบียน!$C$7*อัตราค่าธรรมเนียม!$B$4)+(จำนวนหน่วยกิตที่ลงทะเบียน!$D$7*อัตราค่าธรรมเนียม!$B$5)+(จำนวนหน่วยกิตที่ลงทะเบียน!$E$7*อัตราค่าธรรมเนียม!$B$4)+(จำนวนหน่วยกิตที่ลงทะเบียน!$F$7*อัตราค่าธรรมเนียม!$B$5))*แผนรับนิสิตหลักสูตรก่อนปรับปรุง!J29</f>
        <v>0</v>
      </c>
      <c r="H10" s="296">
        <f>((จำนวนหน่วยกิตที่ลงทะเบียน!$C$7*อัตราค่าธรรมเนียม!$B$4)+(จำนวนหน่วยกิตที่ลงทะเบียน!$D$7*อัตราค่าธรรมเนียม!$B$5)+(จำนวนหน่วยกิตที่ลงทะเบียน!$E$7*อัตราค่าธรรมเนียม!$B$4)+(จำนวนหน่วยกิตที่ลงทะเบียน!$F$7*อัตราค่าธรรมเนียม!$B$5))*แผนรับนิสิตหลักสูตรก่อนปรับปรุง!K29</f>
        <v>0</v>
      </c>
      <c r="I10" s="296">
        <f>((จำนวนหน่วยกิตที่ลงทะเบียน!$C$7*อัตราค่าธรรมเนียม!$B$4)+(จำนวนหน่วยกิตที่ลงทะเบียน!$D$7*อัตราค่าธรรมเนียม!$B$5)+(จำนวนหน่วยกิตที่ลงทะเบียน!$E$7*อัตราค่าธรรมเนียม!$B$4)+(จำนวนหน่วยกิตที่ลงทะเบียน!$F$7*อัตราค่าธรรมเนียม!$B$5))*แผนรับนิสิตหลักสูตรก่อนปรับปรุง!L29</f>
        <v>0</v>
      </c>
      <c r="J10" s="296">
        <f>((จำนวนหน่วยกิตที่ลงทะเบียน!$C$7*อัตราค่าธรรมเนียม!$B$4)+(จำนวนหน่วยกิตที่ลงทะเบียน!$D$7*อัตราค่าธรรมเนียม!$B$5)+(จำนวนหน่วยกิตที่ลงทะเบียน!$E$7*อัตราค่าธรรมเนียม!$B$4)+(จำนวนหน่วยกิตที่ลงทะเบียน!$F$7*อัตราค่าธรรมเนียม!$B$5))*แผนรับนิสิตหลักสูตรก่อนปรับปรุง!M29</f>
        <v>0</v>
      </c>
      <c r="K10" s="296">
        <f>((จำนวนหน่วยกิตที่ลงทะเบียน!$C$7*อัตราค่าธรรมเนียม!$B$4)+(จำนวนหน่วยกิตที่ลงทะเบียน!$D$7*อัตราค่าธรรมเนียม!$B$5)+(จำนวนหน่วยกิตที่ลงทะเบียน!$E$7*อัตราค่าธรรมเนียม!$B$4)+(จำนวนหน่วยกิตที่ลงทะเบียน!$F$7*อัตราค่าธรรมเนียม!$B$5))*แผนรับนิสิตหลักสูตรก่อนปรับปรุง!N29</f>
        <v>0</v>
      </c>
      <c r="L10" s="296">
        <f>((จำนวนหน่วยกิตที่ลงทะเบียน!$C$7*อัตราค่าธรรมเนียม!$B$4)+(จำนวนหน่วยกิตที่ลงทะเบียน!$D$7*อัตราค่าธรรมเนียม!$B$5)+(จำนวนหน่วยกิตที่ลงทะเบียน!$E$7*อัตราค่าธรรมเนียม!$B$4)+(จำนวนหน่วยกิตที่ลงทะเบียน!$F$7*อัตราค่าธรรมเนียม!$B$5))*แผนรับนิสิตหลักสูตรก่อนปรับปรุง!O29</f>
        <v>0</v>
      </c>
      <c r="M10" s="296">
        <f>((จำนวนหน่วยกิตที่ลงทะเบียน!$C$7*อัตราค่าธรรมเนียม!$B$4)+(จำนวนหน่วยกิตที่ลงทะเบียน!$D$7*อัตราค่าธรรมเนียม!$B$5)+(จำนวนหน่วยกิตที่ลงทะเบียน!$E$7*อัตราค่าธรรมเนียม!$B$4)+(จำนวนหน่วยกิตที่ลงทะเบียน!$F$7*อัตราค่าธรรมเนียม!$B$5))*แผนรับนิสิตหลักสูตรก่อนปรับปรุง!P29</f>
        <v>0</v>
      </c>
      <c r="N10" s="296">
        <f>((จำนวนหน่วยกิตที่ลงทะเบียน!$C$7*อัตราค่าธรรมเนียม!$B$4)+(จำนวนหน่วยกิตที่ลงทะเบียน!$D$7*อัตราค่าธรรมเนียม!$B$5)+(จำนวนหน่วยกิตที่ลงทะเบียน!$E$7*อัตราค่าธรรมเนียม!$B$4)+(จำนวนหน่วยกิตที่ลงทะเบียน!$F$7*อัตราค่าธรรมเนียม!$B$5))*แผนรับนิสิตหลักสูตรก่อนปรับปรุง!Q29</f>
        <v>0</v>
      </c>
      <c r="O10" s="296"/>
      <c r="P10" s="296"/>
      <c r="Q10" s="296"/>
      <c r="R10" s="296"/>
      <c r="S10" s="296"/>
      <c r="T10" s="296"/>
      <c r="U10" s="296"/>
      <c r="V10" s="296"/>
      <c r="W10" s="296"/>
      <c r="X10" s="296"/>
      <c r="Y10" s="296"/>
    </row>
    <row r="11" spans="1:25">
      <c r="A11" s="140"/>
      <c r="B11" s="147" t="s">
        <v>48</v>
      </c>
      <c r="C11" s="296">
        <f>((จำนวนหน่วยกิตที่ลงทะเบียน!$C$8*อัตราค่าธรรมเนียม!$B$4)+(จำนวนหน่วยกิตที่ลงทะเบียน!$D$8*อัตราค่าธรรมเนียม!$B$5))*แผนรับนิสิตหลักสูตรก่อนปรับปรุง!F30*60%+((จำนวนหน่วยกิตที่ลงทะเบียน!$E$8*อัตราค่าธรรมเนียม!$B$4)+(จำนวนหน่วยกิตที่ลงทะเบียน!$F$8*อัตราค่าธรรมเนียม!$B$5))*แผนรับนิสิตหลักสูตรก่อนปรับปรุง!F30</f>
        <v>244800</v>
      </c>
      <c r="D11" s="296">
        <f>((จำนวนหน่วยกิตที่ลงทะเบียน!$C$8*อัตราค่าธรรมเนียม!$B$4)+(จำนวนหน่วยกิตที่ลงทะเบียน!$D$8*อัตราค่าธรรมเนียม!$B$5))*แผนรับนิสิตหลักสูตรก่อนปรับปรุง!G30*60%+((จำนวนหน่วยกิตที่ลงทะเบียน!$E$8*อัตราค่าธรรมเนียม!$B$4)+(จำนวนหน่วยกิตที่ลงทะเบียน!$F$8*อัตราค่าธรรมเนียม!$B$5))*แผนรับนิสิตหลักสูตรก่อนปรับปรุง!G30</f>
        <v>0</v>
      </c>
      <c r="E11" s="296">
        <f>((จำนวนหน่วยกิตที่ลงทะเบียน!$C$8*อัตราค่าธรรมเนียม!$B$4)+(จำนวนหน่วยกิตที่ลงทะเบียน!$D$8*อัตราค่าธรรมเนียม!$B$5))*แผนรับนิสิตหลักสูตรก่อนปรับปรุง!H30*60%+((จำนวนหน่วยกิตที่ลงทะเบียน!$E$8*อัตราค่าธรรมเนียม!$B$4)+(จำนวนหน่วยกิตที่ลงทะเบียน!$F$8*อัตราค่าธรรมเนียม!$B$5))*แผนรับนิสิตหลักสูตรก่อนปรับปรุง!H30</f>
        <v>0</v>
      </c>
      <c r="F11" s="296">
        <f>((จำนวนหน่วยกิตที่ลงทะเบียน!$C$8*อัตราค่าธรรมเนียม!$B$4)+(จำนวนหน่วยกิตที่ลงทะเบียน!$D$8*อัตราค่าธรรมเนียม!$B$5))*แผนรับนิสิตหลักสูตรก่อนปรับปรุง!I30*60%+((จำนวนหน่วยกิตที่ลงทะเบียน!$E$8*อัตราค่าธรรมเนียม!$B$4)+(จำนวนหน่วยกิตที่ลงทะเบียน!$F$8*อัตราค่าธรรมเนียม!$B$5))*แผนรับนิสิตหลักสูตรก่อนปรับปรุง!I30</f>
        <v>0</v>
      </c>
      <c r="G11" s="296">
        <f>((จำนวนหน่วยกิตที่ลงทะเบียน!$C$8*อัตราค่าธรรมเนียม!$B$4)+(จำนวนหน่วยกิตที่ลงทะเบียน!$D$8*อัตราค่าธรรมเนียม!$B$5))*แผนรับนิสิตหลักสูตรก่อนปรับปรุง!J30*60%+((จำนวนหน่วยกิตที่ลงทะเบียน!$E$8*อัตราค่าธรรมเนียม!$B$4)+(จำนวนหน่วยกิตที่ลงทะเบียน!$F$8*อัตราค่าธรรมเนียม!$B$5))*แผนรับนิสิตหลักสูตรก่อนปรับปรุง!J30</f>
        <v>0</v>
      </c>
      <c r="H11" s="296">
        <f>((จำนวนหน่วยกิตที่ลงทะเบียน!$C$8*อัตราค่าธรรมเนียม!$B$4)+(จำนวนหน่วยกิตที่ลงทะเบียน!$D$8*อัตราค่าธรรมเนียม!$B$5))*แผนรับนิสิตหลักสูตรก่อนปรับปรุง!K30*60%+((จำนวนหน่วยกิตที่ลงทะเบียน!$E$8*อัตราค่าธรรมเนียม!$B$4)+(จำนวนหน่วยกิตที่ลงทะเบียน!$F$8*อัตราค่าธรรมเนียม!$B$5))*แผนรับนิสิตหลักสูตรก่อนปรับปรุง!K30</f>
        <v>0</v>
      </c>
      <c r="I11" s="296">
        <f>((จำนวนหน่วยกิตที่ลงทะเบียน!$C$8*อัตราค่าธรรมเนียม!$B$4)+(จำนวนหน่วยกิตที่ลงทะเบียน!$D$8*อัตราค่าธรรมเนียม!$B$5))*แผนรับนิสิตหลักสูตรก่อนปรับปรุง!L30*60%+((จำนวนหน่วยกิตที่ลงทะเบียน!$E$8*อัตราค่าธรรมเนียม!$B$4)+(จำนวนหน่วยกิตที่ลงทะเบียน!$F$8*อัตราค่าธรรมเนียม!$B$5))*แผนรับนิสิตหลักสูตรก่อนปรับปรุง!L30</f>
        <v>0</v>
      </c>
      <c r="J11" s="296">
        <f>((จำนวนหน่วยกิตที่ลงทะเบียน!$C$8*อัตราค่าธรรมเนียม!$B$4)+(จำนวนหน่วยกิตที่ลงทะเบียน!$D$8*อัตราค่าธรรมเนียม!$B$5))*แผนรับนิสิตหลักสูตรก่อนปรับปรุง!M30*60%+((จำนวนหน่วยกิตที่ลงทะเบียน!$E$8*อัตราค่าธรรมเนียม!$B$4)+(จำนวนหน่วยกิตที่ลงทะเบียน!$F$8*อัตราค่าธรรมเนียม!$B$5))*แผนรับนิสิตหลักสูตรก่อนปรับปรุง!M30</f>
        <v>0</v>
      </c>
      <c r="K11" s="296">
        <f>((จำนวนหน่วยกิตที่ลงทะเบียน!$C$8*อัตราค่าธรรมเนียม!$B$4)+(จำนวนหน่วยกิตที่ลงทะเบียน!$D$8*อัตราค่าธรรมเนียม!$B$5))*แผนรับนิสิตหลักสูตรก่อนปรับปรุง!N30*60%+((จำนวนหน่วยกิตที่ลงทะเบียน!$E$8*อัตราค่าธรรมเนียม!$B$4)+(จำนวนหน่วยกิตที่ลงทะเบียน!$F$8*อัตราค่าธรรมเนียม!$B$5))*แผนรับนิสิตหลักสูตรก่อนปรับปรุง!N30</f>
        <v>0</v>
      </c>
      <c r="L11" s="296">
        <f>((จำนวนหน่วยกิตที่ลงทะเบียน!$C$8*อัตราค่าธรรมเนียม!$B$4)+(จำนวนหน่วยกิตที่ลงทะเบียน!$D$8*อัตราค่าธรรมเนียม!$B$5))*แผนรับนิสิตหลักสูตรก่อนปรับปรุง!O30*60%+((จำนวนหน่วยกิตที่ลงทะเบียน!$E$8*อัตราค่าธรรมเนียม!$B$4)+(จำนวนหน่วยกิตที่ลงทะเบียน!$F$8*อัตราค่าธรรมเนียม!$B$5))*แผนรับนิสิตหลักสูตรก่อนปรับปรุง!O30</f>
        <v>0</v>
      </c>
      <c r="M11" s="296">
        <f>((จำนวนหน่วยกิตที่ลงทะเบียน!$C$8*อัตราค่าธรรมเนียม!$B$4)+(จำนวนหน่วยกิตที่ลงทะเบียน!$D$8*อัตราค่าธรรมเนียม!$B$5))*แผนรับนิสิตหลักสูตรก่อนปรับปรุง!P30*60%+((จำนวนหน่วยกิตที่ลงทะเบียน!$E$8*อัตราค่าธรรมเนียม!$B$4)+(จำนวนหน่วยกิตที่ลงทะเบียน!$F$8*อัตราค่าธรรมเนียม!$B$5))*แผนรับนิสิตหลักสูตรก่อนปรับปรุง!P30</f>
        <v>0</v>
      </c>
      <c r="N11" s="296">
        <f>((จำนวนหน่วยกิตที่ลงทะเบียน!$C$8*อัตราค่าธรรมเนียม!$B$4)+(จำนวนหน่วยกิตที่ลงทะเบียน!$D$8*อัตราค่าธรรมเนียม!$B$5))*แผนรับนิสิตหลักสูตรก่อนปรับปรุง!Q30*60%+((จำนวนหน่วยกิตที่ลงทะเบียน!$E$8*อัตราค่าธรรมเนียม!$B$4)+(จำนวนหน่วยกิตที่ลงทะเบียน!$F$8*อัตราค่าธรรมเนียม!$B$5))*แผนรับนิสิตหลักสูตรก่อนปรับปรุง!Q30</f>
        <v>0</v>
      </c>
      <c r="O11" s="296">
        <f>((จำนวนหน่วยกิตที่ลงทะเบียน!$C$8*อัตราค่าธรรมเนียม!$B$4)+(จำนวนหน่วยกิตที่ลงทะเบียน!$D$8*อัตราค่าธรรมเนียม!$B$5))*แผนรับนิสิตหลักสูตรก่อนปรับปรุง!R30*60%+((จำนวนหน่วยกิตที่ลงทะเบียน!$E$8*อัตราค่าธรรมเนียม!$B$4)+(จำนวนหน่วยกิตที่ลงทะเบียน!$F$8*อัตราค่าธรรมเนียม!$B$5))*แผนรับนิสิตหลักสูตรก่อนปรับปรุง!R30</f>
        <v>0</v>
      </c>
      <c r="P11" s="296">
        <f>((จำนวนหน่วยกิตที่ลงทะเบียน!$C$8*อัตราค่าธรรมเนียม!$B$4)+(จำนวนหน่วยกิตที่ลงทะเบียน!$D$8*อัตราค่าธรรมเนียม!$B$5))*แผนรับนิสิตหลักสูตรก่อนปรับปรุง!S30*60%+((จำนวนหน่วยกิตที่ลงทะเบียน!$E$8*อัตราค่าธรรมเนียม!$B$4)+(จำนวนหน่วยกิตที่ลงทะเบียน!$F$8*อัตราค่าธรรมเนียม!$B$5))*แผนรับนิสิตหลักสูตรก่อนปรับปรุง!S30</f>
        <v>0</v>
      </c>
      <c r="Q11" s="296">
        <f>((จำนวนหน่วยกิตที่ลงทะเบียน!$C$8*อัตราค่าธรรมเนียม!$B$4)+(จำนวนหน่วยกิตที่ลงทะเบียน!$D$8*อัตราค่าธรรมเนียม!$B$5))*แผนรับนิสิตหลักสูตรก่อนปรับปรุง!T30*60%+((จำนวนหน่วยกิตที่ลงทะเบียน!$E$8*อัตราค่าธรรมเนียม!$B$4)+(จำนวนหน่วยกิตที่ลงทะเบียน!$F$8*อัตราค่าธรรมเนียม!$B$5))*แผนรับนิสิตหลักสูตรก่อนปรับปรุง!T30</f>
        <v>0</v>
      </c>
      <c r="R11" s="296">
        <f>((จำนวนหน่วยกิตที่ลงทะเบียน!$C$8*อัตราค่าธรรมเนียม!$B$4)+(จำนวนหน่วยกิตที่ลงทะเบียน!$D$8*อัตราค่าธรรมเนียม!$B$5))*แผนรับนิสิตหลักสูตรก่อนปรับปรุง!U30*60%+((จำนวนหน่วยกิตที่ลงทะเบียน!$E$8*อัตราค่าธรรมเนียม!$B$4)+(จำนวนหน่วยกิตที่ลงทะเบียน!$F$8*อัตราค่าธรรมเนียม!$B$5))*แผนรับนิสิตหลักสูตรก่อนปรับปรุง!U30</f>
        <v>0</v>
      </c>
      <c r="S11" s="296">
        <f>((จำนวนหน่วยกิตที่ลงทะเบียน!$C$8*อัตราค่าธรรมเนียม!$B$4)+(จำนวนหน่วยกิตที่ลงทะเบียน!$D$8*อัตราค่าธรรมเนียม!$B$5))*แผนรับนิสิตหลักสูตรก่อนปรับปรุง!V30*60%+((จำนวนหน่วยกิตที่ลงทะเบียน!$E$8*อัตราค่าธรรมเนียม!$B$4)+(จำนวนหน่วยกิตที่ลงทะเบียน!$F$8*อัตราค่าธรรมเนียม!$B$5))*แผนรับนิสิตหลักสูตรก่อนปรับปรุง!V30</f>
        <v>0</v>
      </c>
      <c r="T11" s="296">
        <f>((จำนวนหน่วยกิตที่ลงทะเบียน!$C$8*อัตราค่าธรรมเนียม!$B$4)+(จำนวนหน่วยกิตที่ลงทะเบียน!$D$8*อัตราค่าธรรมเนียม!$B$5))*แผนรับนิสิตหลักสูตรก่อนปรับปรุง!W30*60%+((จำนวนหน่วยกิตที่ลงทะเบียน!$E$8*อัตราค่าธรรมเนียม!$B$4)+(จำนวนหน่วยกิตที่ลงทะเบียน!$F$8*อัตราค่าธรรมเนียม!$B$5))*แผนรับนิสิตหลักสูตรก่อนปรับปรุง!W30</f>
        <v>0</v>
      </c>
      <c r="U11" s="296">
        <f>((จำนวนหน่วยกิตที่ลงทะเบียน!$C$8*อัตราค่าธรรมเนียม!$B$4)+(จำนวนหน่วยกิตที่ลงทะเบียน!$D$8*อัตราค่าธรรมเนียม!$B$5))*แผนรับนิสิตหลักสูตรก่อนปรับปรุง!X30*60%+((จำนวนหน่วยกิตที่ลงทะเบียน!$E$8*อัตราค่าธรรมเนียม!$B$4)+(จำนวนหน่วยกิตที่ลงทะเบียน!$F$8*อัตราค่าธรรมเนียม!$B$5))*แผนรับนิสิตหลักสูตรก่อนปรับปรุง!X30</f>
        <v>0</v>
      </c>
      <c r="V11" s="296">
        <f>((จำนวนหน่วยกิตที่ลงทะเบียน!$C$8*อัตราค่าธรรมเนียม!$B$4)+(จำนวนหน่วยกิตที่ลงทะเบียน!$D$8*อัตราค่าธรรมเนียม!$B$5))*แผนรับนิสิตหลักสูตรก่อนปรับปรุง!Y30*60%+((จำนวนหน่วยกิตที่ลงทะเบียน!$E$8*อัตราค่าธรรมเนียม!$B$4)+(จำนวนหน่วยกิตที่ลงทะเบียน!$F$8*อัตราค่าธรรมเนียม!$B$5))*แผนรับนิสิตหลักสูตรก่อนปรับปรุง!Y30</f>
        <v>0</v>
      </c>
      <c r="W11" s="296">
        <f>((จำนวนหน่วยกิตที่ลงทะเบียน!$C$8*อัตราค่าธรรมเนียม!$B$4)+(จำนวนหน่วยกิตที่ลงทะเบียน!$D$8*อัตราค่าธรรมเนียม!$B$5))*แผนรับนิสิตหลักสูตรก่อนปรับปรุง!Z30*60%+((จำนวนหน่วยกิตที่ลงทะเบียน!$E$8*อัตราค่าธรรมเนียม!$B$4)+(จำนวนหน่วยกิตที่ลงทะเบียน!$F$8*อัตราค่าธรรมเนียม!$B$5))*แผนรับนิสิตหลักสูตรก่อนปรับปรุง!Z30</f>
        <v>0</v>
      </c>
      <c r="X11" s="296">
        <f>((จำนวนหน่วยกิตที่ลงทะเบียน!$C$8*อัตราค่าธรรมเนียม!$B$4)+(จำนวนหน่วยกิตที่ลงทะเบียน!$D$8*อัตราค่าธรรมเนียม!$B$5))*แผนรับนิสิตหลักสูตรก่อนปรับปรุง!AA30*60%+((จำนวนหน่วยกิตที่ลงทะเบียน!$E$8*อัตราค่าธรรมเนียม!$B$4)+(จำนวนหน่วยกิตที่ลงทะเบียน!$F$8*อัตราค่าธรรมเนียม!$B$5))*แผนรับนิสิตหลักสูตรก่อนปรับปรุง!AA30</f>
        <v>0</v>
      </c>
      <c r="Y11" s="296">
        <f>((จำนวนหน่วยกิตที่ลงทะเบียน!$C$8*อัตราค่าธรรมเนียม!$B$4)+(จำนวนหน่วยกิตที่ลงทะเบียน!$D$8*อัตราค่าธรรมเนียม!$B$5))*แผนรับนิสิตหลักสูตรก่อนปรับปรุง!AB30*60%+((จำนวนหน่วยกิตที่ลงทะเบียน!$E$8*อัตราค่าธรรมเนียม!$B$4)+(จำนวนหน่วยกิตที่ลงทะเบียน!$F$8*อัตราค่าธรรมเนียม!$B$5))*แผนรับนิสิตหลักสูตรก่อนปรับปรุง!AB30</f>
        <v>0</v>
      </c>
    </row>
    <row r="12" spans="1:25">
      <c r="A12" s="140"/>
      <c r="B12" s="147" t="s">
        <v>47</v>
      </c>
      <c r="C12" s="296">
        <f>((จำนวนหน่วยกิตที่ลงทะเบียน!$C$9*อัตราค่าธรรมเนียม!$B$4)+(จำนวนหน่วยกิตที่ลงทะเบียน!$D$9*อัตราค่าธรรมเนียม!$B$5)+(จำนวนหน่วยกิตที่ลงทะเบียน!$E$9*อัตราค่าธรรมเนียม!$B$4)+(จำนวนหน่วยกิตที่ลงทะเบียน!$F$9*อัตราค่าธรรมเนียม!$B$5))*แผนรับนิสิตหลักสูตรก่อนปรับปรุง!F31</f>
        <v>297000</v>
      </c>
      <c r="D12" s="296">
        <f>((จำนวนหน่วยกิตที่ลงทะเบียน!$C$9*อัตราค่าธรรมเนียม!$B$4)+(จำนวนหน่วยกิตที่ลงทะเบียน!$D$9*อัตราค่าธรรมเนียม!$B$5)+(จำนวนหน่วยกิตที่ลงทะเบียน!$E$9*อัตราค่าธรรมเนียม!$B$4)+(จำนวนหน่วยกิตที่ลงทะเบียน!$F$9*อัตราค่าธรรมเนียม!$B$5))*แผนรับนิสิตหลักสูตรก่อนปรับปรุง!G31</f>
        <v>297000</v>
      </c>
      <c r="E12" s="296">
        <f>((จำนวนหน่วยกิตที่ลงทะเบียน!$C$9*อัตราค่าธรรมเนียม!$B$4)+(จำนวนหน่วยกิตที่ลงทะเบียน!$D$9*อัตราค่าธรรมเนียม!$B$5)+(จำนวนหน่วยกิตที่ลงทะเบียน!$E$9*อัตราค่าธรรมเนียม!$B$4)+(จำนวนหน่วยกิตที่ลงทะเบียน!$F$9*อัตราค่าธรรมเนียม!$B$5))*แผนรับนิสิตหลักสูตรก่อนปรับปรุง!H31</f>
        <v>0</v>
      </c>
      <c r="F12" s="296">
        <f>((จำนวนหน่วยกิตที่ลงทะเบียน!$C$9*อัตราค่าธรรมเนียม!$B$4)+(จำนวนหน่วยกิตที่ลงทะเบียน!$D$9*อัตราค่าธรรมเนียม!$B$5)+(จำนวนหน่วยกิตที่ลงทะเบียน!$E$9*อัตราค่าธรรมเนียม!$B$4)+(จำนวนหน่วยกิตที่ลงทะเบียน!$F$9*อัตราค่าธรรมเนียม!$B$5))*แผนรับนิสิตหลักสูตรก่อนปรับปรุง!I31</f>
        <v>0</v>
      </c>
      <c r="G12" s="296">
        <f>((จำนวนหน่วยกิตที่ลงทะเบียน!$C$9*อัตราค่าธรรมเนียม!$B$4)+(จำนวนหน่วยกิตที่ลงทะเบียน!$D$9*อัตราค่าธรรมเนียม!$B$5)+(จำนวนหน่วยกิตที่ลงทะเบียน!$E$9*อัตราค่าธรรมเนียม!$B$4)+(จำนวนหน่วยกิตที่ลงทะเบียน!$F$9*อัตราค่าธรรมเนียม!$B$5))*แผนรับนิสิตหลักสูตรก่อนปรับปรุง!J31</f>
        <v>0</v>
      </c>
      <c r="H12" s="296">
        <f>((จำนวนหน่วยกิตที่ลงทะเบียน!$C$9*อัตราค่าธรรมเนียม!$B$4)+(จำนวนหน่วยกิตที่ลงทะเบียน!$D$9*อัตราค่าธรรมเนียม!$B$5)+(จำนวนหน่วยกิตที่ลงทะเบียน!$E$9*อัตราค่าธรรมเนียม!$B$4)+(จำนวนหน่วยกิตที่ลงทะเบียน!$F$9*อัตราค่าธรรมเนียม!$B$5))*แผนรับนิสิตหลักสูตรก่อนปรับปรุง!K31</f>
        <v>0</v>
      </c>
      <c r="I12" s="296">
        <f>((จำนวนหน่วยกิตที่ลงทะเบียน!$C$9*อัตราค่าธรรมเนียม!$B$4)+(จำนวนหน่วยกิตที่ลงทะเบียน!$D$9*อัตราค่าธรรมเนียม!$B$5)+(จำนวนหน่วยกิตที่ลงทะเบียน!$E$9*อัตราค่าธรรมเนียม!$B$4)+(จำนวนหน่วยกิตที่ลงทะเบียน!$F$9*อัตราค่าธรรมเนียม!$B$5))*แผนรับนิสิตหลักสูตรก่อนปรับปรุง!L31</f>
        <v>0</v>
      </c>
      <c r="J12" s="296">
        <f>((จำนวนหน่วยกิตที่ลงทะเบียน!$C$9*อัตราค่าธรรมเนียม!$B$4)+(จำนวนหน่วยกิตที่ลงทะเบียน!$D$9*อัตราค่าธรรมเนียม!$B$5)+(จำนวนหน่วยกิตที่ลงทะเบียน!$E$9*อัตราค่าธรรมเนียม!$B$4)+(จำนวนหน่วยกิตที่ลงทะเบียน!$F$9*อัตราค่าธรรมเนียม!$B$5))*แผนรับนิสิตหลักสูตรก่อนปรับปรุง!M31</f>
        <v>0</v>
      </c>
      <c r="K12" s="296">
        <f>((จำนวนหน่วยกิตที่ลงทะเบียน!$C$9*อัตราค่าธรรมเนียม!$B$4)+(จำนวนหน่วยกิตที่ลงทะเบียน!$D$9*อัตราค่าธรรมเนียม!$B$5)+(จำนวนหน่วยกิตที่ลงทะเบียน!$E$9*อัตราค่าธรรมเนียม!$B$4)+(จำนวนหน่วยกิตที่ลงทะเบียน!$F$9*อัตราค่าธรรมเนียม!$B$5))*แผนรับนิสิตหลักสูตรก่อนปรับปรุง!N31</f>
        <v>0</v>
      </c>
      <c r="L12" s="296">
        <f>((จำนวนหน่วยกิตที่ลงทะเบียน!$C$9*อัตราค่าธรรมเนียม!$B$4)+(จำนวนหน่วยกิตที่ลงทะเบียน!$D$9*อัตราค่าธรรมเนียม!$B$5)+(จำนวนหน่วยกิตที่ลงทะเบียน!$E$9*อัตราค่าธรรมเนียม!$B$4)+(จำนวนหน่วยกิตที่ลงทะเบียน!$F$9*อัตราค่าธรรมเนียม!$B$5))*แผนรับนิสิตหลักสูตรก่อนปรับปรุง!O31</f>
        <v>0</v>
      </c>
      <c r="M12" s="296">
        <f>((จำนวนหน่วยกิตที่ลงทะเบียน!$C$9*อัตราค่าธรรมเนียม!$B$4)+(จำนวนหน่วยกิตที่ลงทะเบียน!$D$9*อัตราค่าธรรมเนียม!$B$5)+(จำนวนหน่วยกิตที่ลงทะเบียน!$E$9*อัตราค่าธรรมเนียม!$B$4)+(จำนวนหน่วยกิตที่ลงทะเบียน!$F$9*อัตราค่าธรรมเนียม!$B$5))*แผนรับนิสิตหลักสูตรก่อนปรับปรุง!P31</f>
        <v>0</v>
      </c>
      <c r="N12" s="296">
        <f>((จำนวนหน่วยกิตที่ลงทะเบียน!$C$9*อัตราค่าธรรมเนียม!$B$4)+(จำนวนหน่วยกิตที่ลงทะเบียน!$D$9*อัตราค่าธรรมเนียม!$B$5)+(จำนวนหน่วยกิตที่ลงทะเบียน!$E$9*อัตราค่าธรรมเนียม!$B$4)+(จำนวนหน่วยกิตที่ลงทะเบียน!$F$9*อัตราค่าธรรมเนียม!$B$5))*แผนรับนิสิตหลักสูตรก่อนปรับปรุง!Q31</f>
        <v>0</v>
      </c>
      <c r="O12" s="296"/>
      <c r="P12" s="296"/>
      <c r="Q12" s="296"/>
      <c r="R12" s="296"/>
      <c r="S12" s="296"/>
      <c r="T12" s="296"/>
      <c r="U12" s="296"/>
      <c r="V12" s="296"/>
      <c r="W12" s="296"/>
      <c r="X12" s="296"/>
      <c r="Y12" s="296"/>
    </row>
    <row r="13" spans="1:25">
      <c r="A13" s="140"/>
      <c r="B13" s="147" t="s">
        <v>46</v>
      </c>
      <c r="C13" s="296">
        <f>((จำนวนหน่วยกิตที่ลงทะเบียน!$C$10*อัตราค่าธรรมเนียม!$B$4)+(จำนวนหน่วยกิตที่ลงทะเบียน!$D$10*อัตราค่าธรรมเนียม!$B$5)+(จำนวนหน่วยกิตที่ลงทะเบียน!$E$10*อัตราค่าธรรมเนียม!$B$4)+(จำนวนหน่วยกิตที่ลงทะเบียน!$F$10*อัตราค่าธรรมเนียม!$B$5))*แผนรับนิสิตหลักสูตรก่อนปรับปรุง!F32</f>
        <v>405000</v>
      </c>
      <c r="D13" s="296">
        <f>((จำนวนหน่วยกิตที่ลงทะเบียน!$C$10*อัตราค่าธรรมเนียม!$B$4)+(จำนวนหน่วยกิตที่ลงทะเบียน!$D$10*อัตราค่าธรรมเนียม!$B$5)+(จำนวนหน่วยกิตที่ลงทะเบียน!$E$10*อัตราค่าธรรมเนียม!$B$4)+(จำนวนหน่วยกิตที่ลงทะเบียน!$F$10*อัตราค่าธรรมเนียม!$B$5))*แผนรับนิสิตหลักสูตรก่อนปรับปรุง!G32</f>
        <v>405000</v>
      </c>
      <c r="E13" s="296">
        <f>((จำนวนหน่วยกิตที่ลงทะเบียน!$C$10*อัตราค่าธรรมเนียม!$B$4)+(จำนวนหน่วยกิตที่ลงทะเบียน!$D$10*อัตราค่าธรรมเนียม!$B$5)+(จำนวนหน่วยกิตที่ลงทะเบียน!$E$10*อัตราค่าธรรมเนียม!$B$4)+(จำนวนหน่วยกิตที่ลงทะเบียน!$F$10*อัตราค่าธรรมเนียม!$B$5))*แผนรับนิสิตหลักสูตรก่อนปรับปรุง!H32</f>
        <v>405000</v>
      </c>
      <c r="F13" s="296">
        <f>((จำนวนหน่วยกิตที่ลงทะเบียน!$C$10*อัตราค่าธรรมเนียม!$B$4)+(จำนวนหน่วยกิตที่ลงทะเบียน!$D$10*อัตราค่าธรรมเนียม!$B$5)+(จำนวนหน่วยกิตที่ลงทะเบียน!$E$10*อัตราค่าธรรมเนียม!$B$4)+(จำนวนหน่วยกิตที่ลงทะเบียน!$F$10*อัตราค่าธรรมเนียม!$B$5))*แผนรับนิสิตหลักสูตรก่อนปรับปรุง!I32</f>
        <v>0</v>
      </c>
      <c r="G13" s="296">
        <f>((จำนวนหน่วยกิตที่ลงทะเบียน!$C$10*อัตราค่าธรรมเนียม!$B$4)+(จำนวนหน่วยกิตที่ลงทะเบียน!$D$10*อัตราค่าธรรมเนียม!$B$5)+(จำนวนหน่วยกิตที่ลงทะเบียน!$E$10*อัตราค่าธรรมเนียม!$B$4)+(จำนวนหน่วยกิตที่ลงทะเบียน!$F$10*อัตราค่าธรรมเนียม!$B$5))*แผนรับนิสิตหลักสูตรก่อนปรับปรุง!J32</f>
        <v>0</v>
      </c>
      <c r="H13" s="296">
        <f>((จำนวนหน่วยกิตที่ลงทะเบียน!$C$10*อัตราค่าธรรมเนียม!$B$4)+(จำนวนหน่วยกิตที่ลงทะเบียน!$D$10*อัตราค่าธรรมเนียม!$B$5)+(จำนวนหน่วยกิตที่ลงทะเบียน!$E$10*อัตราค่าธรรมเนียม!$B$4)+(จำนวนหน่วยกิตที่ลงทะเบียน!$F$10*อัตราค่าธรรมเนียม!$B$5))*แผนรับนิสิตหลักสูตรก่อนปรับปรุง!K32</f>
        <v>0</v>
      </c>
      <c r="I13" s="296">
        <f>((จำนวนหน่วยกิตที่ลงทะเบียน!$C$10*อัตราค่าธรรมเนียม!$B$4)+(จำนวนหน่วยกิตที่ลงทะเบียน!$D$10*อัตราค่าธรรมเนียม!$B$5)+(จำนวนหน่วยกิตที่ลงทะเบียน!$E$10*อัตราค่าธรรมเนียม!$B$4)+(จำนวนหน่วยกิตที่ลงทะเบียน!$F$10*อัตราค่าธรรมเนียม!$B$5))*แผนรับนิสิตหลักสูตรก่อนปรับปรุง!L32</f>
        <v>0</v>
      </c>
      <c r="J13" s="296">
        <f>((จำนวนหน่วยกิตที่ลงทะเบียน!$C$10*อัตราค่าธรรมเนียม!$B$4)+(จำนวนหน่วยกิตที่ลงทะเบียน!$D$10*อัตราค่าธรรมเนียม!$B$5)+(จำนวนหน่วยกิตที่ลงทะเบียน!$E$10*อัตราค่าธรรมเนียม!$B$4)+(จำนวนหน่วยกิตที่ลงทะเบียน!$F$10*อัตราค่าธรรมเนียม!$B$5))*แผนรับนิสิตหลักสูตรก่อนปรับปรุง!M32</f>
        <v>0</v>
      </c>
      <c r="K13" s="296">
        <f>((จำนวนหน่วยกิตที่ลงทะเบียน!$C$10*อัตราค่าธรรมเนียม!$B$4)+(จำนวนหน่วยกิตที่ลงทะเบียน!$D$10*อัตราค่าธรรมเนียม!$B$5)+(จำนวนหน่วยกิตที่ลงทะเบียน!$E$10*อัตราค่าธรรมเนียม!$B$4)+(จำนวนหน่วยกิตที่ลงทะเบียน!$F$10*อัตราค่าธรรมเนียม!$B$5))*แผนรับนิสิตหลักสูตรก่อนปรับปรุง!N32</f>
        <v>0</v>
      </c>
      <c r="L13" s="296">
        <f>((จำนวนหน่วยกิตที่ลงทะเบียน!$C$10*อัตราค่าธรรมเนียม!$B$4)+(จำนวนหน่วยกิตที่ลงทะเบียน!$D$10*อัตราค่าธรรมเนียม!$B$5)+(จำนวนหน่วยกิตที่ลงทะเบียน!$E$10*อัตราค่าธรรมเนียม!$B$4)+(จำนวนหน่วยกิตที่ลงทะเบียน!$F$10*อัตราค่าธรรมเนียม!$B$5))*แผนรับนิสิตหลักสูตรก่อนปรับปรุง!O32</f>
        <v>0</v>
      </c>
      <c r="M13" s="296">
        <f>((จำนวนหน่วยกิตที่ลงทะเบียน!$C$10*อัตราค่าธรรมเนียม!$B$4)+(จำนวนหน่วยกิตที่ลงทะเบียน!$D$10*อัตราค่าธรรมเนียม!$B$5)+(จำนวนหน่วยกิตที่ลงทะเบียน!$E$10*อัตราค่าธรรมเนียม!$B$4)+(จำนวนหน่วยกิตที่ลงทะเบียน!$F$10*อัตราค่าธรรมเนียม!$B$5))*แผนรับนิสิตหลักสูตรก่อนปรับปรุง!P32</f>
        <v>0</v>
      </c>
      <c r="N13" s="296">
        <f>((จำนวนหน่วยกิตที่ลงทะเบียน!$C$10*อัตราค่าธรรมเนียม!$B$4)+(จำนวนหน่วยกิตที่ลงทะเบียน!$D$10*อัตราค่าธรรมเนียม!$B$5)+(จำนวนหน่วยกิตที่ลงทะเบียน!$E$10*อัตราค่าธรรมเนียม!$B$4)+(จำนวนหน่วยกิตที่ลงทะเบียน!$F$10*อัตราค่าธรรมเนียม!$B$5))*แผนรับนิสิตหลักสูตรก่อนปรับปรุง!Q32</f>
        <v>0</v>
      </c>
      <c r="O13" s="296"/>
      <c r="P13" s="296"/>
      <c r="Q13" s="296"/>
      <c r="R13" s="296"/>
      <c r="S13" s="296"/>
      <c r="T13" s="296"/>
      <c r="U13" s="296"/>
      <c r="V13" s="296"/>
      <c r="W13" s="296"/>
      <c r="X13" s="296"/>
      <c r="Y13" s="296"/>
    </row>
    <row r="14" spans="1:25">
      <c r="A14" s="140"/>
      <c r="B14" s="147" t="s">
        <v>45</v>
      </c>
      <c r="C14" s="296">
        <f>((จำนวนหน่วยกิตที่ลงทะเบียน!$C$11*อัตราค่าธรรมเนียม!$B$4)+(จำนวนหน่วยกิตที่ลงทะเบียน!$D$11*อัตราค่าธรรมเนียม!$B$5)+(จำนวนหน่วยกิตที่ลงทะเบียน!$E$11*อัตราค่าธรรมเนียม!$B$4)+(จำนวนหน่วยกิตที่ลงทะเบียน!$F$11*อัตราค่าธรรมเนียม!$B$5))*แผนรับนิสิตหลักสูตรก่อนปรับปรุง!F33</f>
        <v>243000</v>
      </c>
      <c r="D14" s="296">
        <f>((จำนวนหน่วยกิตที่ลงทะเบียน!$C$11*อัตราค่าธรรมเนียม!$B$4)+(จำนวนหน่วยกิตที่ลงทะเบียน!$D$11*อัตราค่าธรรมเนียม!$B$5)+(จำนวนหน่วยกิตที่ลงทะเบียน!$E$11*อัตราค่าธรรมเนียม!$B$4)+(จำนวนหน่วยกิตที่ลงทะเบียน!$F$11*อัตราค่าธรรมเนียม!$B$5))*แผนรับนิสิตหลักสูตรก่อนปรับปรุง!G33</f>
        <v>243000</v>
      </c>
      <c r="E14" s="296">
        <f>((จำนวนหน่วยกิตที่ลงทะเบียน!$C$11*อัตราค่าธรรมเนียม!$B$4)+(จำนวนหน่วยกิตที่ลงทะเบียน!$D$11*อัตราค่าธรรมเนียม!$B$5)+(จำนวนหน่วยกิตที่ลงทะเบียน!$E$11*อัตราค่าธรรมเนียม!$B$4)+(จำนวนหน่วยกิตที่ลงทะเบียน!$F$11*อัตราค่าธรรมเนียม!$B$5))*แผนรับนิสิตหลักสูตรก่อนปรับปรุง!H33</f>
        <v>243000</v>
      </c>
      <c r="F14" s="296">
        <f>((จำนวนหน่วยกิตที่ลงทะเบียน!$C$11*อัตราค่าธรรมเนียม!$B$4)+(จำนวนหน่วยกิตที่ลงทะเบียน!$D$11*อัตราค่าธรรมเนียม!$B$5)+(จำนวนหน่วยกิตที่ลงทะเบียน!$E$11*อัตราค่าธรรมเนียม!$B$4)+(จำนวนหน่วยกิตที่ลงทะเบียน!$F$11*อัตราค่าธรรมเนียม!$B$5))*แผนรับนิสิตหลักสูตรก่อนปรับปรุง!I33</f>
        <v>243000</v>
      </c>
      <c r="G14" s="296">
        <f>((จำนวนหน่วยกิตที่ลงทะเบียน!$C$11*อัตราค่าธรรมเนียม!$B$4)+(จำนวนหน่วยกิตที่ลงทะเบียน!$D$11*อัตราค่าธรรมเนียม!$B$5)+(จำนวนหน่วยกิตที่ลงทะเบียน!$E$11*อัตราค่าธรรมเนียม!$B$4)+(จำนวนหน่วยกิตที่ลงทะเบียน!$F$11*อัตราค่าธรรมเนียม!$B$5))*แผนรับนิสิตหลักสูตรก่อนปรับปรุง!J33</f>
        <v>0</v>
      </c>
      <c r="H14" s="296">
        <f>((จำนวนหน่วยกิตที่ลงทะเบียน!$C$11*อัตราค่าธรรมเนียม!$B$4)+(จำนวนหน่วยกิตที่ลงทะเบียน!$D$11*อัตราค่าธรรมเนียม!$B$5)+(จำนวนหน่วยกิตที่ลงทะเบียน!$E$11*อัตราค่าธรรมเนียม!$B$4)+(จำนวนหน่วยกิตที่ลงทะเบียน!$F$11*อัตราค่าธรรมเนียม!$B$5))*แผนรับนิสิตหลักสูตรก่อนปรับปรุง!K33</f>
        <v>0</v>
      </c>
      <c r="I14" s="296">
        <f>((จำนวนหน่วยกิตที่ลงทะเบียน!$C$11*อัตราค่าธรรมเนียม!$B$4)+(จำนวนหน่วยกิตที่ลงทะเบียน!$D$11*อัตราค่าธรรมเนียม!$B$5)+(จำนวนหน่วยกิตที่ลงทะเบียน!$E$11*อัตราค่าธรรมเนียม!$B$4)+(จำนวนหน่วยกิตที่ลงทะเบียน!$F$11*อัตราค่าธรรมเนียม!$B$5))*แผนรับนิสิตหลักสูตรก่อนปรับปรุง!L33</f>
        <v>0</v>
      </c>
      <c r="J14" s="296">
        <f>((จำนวนหน่วยกิตที่ลงทะเบียน!$C$11*อัตราค่าธรรมเนียม!$B$4)+(จำนวนหน่วยกิตที่ลงทะเบียน!$D$11*อัตราค่าธรรมเนียม!$B$5)+(จำนวนหน่วยกิตที่ลงทะเบียน!$E$11*อัตราค่าธรรมเนียม!$B$4)+(จำนวนหน่วยกิตที่ลงทะเบียน!$F$11*อัตราค่าธรรมเนียม!$B$5))*แผนรับนิสิตหลักสูตรก่อนปรับปรุง!M33</f>
        <v>0</v>
      </c>
      <c r="K14" s="296">
        <f>((จำนวนหน่วยกิตที่ลงทะเบียน!$C$11*อัตราค่าธรรมเนียม!$B$4)+(จำนวนหน่วยกิตที่ลงทะเบียน!$D$11*อัตราค่าธรรมเนียม!$B$5)+(จำนวนหน่วยกิตที่ลงทะเบียน!$E$11*อัตราค่าธรรมเนียม!$B$4)+(จำนวนหน่วยกิตที่ลงทะเบียน!$F$11*อัตราค่าธรรมเนียม!$B$5))*แผนรับนิสิตหลักสูตรก่อนปรับปรุง!N33</f>
        <v>0</v>
      </c>
      <c r="L14" s="296">
        <f>((จำนวนหน่วยกิตที่ลงทะเบียน!$C$11*อัตราค่าธรรมเนียม!$B$4)+(จำนวนหน่วยกิตที่ลงทะเบียน!$D$11*อัตราค่าธรรมเนียม!$B$5)+(จำนวนหน่วยกิตที่ลงทะเบียน!$E$11*อัตราค่าธรรมเนียม!$B$4)+(จำนวนหน่วยกิตที่ลงทะเบียน!$F$11*อัตราค่าธรรมเนียม!$B$5))*แผนรับนิสิตหลักสูตรก่อนปรับปรุง!O33</f>
        <v>0</v>
      </c>
      <c r="M14" s="296">
        <f>((จำนวนหน่วยกิตที่ลงทะเบียน!$C$11*อัตราค่าธรรมเนียม!$B$4)+(จำนวนหน่วยกิตที่ลงทะเบียน!$D$11*อัตราค่าธรรมเนียม!$B$5)+(จำนวนหน่วยกิตที่ลงทะเบียน!$E$11*อัตราค่าธรรมเนียม!$B$4)+(จำนวนหน่วยกิตที่ลงทะเบียน!$F$11*อัตราค่าธรรมเนียม!$B$5))*แผนรับนิสิตหลักสูตรก่อนปรับปรุง!P33</f>
        <v>0</v>
      </c>
      <c r="N14" s="296">
        <f>((จำนวนหน่วยกิตที่ลงทะเบียน!$C$11*อัตราค่าธรรมเนียม!$B$4)+(จำนวนหน่วยกิตที่ลงทะเบียน!$D$11*อัตราค่าธรรมเนียม!$B$5)+(จำนวนหน่วยกิตที่ลงทะเบียน!$E$11*อัตราค่าธรรมเนียม!$B$4)+(จำนวนหน่วยกิตที่ลงทะเบียน!$F$11*อัตราค่าธรรมเนียม!$B$5))*แผนรับนิสิตหลักสูตรก่อนปรับปรุง!Q33</f>
        <v>0</v>
      </c>
      <c r="O14" s="296"/>
      <c r="P14" s="296"/>
      <c r="Q14" s="296"/>
      <c r="R14" s="296"/>
      <c r="S14" s="296"/>
      <c r="T14" s="296"/>
      <c r="U14" s="296"/>
      <c r="V14" s="296"/>
      <c r="W14" s="296"/>
      <c r="X14" s="296"/>
      <c r="Y14" s="296"/>
    </row>
    <row r="15" spans="1:25">
      <c r="A15" s="140"/>
      <c r="B15" s="147" t="s">
        <v>52</v>
      </c>
      <c r="C15" s="296">
        <f>((จำนวนหน่วยกิตที่ลงทะเบียน!$C$12*อัตราค่าธรรมเนียม!$B$4)+(จำนวนหน่วยกิตที่ลงทะเบียน!$D$12*อัตราค่าธรรมเนียม!$B$5))*แผนรับนิสิตหลักสูตรก่อนปรับปรุง!F34*60%+((จำนวนหน่วยกิตที่ลงทะเบียน!$E$12*อัตราค่าธรรมเนียม!$B$4)+(จำนวนหน่วยกิตที่ลงทะเบียน!$F$12*อัตราค่าธรรมเนียม!$B$5))*แผนรับนิสิตหลักสูตรก่อนปรับปรุง!F34</f>
        <v>262400</v>
      </c>
      <c r="D15" s="296">
        <f>((จำนวนหน่วยกิตที่ลงทะเบียน!$C$12*อัตราค่าธรรมเนียม!$B$4)+(จำนวนหน่วยกิตที่ลงทะเบียน!$D$12*อัตราค่าธรรมเนียม!$B$5))*แผนรับนิสิตหลักสูตรก่อนปรับปรุง!G34*60%+((จำนวนหน่วยกิตที่ลงทะเบียน!$E$12*อัตราค่าธรรมเนียม!$B$4)+(จำนวนหน่วยกิตที่ลงทะเบียน!$F$12*อัตราค่าธรรมเนียม!$B$5))*แผนรับนิสิตหลักสูตรก่อนปรับปรุง!G34</f>
        <v>0</v>
      </c>
      <c r="E15" s="296">
        <f>((จำนวนหน่วยกิตที่ลงทะเบียน!$C$12*อัตราค่าธรรมเนียม!$B$4)+(จำนวนหน่วยกิตที่ลงทะเบียน!$D$12*อัตราค่าธรรมเนียม!$B$5))*แผนรับนิสิตหลักสูตรก่อนปรับปรุง!H34*60%+((จำนวนหน่วยกิตที่ลงทะเบียน!$E$12*อัตราค่าธรรมเนียม!$B$4)+(จำนวนหน่วยกิตที่ลงทะเบียน!$F$12*อัตราค่าธรรมเนียม!$B$5))*แผนรับนิสิตหลักสูตรก่อนปรับปรุง!H34</f>
        <v>0</v>
      </c>
      <c r="F15" s="296">
        <f>((จำนวนหน่วยกิตที่ลงทะเบียน!$C$12*อัตราค่าธรรมเนียม!$B$4)+(จำนวนหน่วยกิตที่ลงทะเบียน!$D$12*อัตราค่าธรรมเนียม!$B$5))*แผนรับนิสิตหลักสูตรก่อนปรับปรุง!I34*60%+((จำนวนหน่วยกิตที่ลงทะเบียน!$E$12*อัตราค่าธรรมเนียม!$B$4)+(จำนวนหน่วยกิตที่ลงทะเบียน!$F$12*อัตราค่าธรรมเนียม!$B$5))*แผนรับนิสิตหลักสูตรก่อนปรับปรุง!I34</f>
        <v>0</v>
      </c>
      <c r="G15" s="296">
        <f>((จำนวนหน่วยกิตที่ลงทะเบียน!$C$12*อัตราค่าธรรมเนียม!$B$4)+(จำนวนหน่วยกิตที่ลงทะเบียน!$D$12*อัตราค่าธรรมเนียม!$B$5))*แผนรับนิสิตหลักสูตรก่อนปรับปรุง!J34*60%+((จำนวนหน่วยกิตที่ลงทะเบียน!$E$12*อัตราค่าธรรมเนียม!$B$4)+(จำนวนหน่วยกิตที่ลงทะเบียน!$F$12*อัตราค่าธรรมเนียม!$B$5))*แผนรับนิสิตหลักสูตรก่อนปรับปรุง!J34</f>
        <v>0</v>
      </c>
      <c r="H15" s="296">
        <f>((จำนวนหน่วยกิตที่ลงทะเบียน!$C$12*อัตราค่าธรรมเนียม!$B$4)+(จำนวนหน่วยกิตที่ลงทะเบียน!$D$12*อัตราค่าธรรมเนียม!$B$5))*แผนรับนิสิตหลักสูตรก่อนปรับปรุง!K34*60%+((จำนวนหน่วยกิตที่ลงทะเบียน!$E$12*อัตราค่าธรรมเนียม!$B$4)+(จำนวนหน่วยกิตที่ลงทะเบียน!$F$12*อัตราค่าธรรมเนียม!$B$5))*แผนรับนิสิตหลักสูตรก่อนปรับปรุง!K34</f>
        <v>0</v>
      </c>
      <c r="I15" s="296">
        <f>((จำนวนหน่วยกิตที่ลงทะเบียน!$C$12*อัตราค่าธรรมเนียม!$B$4)+(จำนวนหน่วยกิตที่ลงทะเบียน!$D$12*อัตราค่าธรรมเนียม!$B$5))*แผนรับนิสิตหลักสูตรก่อนปรับปรุง!L34*60%+((จำนวนหน่วยกิตที่ลงทะเบียน!$E$12*อัตราค่าธรรมเนียม!$B$4)+(จำนวนหน่วยกิตที่ลงทะเบียน!$F$12*อัตราค่าธรรมเนียม!$B$5))*แผนรับนิสิตหลักสูตรก่อนปรับปรุง!L34</f>
        <v>0</v>
      </c>
      <c r="J15" s="296">
        <f>((จำนวนหน่วยกิตที่ลงทะเบียน!$C$12*อัตราค่าธรรมเนียม!$B$4)+(จำนวนหน่วยกิตที่ลงทะเบียน!$D$12*อัตราค่าธรรมเนียม!$B$5))*แผนรับนิสิตหลักสูตรก่อนปรับปรุง!M34*60%+((จำนวนหน่วยกิตที่ลงทะเบียน!$E$12*อัตราค่าธรรมเนียม!$B$4)+(จำนวนหน่วยกิตที่ลงทะเบียน!$F$12*อัตราค่าธรรมเนียม!$B$5))*แผนรับนิสิตหลักสูตรก่อนปรับปรุง!M34</f>
        <v>0</v>
      </c>
      <c r="K15" s="296">
        <f>((จำนวนหน่วยกิตที่ลงทะเบียน!$C$12*อัตราค่าธรรมเนียม!$B$4)+(จำนวนหน่วยกิตที่ลงทะเบียน!$D$12*อัตราค่าธรรมเนียม!$B$5))*แผนรับนิสิตหลักสูตรก่อนปรับปรุง!N34*60%+((จำนวนหน่วยกิตที่ลงทะเบียน!$E$12*อัตราค่าธรรมเนียม!$B$4)+(จำนวนหน่วยกิตที่ลงทะเบียน!$F$12*อัตราค่าธรรมเนียม!$B$5))*แผนรับนิสิตหลักสูตรก่อนปรับปรุง!N34</f>
        <v>0</v>
      </c>
      <c r="L15" s="296">
        <f>((จำนวนหน่วยกิตที่ลงทะเบียน!$C$12*อัตราค่าธรรมเนียม!$B$4)+(จำนวนหน่วยกิตที่ลงทะเบียน!$D$12*อัตราค่าธรรมเนียม!$B$5))*แผนรับนิสิตหลักสูตรก่อนปรับปรุง!O34*60%+((จำนวนหน่วยกิตที่ลงทะเบียน!$E$12*อัตราค่าธรรมเนียม!$B$4)+(จำนวนหน่วยกิตที่ลงทะเบียน!$F$12*อัตราค่าธรรมเนียม!$B$5))*แผนรับนิสิตหลักสูตรก่อนปรับปรุง!O34</f>
        <v>0</v>
      </c>
      <c r="M15" s="296">
        <f>((จำนวนหน่วยกิตที่ลงทะเบียน!$C$12*อัตราค่าธรรมเนียม!$B$4)+(จำนวนหน่วยกิตที่ลงทะเบียน!$D$12*อัตราค่าธรรมเนียม!$B$5))*แผนรับนิสิตหลักสูตรก่อนปรับปรุง!P34*60%+((จำนวนหน่วยกิตที่ลงทะเบียน!$E$12*อัตราค่าธรรมเนียม!$B$4)+(จำนวนหน่วยกิตที่ลงทะเบียน!$F$12*อัตราค่าธรรมเนียม!$B$5))*แผนรับนิสิตหลักสูตรก่อนปรับปรุง!P34</f>
        <v>0</v>
      </c>
      <c r="N15" s="296">
        <f>((จำนวนหน่วยกิตที่ลงทะเบียน!$C$12*อัตราค่าธรรมเนียม!$B$4)+(จำนวนหน่วยกิตที่ลงทะเบียน!$D$12*อัตราค่าธรรมเนียม!$B$5))*แผนรับนิสิตหลักสูตรก่อนปรับปรุง!Q34*60%+((จำนวนหน่วยกิตที่ลงทะเบียน!$E$12*อัตราค่าธรรมเนียม!$B$4)+(จำนวนหน่วยกิตที่ลงทะเบียน!$F$12*อัตราค่าธรรมเนียม!$B$5))*แผนรับนิสิตหลักสูตรก่อนปรับปรุง!Q34</f>
        <v>0</v>
      </c>
      <c r="O15" s="296"/>
      <c r="P15" s="296"/>
      <c r="Q15" s="296"/>
      <c r="R15" s="296"/>
      <c r="S15" s="296"/>
      <c r="T15" s="296"/>
      <c r="U15" s="296"/>
      <c r="V15" s="296"/>
      <c r="W15" s="296"/>
      <c r="X15" s="296"/>
      <c r="Y15" s="296"/>
    </row>
    <row r="16" spans="1:25">
      <c r="A16" s="140"/>
      <c r="B16" s="147" t="s">
        <v>51</v>
      </c>
      <c r="C16" s="296">
        <f>((จำนวนหน่วยกิตที่ลงทะเบียน!$C$13*อัตราค่าธรรมเนียม!$B$4)+(จำนวนหน่วยกิตที่ลงทะเบียน!$D$13*อัตราค่าธรรมเนียม!$B$5)+(จำนวนหน่วยกิตที่ลงทะเบียน!$E$13*อัตราค่าธรรมเนียม!$B$4)+(จำนวนหน่วยกิตที่ลงทะเบียน!$F$13*อัตราค่าธรรมเนียม!$B$5))*แผนรับนิสิตหลักสูตรก่อนปรับปรุง!F35</f>
        <v>336000</v>
      </c>
      <c r="D16" s="296">
        <f>((จำนวนหน่วยกิตที่ลงทะเบียน!$C$13*อัตราค่าธรรมเนียม!$B$4)+(จำนวนหน่วยกิตที่ลงทะเบียน!$D$13*อัตราค่าธรรมเนียม!$B$5)+(จำนวนหน่วยกิตที่ลงทะเบียน!$E$13*อัตราค่าธรรมเนียม!$B$4)+(จำนวนหน่วยกิตที่ลงทะเบียน!$F$13*อัตราค่าธรรมเนียม!$B$5))*แผนรับนิสิตหลักสูตรก่อนปรับปรุง!G35</f>
        <v>336000</v>
      </c>
      <c r="E16" s="296">
        <f>((จำนวนหน่วยกิตที่ลงทะเบียน!$C$13*อัตราค่าธรรมเนียม!$B$4)+(จำนวนหน่วยกิตที่ลงทะเบียน!$D$13*อัตราค่าธรรมเนียม!$B$5)+(จำนวนหน่วยกิตที่ลงทะเบียน!$E$13*อัตราค่าธรรมเนียม!$B$4)+(จำนวนหน่วยกิตที่ลงทะเบียน!$F$13*อัตราค่าธรรมเนียม!$B$5))*แผนรับนิสิตหลักสูตรก่อนปรับปรุง!H35</f>
        <v>0</v>
      </c>
      <c r="F16" s="296">
        <f>((จำนวนหน่วยกิตที่ลงทะเบียน!$C$13*อัตราค่าธรรมเนียม!$B$4)+(จำนวนหน่วยกิตที่ลงทะเบียน!$D$13*อัตราค่าธรรมเนียม!$B$5)+(จำนวนหน่วยกิตที่ลงทะเบียน!$E$13*อัตราค่าธรรมเนียม!$B$4)+(จำนวนหน่วยกิตที่ลงทะเบียน!$F$13*อัตราค่าธรรมเนียม!$B$5))*แผนรับนิสิตหลักสูตรก่อนปรับปรุง!I35</f>
        <v>0</v>
      </c>
      <c r="G16" s="296">
        <f>((จำนวนหน่วยกิตที่ลงทะเบียน!$C$13*อัตราค่าธรรมเนียม!$B$4)+(จำนวนหน่วยกิตที่ลงทะเบียน!$D$13*อัตราค่าธรรมเนียม!$B$5)+(จำนวนหน่วยกิตที่ลงทะเบียน!$E$13*อัตราค่าธรรมเนียม!$B$4)+(จำนวนหน่วยกิตที่ลงทะเบียน!$F$13*อัตราค่าธรรมเนียม!$B$5))*แผนรับนิสิตหลักสูตรก่อนปรับปรุง!J35</f>
        <v>0</v>
      </c>
      <c r="H16" s="296">
        <f>((จำนวนหน่วยกิตที่ลงทะเบียน!$C$13*อัตราค่าธรรมเนียม!$B$4)+(จำนวนหน่วยกิตที่ลงทะเบียน!$D$13*อัตราค่าธรรมเนียม!$B$5)+(จำนวนหน่วยกิตที่ลงทะเบียน!$E$13*อัตราค่าธรรมเนียม!$B$4)+(จำนวนหน่วยกิตที่ลงทะเบียน!$F$13*อัตราค่าธรรมเนียม!$B$5))*แผนรับนิสิตหลักสูตรก่อนปรับปรุง!K35</f>
        <v>0</v>
      </c>
      <c r="I16" s="296">
        <f>((จำนวนหน่วยกิตที่ลงทะเบียน!$C$13*อัตราค่าธรรมเนียม!$B$4)+(จำนวนหน่วยกิตที่ลงทะเบียน!$D$13*อัตราค่าธรรมเนียม!$B$5)+(จำนวนหน่วยกิตที่ลงทะเบียน!$E$13*อัตราค่าธรรมเนียม!$B$4)+(จำนวนหน่วยกิตที่ลงทะเบียน!$F$13*อัตราค่าธรรมเนียม!$B$5))*แผนรับนิสิตหลักสูตรก่อนปรับปรุง!L35</f>
        <v>0</v>
      </c>
      <c r="J16" s="296">
        <f>((จำนวนหน่วยกิตที่ลงทะเบียน!$C$13*อัตราค่าธรรมเนียม!$B$4)+(จำนวนหน่วยกิตที่ลงทะเบียน!$D$13*อัตราค่าธรรมเนียม!$B$5)+(จำนวนหน่วยกิตที่ลงทะเบียน!$E$13*อัตราค่าธรรมเนียม!$B$4)+(จำนวนหน่วยกิตที่ลงทะเบียน!$F$13*อัตราค่าธรรมเนียม!$B$5))*แผนรับนิสิตหลักสูตรก่อนปรับปรุง!M35</f>
        <v>0</v>
      </c>
      <c r="K16" s="296">
        <f>((จำนวนหน่วยกิตที่ลงทะเบียน!$C$13*อัตราค่าธรรมเนียม!$B$4)+(จำนวนหน่วยกิตที่ลงทะเบียน!$D$13*อัตราค่าธรรมเนียม!$B$5)+(จำนวนหน่วยกิตที่ลงทะเบียน!$E$13*อัตราค่าธรรมเนียม!$B$4)+(จำนวนหน่วยกิตที่ลงทะเบียน!$F$13*อัตราค่าธรรมเนียม!$B$5))*แผนรับนิสิตหลักสูตรก่อนปรับปรุง!N35</f>
        <v>0</v>
      </c>
      <c r="L16" s="296">
        <f>((จำนวนหน่วยกิตที่ลงทะเบียน!$C$13*อัตราค่าธรรมเนียม!$B$4)+(จำนวนหน่วยกิตที่ลงทะเบียน!$D$13*อัตราค่าธรรมเนียม!$B$5)+(จำนวนหน่วยกิตที่ลงทะเบียน!$E$13*อัตราค่าธรรมเนียม!$B$4)+(จำนวนหน่วยกิตที่ลงทะเบียน!$F$13*อัตราค่าธรรมเนียม!$B$5))*แผนรับนิสิตหลักสูตรก่อนปรับปรุง!O35</f>
        <v>0</v>
      </c>
      <c r="M16" s="296">
        <f>((จำนวนหน่วยกิตที่ลงทะเบียน!$C$13*อัตราค่าธรรมเนียม!$B$4)+(จำนวนหน่วยกิตที่ลงทะเบียน!$D$13*อัตราค่าธรรมเนียม!$B$5)+(จำนวนหน่วยกิตที่ลงทะเบียน!$E$13*อัตราค่าธรรมเนียม!$B$4)+(จำนวนหน่วยกิตที่ลงทะเบียน!$F$13*อัตราค่าธรรมเนียม!$B$5))*แผนรับนิสิตหลักสูตรก่อนปรับปรุง!P35</f>
        <v>0</v>
      </c>
      <c r="N16" s="296">
        <f>((จำนวนหน่วยกิตที่ลงทะเบียน!$C$13*อัตราค่าธรรมเนียม!$B$4)+(จำนวนหน่วยกิตที่ลงทะเบียน!$D$13*อัตราค่าธรรมเนียม!$B$5)+(จำนวนหน่วยกิตที่ลงทะเบียน!$E$13*อัตราค่าธรรมเนียม!$B$4)+(จำนวนหน่วยกิตที่ลงทะเบียน!$F$13*อัตราค่าธรรมเนียม!$B$5))*แผนรับนิสิตหลักสูตรก่อนปรับปรุง!Q35</f>
        <v>0</v>
      </c>
      <c r="O16" s="296"/>
      <c r="P16" s="296"/>
      <c r="Q16" s="296"/>
      <c r="R16" s="296"/>
      <c r="S16" s="296"/>
      <c r="T16" s="296"/>
      <c r="U16" s="296"/>
      <c r="V16" s="296"/>
      <c r="W16" s="296"/>
      <c r="X16" s="296"/>
      <c r="Y16" s="296"/>
    </row>
    <row r="17" spans="1:25">
      <c r="A17" s="140"/>
      <c r="B17" s="147" t="s">
        <v>50</v>
      </c>
      <c r="C17" s="296">
        <f>((จำนวนหน่วยกิตที่ลงทะเบียน!$C$14*อัตราค่าธรรมเนียม!$B$4)+(จำนวนหน่วยกิตที่ลงทะเบียน!$D$14*อัตราค่าธรรมเนียม!$B$5)+(จำนวนหน่วยกิตที่ลงทะเบียน!$E$14*อัตราค่าธรรมเนียม!$B$4)+(จำนวนหน่วยกิตที่ลงทะเบียน!$F$14*อัตราค่าธรรมเนียม!$B$5))*แผนรับนิสิตหลักสูตรก่อนปรับปรุง!F36</f>
        <v>272000</v>
      </c>
      <c r="D17" s="296">
        <f>((จำนวนหน่วยกิตที่ลงทะเบียน!$C$14*อัตราค่าธรรมเนียม!$B$4)+(จำนวนหน่วยกิตที่ลงทะเบียน!$D$14*อัตราค่าธรรมเนียม!$B$5)+(จำนวนหน่วยกิตที่ลงทะเบียน!$E$14*อัตราค่าธรรมเนียม!$B$4)+(จำนวนหน่วยกิตที่ลงทะเบียน!$F$14*อัตราค่าธรรมเนียม!$B$5))*แผนรับนิสิตหลักสูตรก่อนปรับปรุง!G36</f>
        <v>272000</v>
      </c>
      <c r="E17" s="296">
        <f>((จำนวนหน่วยกิตที่ลงทะเบียน!$C$14*อัตราค่าธรรมเนียม!$B$4)+(จำนวนหน่วยกิตที่ลงทะเบียน!$D$14*อัตราค่าธรรมเนียม!$B$5)+(จำนวนหน่วยกิตที่ลงทะเบียน!$E$14*อัตราค่าธรรมเนียม!$B$4)+(จำนวนหน่วยกิตที่ลงทะเบียน!$F$14*อัตราค่าธรรมเนียม!$B$5))*แผนรับนิสิตหลักสูตรก่อนปรับปรุง!H36</f>
        <v>272000</v>
      </c>
      <c r="F17" s="296">
        <f>((จำนวนหน่วยกิตที่ลงทะเบียน!$C$14*อัตราค่าธรรมเนียม!$B$4)+(จำนวนหน่วยกิตที่ลงทะเบียน!$D$14*อัตราค่าธรรมเนียม!$B$5)+(จำนวนหน่วยกิตที่ลงทะเบียน!$E$14*อัตราค่าธรรมเนียม!$B$4)+(จำนวนหน่วยกิตที่ลงทะเบียน!$F$14*อัตราค่าธรรมเนียม!$B$5))*แผนรับนิสิตหลักสูตรก่อนปรับปรุง!I36</f>
        <v>0</v>
      </c>
      <c r="G17" s="296">
        <f>((จำนวนหน่วยกิตที่ลงทะเบียน!$C$14*อัตราค่าธรรมเนียม!$B$4)+(จำนวนหน่วยกิตที่ลงทะเบียน!$D$14*อัตราค่าธรรมเนียม!$B$5)+(จำนวนหน่วยกิตที่ลงทะเบียน!$E$14*อัตราค่าธรรมเนียม!$B$4)+(จำนวนหน่วยกิตที่ลงทะเบียน!$F$14*อัตราค่าธรรมเนียม!$B$5))*แผนรับนิสิตหลักสูตรก่อนปรับปรุง!J36</f>
        <v>0</v>
      </c>
      <c r="H17" s="296">
        <f>((จำนวนหน่วยกิตที่ลงทะเบียน!$C$14*อัตราค่าธรรมเนียม!$B$4)+(จำนวนหน่วยกิตที่ลงทะเบียน!$D$14*อัตราค่าธรรมเนียม!$B$5)+(จำนวนหน่วยกิตที่ลงทะเบียน!$E$14*อัตราค่าธรรมเนียม!$B$4)+(จำนวนหน่วยกิตที่ลงทะเบียน!$F$14*อัตราค่าธรรมเนียม!$B$5))*แผนรับนิสิตหลักสูตรก่อนปรับปรุง!K36</f>
        <v>0</v>
      </c>
      <c r="I17" s="296">
        <f>((จำนวนหน่วยกิตที่ลงทะเบียน!$C$14*อัตราค่าธรรมเนียม!$B$4)+(จำนวนหน่วยกิตที่ลงทะเบียน!$D$14*อัตราค่าธรรมเนียม!$B$5)+(จำนวนหน่วยกิตที่ลงทะเบียน!$E$14*อัตราค่าธรรมเนียม!$B$4)+(จำนวนหน่วยกิตที่ลงทะเบียน!$F$14*อัตราค่าธรรมเนียม!$B$5))*แผนรับนิสิตหลักสูตรก่อนปรับปรุง!L36</f>
        <v>0</v>
      </c>
      <c r="J17" s="296">
        <f>((จำนวนหน่วยกิตที่ลงทะเบียน!$C$14*อัตราค่าธรรมเนียม!$B$4)+(จำนวนหน่วยกิตที่ลงทะเบียน!$D$14*อัตราค่าธรรมเนียม!$B$5)+(จำนวนหน่วยกิตที่ลงทะเบียน!$E$14*อัตราค่าธรรมเนียม!$B$4)+(จำนวนหน่วยกิตที่ลงทะเบียน!$F$14*อัตราค่าธรรมเนียม!$B$5))*แผนรับนิสิตหลักสูตรก่อนปรับปรุง!M36</f>
        <v>0</v>
      </c>
      <c r="K17" s="296">
        <f>((จำนวนหน่วยกิตที่ลงทะเบียน!$C$14*อัตราค่าธรรมเนียม!$B$4)+(จำนวนหน่วยกิตที่ลงทะเบียน!$D$14*อัตราค่าธรรมเนียม!$B$5)+(จำนวนหน่วยกิตที่ลงทะเบียน!$E$14*อัตราค่าธรรมเนียม!$B$4)+(จำนวนหน่วยกิตที่ลงทะเบียน!$F$14*อัตราค่าธรรมเนียม!$B$5))*แผนรับนิสิตหลักสูตรก่อนปรับปรุง!N36</f>
        <v>0</v>
      </c>
      <c r="L17" s="296">
        <f>((จำนวนหน่วยกิตที่ลงทะเบียน!$C$14*อัตราค่าธรรมเนียม!$B$4)+(จำนวนหน่วยกิตที่ลงทะเบียน!$D$14*อัตราค่าธรรมเนียม!$B$5)+(จำนวนหน่วยกิตที่ลงทะเบียน!$E$14*อัตราค่าธรรมเนียม!$B$4)+(จำนวนหน่วยกิตที่ลงทะเบียน!$F$14*อัตราค่าธรรมเนียม!$B$5))*แผนรับนิสิตหลักสูตรก่อนปรับปรุง!O36</f>
        <v>0</v>
      </c>
      <c r="M17" s="296">
        <f>((จำนวนหน่วยกิตที่ลงทะเบียน!$C$14*อัตราค่าธรรมเนียม!$B$4)+(จำนวนหน่วยกิตที่ลงทะเบียน!$D$14*อัตราค่าธรรมเนียม!$B$5)+(จำนวนหน่วยกิตที่ลงทะเบียน!$E$14*อัตราค่าธรรมเนียม!$B$4)+(จำนวนหน่วยกิตที่ลงทะเบียน!$F$14*อัตราค่าธรรมเนียม!$B$5))*แผนรับนิสิตหลักสูตรก่อนปรับปรุง!P36</f>
        <v>0</v>
      </c>
      <c r="N17" s="296">
        <f>((จำนวนหน่วยกิตที่ลงทะเบียน!$C$14*อัตราค่าธรรมเนียม!$B$4)+(จำนวนหน่วยกิตที่ลงทะเบียน!$D$14*อัตราค่าธรรมเนียม!$B$5)+(จำนวนหน่วยกิตที่ลงทะเบียน!$E$14*อัตราค่าธรรมเนียม!$B$4)+(จำนวนหน่วยกิตที่ลงทะเบียน!$F$14*อัตราค่าธรรมเนียม!$B$5))*แผนรับนิสิตหลักสูตรก่อนปรับปรุง!Q36</f>
        <v>0</v>
      </c>
      <c r="O17" s="296"/>
      <c r="P17" s="296"/>
      <c r="Q17" s="296"/>
      <c r="R17" s="296"/>
      <c r="S17" s="296"/>
      <c r="T17" s="296"/>
      <c r="U17" s="296"/>
      <c r="V17" s="296"/>
      <c r="W17" s="296"/>
      <c r="X17" s="296"/>
      <c r="Y17" s="296"/>
    </row>
    <row r="18" spans="1:25">
      <c r="A18" s="140"/>
      <c r="B18" s="147" t="s">
        <v>49</v>
      </c>
      <c r="C18" s="296">
        <f>((จำนวนหน่วยกิตที่ลงทะเบียน!$C$15*อัตราค่าธรรมเนียม!$B$4)+(จำนวนหน่วยกิตที่ลงทะเบียน!$D$15*อัตราค่าธรรมเนียม!$B$5)+(จำนวนหน่วยกิตที่ลงทะเบียน!$E$15*อัตราค่าธรรมเนียม!$B$4)+(จำนวนหน่วยกิตที่ลงทะเบียน!$F$15*อัตราค่าธรรมเนียม!$B$5))*แผนรับนิสิตหลักสูตรก่อนปรับปรุง!F37</f>
        <v>296000</v>
      </c>
      <c r="D18" s="296">
        <f>((จำนวนหน่วยกิตที่ลงทะเบียน!$C$15*อัตราค่าธรรมเนียม!$B$4)+(จำนวนหน่วยกิตที่ลงทะเบียน!$D$15*อัตราค่าธรรมเนียม!$B$5)+(จำนวนหน่วยกิตที่ลงทะเบียน!$E$15*อัตราค่าธรรมเนียม!$B$4)+(จำนวนหน่วยกิตที่ลงทะเบียน!$F$15*อัตราค่าธรรมเนียม!$B$5))*แผนรับนิสิตหลักสูตรก่อนปรับปรุง!G37</f>
        <v>296000</v>
      </c>
      <c r="E18" s="296">
        <f>((จำนวนหน่วยกิตที่ลงทะเบียน!$C$15*อัตราค่าธรรมเนียม!$B$4)+(จำนวนหน่วยกิตที่ลงทะเบียน!$D$15*อัตราค่าธรรมเนียม!$B$5)+(จำนวนหน่วยกิตที่ลงทะเบียน!$E$15*อัตราค่าธรรมเนียม!$B$4)+(จำนวนหน่วยกิตที่ลงทะเบียน!$F$15*อัตราค่าธรรมเนียม!$B$5))*แผนรับนิสิตหลักสูตรก่อนปรับปรุง!H37</f>
        <v>296000</v>
      </c>
      <c r="F18" s="296">
        <f>((จำนวนหน่วยกิตที่ลงทะเบียน!$C$15*อัตราค่าธรรมเนียม!$B$4)+(จำนวนหน่วยกิตที่ลงทะเบียน!$D$15*อัตราค่าธรรมเนียม!$B$5)+(จำนวนหน่วยกิตที่ลงทะเบียน!$E$15*อัตราค่าธรรมเนียม!$B$4)+(จำนวนหน่วยกิตที่ลงทะเบียน!$F$15*อัตราค่าธรรมเนียม!$B$5))*แผนรับนิสิตหลักสูตรก่อนปรับปรุง!I37</f>
        <v>296000</v>
      </c>
      <c r="G18" s="296">
        <f>((จำนวนหน่วยกิตที่ลงทะเบียน!$C$15*อัตราค่าธรรมเนียม!$B$4)+(จำนวนหน่วยกิตที่ลงทะเบียน!$D$15*อัตราค่าธรรมเนียม!$B$5)+(จำนวนหน่วยกิตที่ลงทะเบียน!$E$15*อัตราค่าธรรมเนียม!$B$4)+(จำนวนหน่วยกิตที่ลงทะเบียน!$F$15*อัตราค่าธรรมเนียม!$B$5))*แผนรับนิสิตหลักสูตรก่อนปรับปรุง!J37</f>
        <v>0</v>
      </c>
      <c r="H18" s="296">
        <f>((จำนวนหน่วยกิตที่ลงทะเบียน!$C$15*อัตราค่าธรรมเนียม!$B$4)+(จำนวนหน่วยกิตที่ลงทะเบียน!$D$15*อัตราค่าธรรมเนียม!$B$5)+(จำนวนหน่วยกิตที่ลงทะเบียน!$E$15*อัตราค่าธรรมเนียม!$B$4)+(จำนวนหน่วยกิตที่ลงทะเบียน!$F$15*อัตราค่าธรรมเนียม!$B$5))*แผนรับนิสิตหลักสูตรก่อนปรับปรุง!K37</f>
        <v>0</v>
      </c>
      <c r="I18" s="296">
        <f>((จำนวนหน่วยกิตที่ลงทะเบียน!$C$15*อัตราค่าธรรมเนียม!$B$4)+(จำนวนหน่วยกิตที่ลงทะเบียน!$D$15*อัตราค่าธรรมเนียม!$B$5)+(จำนวนหน่วยกิตที่ลงทะเบียน!$E$15*อัตราค่าธรรมเนียม!$B$4)+(จำนวนหน่วยกิตที่ลงทะเบียน!$F$15*อัตราค่าธรรมเนียม!$B$5))*แผนรับนิสิตหลักสูตรก่อนปรับปรุง!L37</f>
        <v>0</v>
      </c>
      <c r="J18" s="296">
        <f>((จำนวนหน่วยกิตที่ลงทะเบียน!$C$15*อัตราค่าธรรมเนียม!$B$4)+(จำนวนหน่วยกิตที่ลงทะเบียน!$D$15*อัตราค่าธรรมเนียม!$B$5)+(จำนวนหน่วยกิตที่ลงทะเบียน!$E$15*อัตราค่าธรรมเนียม!$B$4)+(จำนวนหน่วยกิตที่ลงทะเบียน!$F$15*อัตราค่าธรรมเนียม!$B$5))*แผนรับนิสิตหลักสูตรก่อนปรับปรุง!M37</f>
        <v>0</v>
      </c>
      <c r="K18" s="296">
        <f>((จำนวนหน่วยกิตที่ลงทะเบียน!$C$15*อัตราค่าธรรมเนียม!$B$4)+(จำนวนหน่วยกิตที่ลงทะเบียน!$D$15*อัตราค่าธรรมเนียม!$B$5)+(จำนวนหน่วยกิตที่ลงทะเบียน!$E$15*อัตราค่าธรรมเนียม!$B$4)+(จำนวนหน่วยกิตที่ลงทะเบียน!$F$15*อัตราค่าธรรมเนียม!$B$5))*แผนรับนิสิตหลักสูตรก่อนปรับปรุง!N37</f>
        <v>0</v>
      </c>
      <c r="L18" s="296">
        <f>((จำนวนหน่วยกิตที่ลงทะเบียน!$C$15*อัตราค่าธรรมเนียม!$B$4)+(จำนวนหน่วยกิตที่ลงทะเบียน!$D$15*อัตราค่าธรรมเนียม!$B$5)+(จำนวนหน่วยกิตที่ลงทะเบียน!$E$15*อัตราค่าธรรมเนียม!$B$4)+(จำนวนหน่วยกิตที่ลงทะเบียน!$F$15*อัตราค่าธรรมเนียม!$B$5))*แผนรับนิสิตหลักสูตรก่อนปรับปรุง!O37</f>
        <v>0</v>
      </c>
      <c r="M18" s="296">
        <f>((จำนวนหน่วยกิตที่ลงทะเบียน!$C$15*อัตราค่าธรรมเนียม!$B$4)+(จำนวนหน่วยกิตที่ลงทะเบียน!$D$15*อัตราค่าธรรมเนียม!$B$5)+(จำนวนหน่วยกิตที่ลงทะเบียน!$E$15*อัตราค่าธรรมเนียม!$B$4)+(จำนวนหน่วยกิตที่ลงทะเบียน!$F$15*อัตราค่าธรรมเนียม!$B$5))*แผนรับนิสิตหลักสูตรก่อนปรับปรุง!P37</f>
        <v>0</v>
      </c>
      <c r="N18" s="296">
        <f>((จำนวนหน่วยกิตที่ลงทะเบียน!$C$15*อัตราค่าธรรมเนียม!$B$4)+(จำนวนหน่วยกิตที่ลงทะเบียน!$D$15*อัตราค่าธรรมเนียม!$B$5)+(จำนวนหน่วยกิตที่ลงทะเบียน!$E$15*อัตราค่าธรรมเนียม!$B$4)+(จำนวนหน่วยกิตที่ลงทะเบียน!$F$15*อัตราค่าธรรมเนียม!$B$5))*แผนรับนิสิตหลักสูตรก่อนปรับปรุง!Q37</f>
        <v>0</v>
      </c>
      <c r="O18" s="296"/>
      <c r="P18" s="296"/>
      <c r="Q18" s="296"/>
      <c r="R18" s="296"/>
      <c r="S18" s="296"/>
      <c r="T18" s="296"/>
      <c r="U18" s="296"/>
      <c r="V18" s="296"/>
      <c r="W18" s="296"/>
      <c r="X18" s="296"/>
      <c r="Y18" s="296"/>
    </row>
    <row r="19" spans="1:25" s="146" customFormat="1">
      <c r="A19" s="159" t="s">
        <v>30</v>
      </c>
      <c r="B19" s="165"/>
      <c r="C19" s="297"/>
      <c r="D19" s="168"/>
      <c r="E19" s="168"/>
      <c r="F19" s="168"/>
      <c r="G19" s="168"/>
      <c r="H19" s="168"/>
      <c r="I19" s="168"/>
      <c r="J19" s="168"/>
      <c r="K19" s="168"/>
      <c r="L19" s="168"/>
      <c r="M19" s="168"/>
      <c r="N19" s="168"/>
      <c r="O19" s="168"/>
      <c r="P19" s="168"/>
      <c r="Q19" s="168"/>
      <c r="R19" s="168"/>
      <c r="S19" s="168"/>
      <c r="T19" s="168"/>
      <c r="U19" s="168"/>
      <c r="V19" s="168"/>
      <c r="W19" s="168"/>
      <c r="X19" s="168"/>
      <c r="Y19" s="168"/>
    </row>
    <row r="20" spans="1:25">
      <c r="A20" s="140"/>
      <c r="B20" s="147" t="s">
        <v>44</v>
      </c>
      <c r="C20" s="296">
        <f>((จำนวนหน่วยกิตที่ลงทะเบียน!$C$21*อัตราค่าธรรมเนียม!$C$4)+(จำนวนหน่วยกิตที่ลงทะเบียน!$D$21*อัตราค่าธรรมเนียม!$C$5))*แผนรับนิสิตหลักสูตรก่อนปรับปรุง!F39*60%+((จำนวนหน่วยกิตที่ลงทะเบียน!$E$21*อัตราค่าธรรมเนียม!$C$4)+(จำนวนหน่วยกิตที่ลงทะเบียน!$F$21*อัตราค่าธรรมเนียม!$C$5)+(จำนวนหน่วยกิตที่ลงทะเบียน!$G$21*อัตราค่าธรรมเนียม!$D$4)+(จำนวนหน่วยกิตที่ลงทะเบียน!$H$21*อัตราค่าธรรมเนียม!$D$5))*แผนรับนิสิตหลักสูตรก่อนปรับปรุง!F39</f>
        <v>409500</v>
      </c>
      <c r="D20" s="296">
        <f>((จำนวนหน่วยกิตที่ลงทะเบียน!$C$21*อัตราค่าธรรมเนียม!$C$4)+(จำนวนหน่วยกิตที่ลงทะเบียน!$D$21*อัตราค่าธรรมเนียม!$C$5))*แผนรับนิสิตหลักสูตรก่อนปรับปรุง!G39*60%+((จำนวนหน่วยกิตที่ลงทะเบียน!$E$21*อัตราค่าธรรมเนียม!$C$4)+(จำนวนหน่วยกิตที่ลงทะเบียน!$F$21*อัตราค่าธรรมเนียม!$C$5)+(จำนวนหน่วยกิตที่ลงทะเบียน!$G$21*อัตราค่าธรรมเนียม!$D$4)+(จำนวนหน่วยกิตที่ลงทะเบียน!$H$21*อัตราค่าธรรมเนียม!$D$5))*แผนรับนิสิตหลักสูตรก่อนปรับปรุง!G39</f>
        <v>0</v>
      </c>
      <c r="E20" s="296">
        <f>((จำนวนหน่วยกิตที่ลงทะเบียน!$C$21*อัตราค่าธรรมเนียม!$C$4)+(จำนวนหน่วยกิตที่ลงทะเบียน!$D$21*อัตราค่าธรรมเนียม!$C$5))*แผนรับนิสิตหลักสูตรก่อนปรับปรุง!H39*60%+((จำนวนหน่วยกิตที่ลงทะเบียน!$E$21*อัตราค่าธรรมเนียม!$C$4)+(จำนวนหน่วยกิตที่ลงทะเบียน!$F$21*อัตราค่าธรรมเนียม!$C$5)+(จำนวนหน่วยกิตที่ลงทะเบียน!$G$21*อัตราค่าธรรมเนียม!$D$4)+(จำนวนหน่วยกิตที่ลงทะเบียน!$H$21*อัตราค่าธรรมเนียม!$D$5))*แผนรับนิสิตหลักสูตรก่อนปรับปรุง!H39</f>
        <v>0</v>
      </c>
      <c r="F20" s="296">
        <f>((จำนวนหน่วยกิตที่ลงทะเบียน!$C$21*อัตราค่าธรรมเนียม!$C$4)+(จำนวนหน่วยกิตที่ลงทะเบียน!$D$21*อัตราค่าธรรมเนียม!$C$5))*แผนรับนิสิตหลักสูตรก่อนปรับปรุง!I39*60%+((จำนวนหน่วยกิตที่ลงทะเบียน!$E$21*อัตราค่าธรรมเนียม!$C$4)+(จำนวนหน่วยกิตที่ลงทะเบียน!$F$21*อัตราค่าธรรมเนียม!$C$5)+(จำนวนหน่วยกิตที่ลงทะเบียน!$G$21*อัตราค่าธรรมเนียม!$D$4)+(จำนวนหน่วยกิตที่ลงทะเบียน!$H$21*อัตราค่าธรรมเนียม!$D$5))*แผนรับนิสิตหลักสูตรก่อนปรับปรุง!I39</f>
        <v>0</v>
      </c>
      <c r="G20" s="296">
        <f>((จำนวนหน่วยกิตที่ลงทะเบียน!$C$21*อัตราค่าธรรมเนียม!$C$4)+(จำนวนหน่วยกิตที่ลงทะเบียน!$D$21*อัตราค่าธรรมเนียม!$C$5))*แผนรับนิสิตหลักสูตรก่อนปรับปรุง!J39*60%+((จำนวนหน่วยกิตที่ลงทะเบียน!$E$21*อัตราค่าธรรมเนียม!$C$4)+(จำนวนหน่วยกิตที่ลงทะเบียน!$F$21*อัตราค่าธรรมเนียม!$C$5)+(จำนวนหน่วยกิตที่ลงทะเบียน!$G$21*อัตราค่าธรรมเนียม!$D$4)+(จำนวนหน่วยกิตที่ลงทะเบียน!$H$21*อัตราค่าธรรมเนียม!$D$5))*แผนรับนิสิตหลักสูตรก่อนปรับปรุง!J39</f>
        <v>0</v>
      </c>
      <c r="H20" s="296">
        <f>((จำนวนหน่วยกิตที่ลงทะเบียน!$C$21*อัตราค่าธรรมเนียม!$C$4)+(จำนวนหน่วยกิตที่ลงทะเบียน!$D$21*อัตราค่าธรรมเนียม!$C$5))*แผนรับนิสิตหลักสูตรก่อนปรับปรุง!K39*60%+((จำนวนหน่วยกิตที่ลงทะเบียน!$E$21*อัตราค่าธรรมเนียม!$C$4)+(จำนวนหน่วยกิตที่ลงทะเบียน!$F$21*อัตราค่าธรรมเนียม!$C$5)+(จำนวนหน่วยกิตที่ลงทะเบียน!$G$21*อัตราค่าธรรมเนียม!$D$4)+(จำนวนหน่วยกิตที่ลงทะเบียน!$H$21*อัตราค่าธรรมเนียม!$D$5))*แผนรับนิสิตหลักสูตรก่อนปรับปรุง!K39</f>
        <v>0</v>
      </c>
      <c r="I20" s="296">
        <f>((จำนวนหน่วยกิตที่ลงทะเบียน!$C$21*อัตราค่าธรรมเนียม!$C$4)+(จำนวนหน่วยกิตที่ลงทะเบียน!$D$21*อัตราค่าธรรมเนียม!$C$5))*แผนรับนิสิตหลักสูตรก่อนปรับปรุง!L39*60%+((จำนวนหน่วยกิตที่ลงทะเบียน!$E$21*อัตราค่าธรรมเนียม!$C$4)+(จำนวนหน่วยกิตที่ลงทะเบียน!$F$21*อัตราค่าธรรมเนียม!$C$5)+(จำนวนหน่วยกิตที่ลงทะเบียน!$G$21*อัตราค่าธรรมเนียม!$D$4)+(จำนวนหน่วยกิตที่ลงทะเบียน!$H$21*อัตราค่าธรรมเนียม!$D$5))*แผนรับนิสิตหลักสูตรก่อนปรับปรุง!L39</f>
        <v>0</v>
      </c>
      <c r="J20" s="296">
        <f>((จำนวนหน่วยกิตที่ลงทะเบียน!$C$21*อัตราค่าธรรมเนียม!$C$4)+(จำนวนหน่วยกิตที่ลงทะเบียน!$D$21*อัตราค่าธรรมเนียม!$C$5))*แผนรับนิสิตหลักสูตรก่อนปรับปรุง!M39*60%+((จำนวนหน่วยกิตที่ลงทะเบียน!$E$21*อัตราค่าธรรมเนียม!$C$4)+(จำนวนหน่วยกิตที่ลงทะเบียน!$F$21*อัตราค่าธรรมเนียม!$C$5)+(จำนวนหน่วยกิตที่ลงทะเบียน!$G$21*อัตราค่าธรรมเนียม!$D$4)+(จำนวนหน่วยกิตที่ลงทะเบียน!$H$21*อัตราค่าธรรมเนียม!$D$5))*แผนรับนิสิตหลักสูตรก่อนปรับปรุง!M39</f>
        <v>0</v>
      </c>
      <c r="K20" s="296">
        <f>((จำนวนหน่วยกิตที่ลงทะเบียน!$C$21*อัตราค่าธรรมเนียม!$C$4)+(จำนวนหน่วยกิตที่ลงทะเบียน!$D$21*อัตราค่าธรรมเนียม!$C$5))*แผนรับนิสิตหลักสูตรก่อนปรับปรุง!N39*60%+((จำนวนหน่วยกิตที่ลงทะเบียน!$E$21*อัตราค่าธรรมเนียม!$C$4)+(จำนวนหน่วยกิตที่ลงทะเบียน!$F$21*อัตราค่าธรรมเนียม!$C$5)+(จำนวนหน่วยกิตที่ลงทะเบียน!$G$21*อัตราค่าธรรมเนียม!$D$4)+(จำนวนหน่วยกิตที่ลงทะเบียน!$H$21*อัตราค่าธรรมเนียม!$D$5))*แผนรับนิสิตหลักสูตรก่อนปรับปรุง!N39</f>
        <v>0</v>
      </c>
      <c r="L20" s="296">
        <f>((จำนวนหน่วยกิตที่ลงทะเบียน!$C$21*อัตราค่าธรรมเนียม!$C$4)+(จำนวนหน่วยกิตที่ลงทะเบียน!$D$21*อัตราค่าธรรมเนียม!$C$5))*แผนรับนิสิตหลักสูตรก่อนปรับปรุง!O39*60%+((จำนวนหน่วยกิตที่ลงทะเบียน!$E$21*อัตราค่าธรรมเนียม!$C$4)+(จำนวนหน่วยกิตที่ลงทะเบียน!$F$21*อัตราค่าธรรมเนียม!$C$5)+(จำนวนหน่วยกิตที่ลงทะเบียน!$G$21*อัตราค่าธรรมเนียม!$D$4)+(จำนวนหน่วยกิตที่ลงทะเบียน!$H$21*อัตราค่าธรรมเนียม!$D$5))*แผนรับนิสิตหลักสูตรก่อนปรับปรุง!O39</f>
        <v>0</v>
      </c>
      <c r="M20" s="296">
        <f>((จำนวนหน่วยกิตที่ลงทะเบียน!$C$21*อัตราค่าธรรมเนียม!$C$4)+(จำนวนหน่วยกิตที่ลงทะเบียน!$D$21*อัตราค่าธรรมเนียม!$C$5))*แผนรับนิสิตหลักสูตรก่อนปรับปรุง!P39*60%+((จำนวนหน่วยกิตที่ลงทะเบียน!$E$21*อัตราค่าธรรมเนียม!$C$4)+(จำนวนหน่วยกิตที่ลงทะเบียน!$F$21*อัตราค่าธรรมเนียม!$C$5)+(จำนวนหน่วยกิตที่ลงทะเบียน!$G$21*อัตราค่าธรรมเนียม!$D$4)+(จำนวนหน่วยกิตที่ลงทะเบียน!$H$21*อัตราค่าธรรมเนียม!$D$5))*แผนรับนิสิตหลักสูตรก่อนปรับปรุง!P39</f>
        <v>0</v>
      </c>
      <c r="N20" s="296">
        <f>((จำนวนหน่วยกิตที่ลงทะเบียน!$C$21*อัตราค่าธรรมเนียม!$C$4)+(จำนวนหน่วยกิตที่ลงทะเบียน!$D$21*อัตราค่าธรรมเนียม!$C$5))*แผนรับนิสิตหลักสูตรก่อนปรับปรุง!Q39*60%+((จำนวนหน่วยกิตที่ลงทะเบียน!$E$21*อัตราค่าธรรมเนียม!$C$4)+(จำนวนหน่วยกิตที่ลงทะเบียน!$F$21*อัตราค่าธรรมเนียม!$C$5)+(จำนวนหน่วยกิตที่ลงทะเบียน!$G$21*อัตราค่าธรรมเนียม!$D$4)+(จำนวนหน่วยกิตที่ลงทะเบียน!$H$21*อัตราค่าธรรมเนียม!$D$5))*แผนรับนิสิตหลักสูตรก่อนปรับปรุง!Q39</f>
        <v>0</v>
      </c>
      <c r="O20" s="296"/>
      <c r="P20" s="296"/>
      <c r="Q20" s="296"/>
      <c r="R20" s="296"/>
      <c r="S20" s="296"/>
      <c r="T20" s="296"/>
      <c r="U20" s="296"/>
      <c r="V20" s="296"/>
      <c r="W20" s="296"/>
      <c r="X20" s="296"/>
      <c r="Y20" s="296"/>
    </row>
    <row r="21" spans="1:25">
      <c r="A21" s="140"/>
      <c r="B21" s="147" t="s">
        <v>43</v>
      </c>
      <c r="C21" s="296">
        <f>((จำนวนหน่วยกิตที่ลงทะเบียน!$C$22*อัตราค่าธรรมเนียม!$C$4)+(จำนวนหน่วยกิตที่ลงทะเบียน!$D$22*อัตราค่าธรรมเนียม!$C$5)+(จำนวนหน่วยกิตที่ลงทะเบียน!$E$22*อัตราค่าธรรมเนียม!$C$4)+(จำนวนหน่วยกิตที่ลงทะเบียน!$F$22*อัตราค่าธรรมเนียม!$C$5)+(จำนวนหน่วยกิตที่ลงทะเบียน!$G$22*อัตราค่าธรรมเนียม!$D$4)+(จำนวนหน่วยกิตที่ลงทะเบียน!$H$22*อัตราค่าธรรมเนียม!$D$5))*แผนรับนิสิตหลักสูตรก่อนปรับปรุง!F40</f>
        <v>477000</v>
      </c>
      <c r="D21" s="296">
        <f>((จำนวนหน่วยกิตที่ลงทะเบียน!$C$22*อัตราค่าธรรมเนียม!$C$4)+(จำนวนหน่วยกิตที่ลงทะเบียน!$D$22*อัตราค่าธรรมเนียม!$C$5)+(จำนวนหน่วยกิตที่ลงทะเบียน!$E$22*อัตราค่าธรรมเนียม!$C$4)+(จำนวนหน่วยกิตที่ลงทะเบียน!$F$22*อัตราค่าธรรมเนียม!$C$5)+(จำนวนหน่วยกิตที่ลงทะเบียน!$G$22*อัตราค่าธรรมเนียม!$D$4)+(จำนวนหน่วยกิตที่ลงทะเบียน!$H$22*อัตราค่าธรรมเนียม!$D$5))*แผนรับนิสิตหลักสูตรก่อนปรับปรุง!G40</f>
        <v>477000</v>
      </c>
      <c r="E21" s="296">
        <f>((จำนวนหน่วยกิตที่ลงทะเบียน!$C$22*อัตราค่าธรรมเนียม!$C$4)+(จำนวนหน่วยกิตที่ลงทะเบียน!$D$22*อัตราค่าธรรมเนียม!$C$5)+(จำนวนหน่วยกิตที่ลงทะเบียน!$E$22*อัตราค่าธรรมเนียม!$C$4)+(จำนวนหน่วยกิตที่ลงทะเบียน!$F$22*อัตราค่าธรรมเนียม!$C$5)+(จำนวนหน่วยกิตที่ลงทะเบียน!$G$22*อัตราค่าธรรมเนียม!$D$4)+(จำนวนหน่วยกิตที่ลงทะเบียน!$H$22*อัตราค่าธรรมเนียม!$D$5))*แผนรับนิสิตหลักสูตรก่อนปรับปรุง!H40</f>
        <v>0</v>
      </c>
      <c r="F21" s="296">
        <f>((จำนวนหน่วยกิตที่ลงทะเบียน!$C$22*อัตราค่าธรรมเนียม!$C$4)+(จำนวนหน่วยกิตที่ลงทะเบียน!$D$22*อัตราค่าธรรมเนียม!$C$5)+(จำนวนหน่วยกิตที่ลงทะเบียน!$E$22*อัตราค่าธรรมเนียม!$C$4)+(จำนวนหน่วยกิตที่ลงทะเบียน!$F$22*อัตราค่าธรรมเนียม!$C$5)+(จำนวนหน่วยกิตที่ลงทะเบียน!$G$22*อัตราค่าธรรมเนียม!$D$4)+(จำนวนหน่วยกิตที่ลงทะเบียน!$H$22*อัตราค่าธรรมเนียม!$D$5))*แผนรับนิสิตหลักสูตรก่อนปรับปรุง!I40</f>
        <v>0</v>
      </c>
      <c r="G21" s="296">
        <f>((จำนวนหน่วยกิตที่ลงทะเบียน!$C$22*อัตราค่าธรรมเนียม!$C$4)+(จำนวนหน่วยกิตที่ลงทะเบียน!$D$22*อัตราค่าธรรมเนียม!$C$5)+(จำนวนหน่วยกิตที่ลงทะเบียน!$E$22*อัตราค่าธรรมเนียม!$C$4)+(จำนวนหน่วยกิตที่ลงทะเบียน!$F$22*อัตราค่าธรรมเนียม!$C$5)+(จำนวนหน่วยกิตที่ลงทะเบียน!$G$22*อัตราค่าธรรมเนียม!$D$4)+(จำนวนหน่วยกิตที่ลงทะเบียน!$H$22*อัตราค่าธรรมเนียม!$D$5))*แผนรับนิสิตหลักสูตรก่อนปรับปรุง!J40</f>
        <v>0</v>
      </c>
      <c r="H21" s="296">
        <f>((จำนวนหน่วยกิตที่ลงทะเบียน!$C$22*อัตราค่าธรรมเนียม!$C$4)+(จำนวนหน่วยกิตที่ลงทะเบียน!$D$22*อัตราค่าธรรมเนียม!$C$5)+(จำนวนหน่วยกิตที่ลงทะเบียน!$E$22*อัตราค่าธรรมเนียม!$C$4)+(จำนวนหน่วยกิตที่ลงทะเบียน!$F$22*อัตราค่าธรรมเนียม!$C$5)+(จำนวนหน่วยกิตที่ลงทะเบียน!$G$22*อัตราค่าธรรมเนียม!$D$4)+(จำนวนหน่วยกิตที่ลงทะเบียน!$H$22*อัตราค่าธรรมเนียม!$D$5))*แผนรับนิสิตหลักสูตรก่อนปรับปรุง!K40</f>
        <v>0</v>
      </c>
      <c r="I21" s="296">
        <f>((จำนวนหน่วยกิตที่ลงทะเบียน!$C$22*อัตราค่าธรรมเนียม!$C$4)+(จำนวนหน่วยกิตที่ลงทะเบียน!$D$22*อัตราค่าธรรมเนียม!$C$5)+(จำนวนหน่วยกิตที่ลงทะเบียน!$E$22*อัตราค่าธรรมเนียม!$C$4)+(จำนวนหน่วยกิตที่ลงทะเบียน!$F$22*อัตราค่าธรรมเนียม!$C$5)+(จำนวนหน่วยกิตที่ลงทะเบียน!$G$22*อัตราค่าธรรมเนียม!$D$4)+(จำนวนหน่วยกิตที่ลงทะเบียน!$H$22*อัตราค่าธรรมเนียม!$D$5))*แผนรับนิสิตหลักสูตรก่อนปรับปรุง!L40</f>
        <v>0</v>
      </c>
      <c r="J21" s="296">
        <f>((จำนวนหน่วยกิตที่ลงทะเบียน!$C$22*อัตราค่าธรรมเนียม!$C$4)+(จำนวนหน่วยกิตที่ลงทะเบียน!$D$22*อัตราค่าธรรมเนียม!$C$5)+(จำนวนหน่วยกิตที่ลงทะเบียน!$E$22*อัตราค่าธรรมเนียม!$C$4)+(จำนวนหน่วยกิตที่ลงทะเบียน!$F$22*อัตราค่าธรรมเนียม!$C$5)+(จำนวนหน่วยกิตที่ลงทะเบียน!$G$22*อัตราค่าธรรมเนียม!$D$4)+(จำนวนหน่วยกิตที่ลงทะเบียน!$H$22*อัตราค่าธรรมเนียม!$D$5))*แผนรับนิสิตหลักสูตรก่อนปรับปรุง!M40</f>
        <v>0</v>
      </c>
      <c r="K21" s="296">
        <f>((จำนวนหน่วยกิตที่ลงทะเบียน!$C$22*อัตราค่าธรรมเนียม!$C$4)+(จำนวนหน่วยกิตที่ลงทะเบียน!$D$22*อัตราค่าธรรมเนียม!$C$5)+(จำนวนหน่วยกิตที่ลงทะเบียน!$E$22*อัตราค่าธรรมเนียม!$C$4)+(จำนวนหน่วยกิตที่ลงทะเบียน!$F$22*อัตราค่าธรรมเนียม!$C$5)+(จำนวนหน่วยกิตที่ลงทะเบียน!$G$22*อัตราค่าธรรมเนียม!$D$4)+(จำนวนหน่วยกิตที่ลงทะเบียน!$H$22*อัตราค่าธรรมเนียม!$D$5))*แผนรับนิสิตหลักสูตรก่อนปรับปรุง!N40</f>
        <v>0</v>
      </c>
      <c r="L21" s="296">
        <f>((จำนวนหน่วยกิตที่ลงทะเบียน!$C$22*อัตราค่าธรรมเนียม!$C$4)+(จำนวนหน่วยกิตที่ลงทะเบียน!$D$22*อัตราค่าธรรมเนียม!$C$5)+(จำนวนหน่วยกิตที่ลงทะเบียน!$E$22*อัตราค่าธรรมเนียม!$C$4)+(จำนวนหน่วยกิตที่ลงทะเบียน!$F$22*อัตราค่าธรรมเนียม!$C$5)+(จำนวนหน่วยกิตที่ลงทะเบียน!$G$22*อัตราค่าธรรมเนียม!$D$4)+(จำนวนหน่วยกิตที่ลงทะเบียน!$H$22*อัตราค่าธรรมเนียม!$D$5))*แผนรับนิสิตหลักสูตรก่อนปรับปรุง!O40</f>
        <v>0</v>
      </c>
      <c r="M21" s="296">
        <f>((จำนวนหน่วยกิตที่ลงทะเบียน!$C$22*อัตราค่าธรรมเนียม!$C$4)+(จำนวนหน่วยกิตที่ลงทะเบียน!$D$22*อัตราค่าธรรมเนียม!$C$5)+(จำนวนหน่วยกิตที่ลงทะเบียน!$E$22*อัตราค่าธรรมเนียม!$C$4)+(จำนวนหน่วยกิตที่ลงทะเบียน!$F$22*อัตราค่าธรรมเนียม!$C$5)+(จำนวนหน่วยกิตที่ลงทะเบียน!$G$22*อัตราค่าธรรมเนียม!$D$4)+(จำนวนหน่วยกิตที่ลงทะเบียน!$H$22*อัตราค่าธรรมเนียม!$D$5))*แผนรับนิสิตหลักสูตรก่อนปรับปรุง!P40</f>
        <v>0</v>
      </c>
      <c r="N21" s="296">
        <f>((จำนวนหน่วยกิตที่ลงทะเบียน!$C$22*อัตราค่าธรรมเนียม!$C$4)+(จำนวนหน่วยกิตที่ลงทะเบียน!$D$22*อัตราค่าธรรมเนียม!$C$5)+(จำนวนหน่วยกิตที่ลงทะเบียน!$E$22*อัตราค่าธรรมเนียม!$C$4)+(จำนวนหน่วยกิตที่ลงทะเบียน!$F$22*อัตราค่าธรรมเนียม!$C$5)+(จำนวนหน่วยกิตที่ลงทะเบียน!$G$22*อัตราค่าธรรมเนียม!$D$4)+(จำนวนหน่วยกิตที่ลงทะเบียน!$H$22*อัตราค่าธรรมเนียม!$D$5))*แผนรับนิสิตหลักสูตรก่อนปรับปรุง!Q40</f>
        <v>0</v>
      </c>
      <c r="O21" s="296"/>
      <c r="P21" s="296"/>
      <c r="Q21" s="296"/>
      <c r="R21" s="296"/>
      <c r="S21" s="296"/>
      <c r="T21" s="296"/>
      <c r="U21" s="296"/>
      <c r="V21" s="296"/>
      <c r="W21" s="296"/>
      <c r="X21" s="296"/>
      <c r="Y21" s="296"/>
    </row>
    <row r="22" spans="1:25">
      <c r="A22" s="140"/>
      <c r="B22" s="147" t="s">
        <v>42</v>
      </c>
      <c r="C22" s="296">
        <f>((จำนวนหน่วยกิตที่ลงทะเบียน!$C$23*อัตราค่าธรรมเนียม!$C$4)+(จำนวนหน่วยกิตที่ลงทะเบียน!$D$23*อัตราค่าธรรมเนียม!$C$5)+(จำนวนหน่วยกิตที่ลงทะเบียน!$E$23*อัตราค่าธรรมเนียม!$C$4)+(จำนวนหน่วยกิตที่ลงทะเบียน!$F$23*อัตราค่าธรรมเนียม!$C$5)+(จำนวนหน่วยกิตที่ลงทะเบียน!$G$23*อัตราค่าธรรมเนียม!$D$4)+(จำนวนหน่วยกิตที่ลงทะเบียน!$H$23*อัตราค่าธรรมเนียม!$D$5))*แผนรับนิสิตหลักสูตรก่อนปรับปรุง!F41</f>
        <v>571500</v>
      </c>
      <c r="D22" s="296">
        <f>((จำนวนหน่วยกิตที่ลงทะเบียน!$C$23*อัตราค่าธรรมเนียม!$C$4)+(จำนวนหน่วยกิตที่ลงทะเบียน!$D$23*อัตราค่าธรรมเนียม!$C$5)+(จำนวนหน่วยกิตที่ลงทะเบียน!$E$23*อัตราค่าธรรมเนียม!$C$4)+(จำนวนหน่วยกิตที่ลงทะเบียน!$F$23*อัตราค่าธรรมเนียม!$C$5)+(จำนวนหน่วยกิตที่ลงทะเบียน!$G$23*อัตราค่าธรรมเนียม!$D$4)+(จำนวนหน่วยกิตที่ลงทะเบียน!$H$23*อัตราค่าธรรมเนียม!$D$5))*แผนรับนิสิตหลักสูตรก่อนปรับปรุง!G41</f>
        <v>571500</v>
      </c>
      <c r="E22" s="296">
        <f>((จำนวนหน่วยกิตที่ลงทะเบียน!$C$23*อัตราค่าธรรมเนียม!$C$4)+(จำนวนหน่วยกิตที่ลงทะเบียน!$D$23*อัตราค่าธรรมเนียม!$C$5)+(จำนวนหน่วยกิตที่ลงทะเบียน!$E$23*อัตราค่าธรรมเนียม!$C$4)+(จำนวนหน่วยกิตที่ลงทะเบียน!$F$23*อัตราค่าธรรมเนียม!$C$5)+(จำนวนหน่วยกิตที่ลงทะเบียน!$G$23*อัตราค่าธรรมเนียม!$D$4)+(จำนวนหน่วยกิตที่ลงทะเบียน!$H$23*อัตราค่าธรรมเนียม!$D$5))*แผนรับนิสิตหลักสูตรก่อนปรับปรุง!H41</f>
        <v>571500</v>
      </c>
      <c r="F22" s="296">
        <f>((จำนวนหน่วยกิตที่ลงทะเบียน!$C$23*อัตราค่าธรรมเนียม!$C$4)+(จำนวนหน่วยกิตที่ลงทะเบียน!$D$23*อัตราค่าธรรมเนียม!$C$5)+(จำนวนหน่วยกิตที่ลงทะเบียน!$E$23*อัตราค่าธรรมเนียม!$C$4)+(จำนวนหน่วยกิตที่ลงทะเบียน!$F$23*อัตราค่าธรรมเนียม!$C$5)+(จำนวนหน่วยกิตที่ลงทะเบียน!$G$23*อัตราค่าธรรมเนียม!$D$4)+(จำนวนหน่วยกิตที่ลงทะเบียน!$H$23*อัตราค่าธรรมเนียม!$D$5))*แผนรับนิสิตหลักสูตรก่อนปรับปรุง!I41</f>
        <v>0</v>
      </c>
      <c r="G22" s="296">
        <f>((จำนวนหน่วยกิตที่ลงทะเบียน!$C$23*อัตราค่าธรรมเนียม!$C$4)+(จำนวนหน่วยกิตที่ลงทะเบียน!$D$23*อัตราค่าธรรมเนียม!$C$5)+(จำนวนหน่วยกิตที่ลงทะเบียน!$E$23*อัตราค่าธรรมเนียม!$C$4)+(จำนวนหน่วยกิตที่ลงทะเบียน!$F$23*อัตราค่าธรรมเนียม!$C$5)+(จำนวนหน่วยกิตที่ลงทะเบียน!$G$23*อัตราค่าธรรมเนียม!$D$4)+(จำนวนหน่วยกิตที่ลงทะเบียน!$H$23*อัตราค่าธรรมเนียม!$D$5))*แผนรับนิสิตหลักสูตรก่อนปรับปรุง!J41</f>
        <v>0</v>
      </c>
      <c r="H22" s="296">
        <f>((จำนวนหน่วยกิตที่ลงทะเบียน!$C$23*อัตราค่าธรรมเนียม!$C$4)+(จำนวนหน่วยกิตที่ลงทะเบียน!$D$23*อัตราค่าธรรมเนียม!$C$5)+(จำนวนหน่วยกิตที่ลงทะเบียน!$E$23*อัตราค่าธรรมเนียม!$C$4)+(จำนวนหน่วยกิตที่ลงทะเบียน!$F$23*อัตราค่าธรรมเนียม!$C$5)+(จำนวนหน่วยกิตที่ลงทะเบียน!$G$23*อัตราค่าธรรมเนียม!$D$4)+(จำนวนหน่วยกิตที่ลงทะเบียน!$H$23*อัตราค่าธรรมเนียม!$D$5))*แผนรับนิสิตหลักสูตรก่อนปรับปรุง!K41</f>
        <v>0</v>
      </c>
      <c r="I22" s="296">
        <f>((จำนวนหน่วยกิตที่ลงทะเบียน!$C$23*อัตราค่าธรรมเนียม!$C$4)+(จำนวนหน่วยกิตที่ลงทะเบียน!$D$23*อัตราค่าธรรมเนียม!$C$5)+(จำนวนหน่วยกิตที่ลงทะเบียน!$E$23*อัตราค่าธรรมเนียม!$C$4)+(จำนวนหน่วยกิตที่ลงทะเบียน!$F$23*อัตราค่าธรรมเนียม!$C$5)+(จำนวนหน่วยกิตที่ลงทะเบียน!$G$23*อัตราค่าธรรมเนียม!$D$4)+(จำนวนหน่วยกิตที่ลงทะเบียน!$H$23*อัตราค่าธรรมเนียม!$D$5))*แผนรับนิสิตหลักสูตรก่อนปรับปรุง!L41</f>
        <v>0</v>
      </c>
      <c r="J22" s="296">
        <f>((จำนวนหน่วยกิตที่ลงทะเบียน!$C$23*อัตราค่าธรรมเนียม!$C$4)+(จำนวนหน่วยกิตที่ลงทะเบียน!$D$23*อัตราค่าธรรมเนียม!$C$5)+(จำนวนหน่วยกิตที่ลงทะเบียน!$E$23*อัตราค่าธรรมเนียม!$C$4)+(จำนวนหน่วยกิตที่ลงทะเบียน!$F$23*อัตราค่าธรรมเนียม!$C$5)+(จำนวนหน่วยกิตที่ลงทะเบียน!$G$23*อัตราค่าธรรมเนียม!$D$4)+(จำนวนหน่วยกิตที่ลงทะเบียน!$H$23*อัตราค่าธรรมเนียม!$D$5))*แผนรับนิสิตหลักสูตรก่อนปรับปรุง!M41</f>
        <v>0</v>
      </c>
      <c r="K22" s="296">
        <f>((จำนวนหน่วยกิตที่ลงทะเบียน!$C$23*อัตราค่าธรรมเนียม!$C$4)+(จำนวนหน่วยกิตที่ลงทะเบียน!$D$23*อัตราค่าธรรมเนียม!$C$5)+(จำนวนหน่วยกิตที่ลงทะเบียน!$E$23*อัตราค่าธรรมเนียม!$C$4)+(จำนวนหน่วยกิตที่ลงทะเบียน!$F$23*อัตราค่าธรรมเนียม!$C$5)+(จำนวนหน่วยกิตที่ลงทะเบียน!$G$23*อัตราค่าธรรมเนียม!$D$4)+(จำนวนหน่วยกิตที่ลงทะเบียน!$H$23*อัตราค่าธรรมเนียม!$D$5))*แผนรับนิสิตหลักสูตรก่อนปรับปรุง!N41</f>
        <v>0</v>
      </c>
      <c r="L22" s="296">
        <f>((จำนวนหน่วยกิตที่ลงทะเบียน!$C$23*อัตราค่าธรรมเนียม!$C$4)+(จำนวนหน่วยกิตที่ลงทะเบียน!$D$23*อัตราค่าธรรมเนียม!$C$5)+(จำนวนหน่วยกิตที่ลงทะเบียน!$E$23*อัตราค่าธรรมเนียม!$C$4)+(จำนวนหน่วยกิตที่ลงทะเบียน!$F$23*อัตราค่าธรรมเนียม!$C$5)+(จำนวนหน่วยกิตที่ลงทะเบียน!$G$23*อัตราค่าธรรมเนียม!$D$4)+(จำนวนหน่วยกิตที่ลงทะเบียน!$H$23*อัตราค่าธรรมเนียม!$D$5))*แผนรับนิสิตหลักสูตรก่อนปรับปรุง!O41</f>
        <v>0</v>
      </c>
      <c r="M22" s="296">
        <f>((จำนวนหน่วยกิตที่ลงทะเบียน!$C$23*อัตราค่าธรรมเนียม!$C$4)+(จำนวนหน่วยกิตที่ลงทะเบียน!$D$23*อัตราค่าธรรมเนียม!$C$5)+(จำนวนหน่วยกิตที่ลงทะเบียน!$E$23*อัตราค่าธรรมเนียม!$C$4)+(จำนวนหน่วยกิตที่ลงทะเบียน!$F$23*อัตราค่าธรรมเนียม!$C$5)+(จำนวนหน่วยกิตที่ลงทะเบียน!$G$23*อัตราค่าธรรมเนียม!$D$4)+(จำนวนหน่วยกิตที่ลงทะเบียน!$H$23*อัตราค่าธรรมเนียม!$D$5))*แผนรับนิสิตหลักสูตรก่อนปรับปรุง!P41</f>
        <v>0</v>
      </c>
      <c r="N22" s="296">
        <f>((จำนวนหน่วยกิตที่ลงทะเบียน!$C$23*อัตราค่าธรรมเนียม!$C$4)+(จำนวนหน่วยกิตที่ลงทะเบียน!$D$23*อัตราค่าธรรมเนียม!$C$5)+(จำนวนหน่วยกิตที่ลงทะเบียน!$E$23*อัตราค่าธรรมเนียม!$C$4)+(จำนวนหน่วยกิตที่ลงทะเบียน!$F$23*อัตราค่าธรรมเนียม!$C$5)+(จำนวนหน่วยกิตที่ลงทะเบียน!$G$23*อัตราค่าธรรมเนียม!$D$4)+(จำนวนหน่วยกิตที่ลงทะเบียน!$H$23*อัตราค่าธรรมเนียม!$D$5))*แผนรับนิสิตหลักสูตรก่อนปรับปรุง!Q41</f>
        <v>0</v>
      </c>
      <c r="O22" s="296"/>
      <c r="P22" s="296"/>
      <c r="Q22" s="296"/>
      <c r="R22" s="296"/>
      <c r="S22" s="296"/>
      <c r="T22" s="296"/>
      <c r="U22" s="296"/>
      <c r="V22" s="296"/>
      <c r="W22" s="296"/>
      <c r="X22" s="296"/>
      <c r="Y22" s="296"/>
    </row>
    <row r="23" spans="1:25">
      <c r="A23" s="140"/>
      <c r="B23" s="147" t="s">
        <v>41</v>
      </c>
      <c r="C23" s="296">
        <f>((จำนวนหน่วยกิตที่ลงทะเบียน!$C$24*อัตราค่าธรรมเนียม!$C$4)+(จำนวนหน่วยกิตที่ลงทะเบียน!$D$24*อัตราค่าธรรมเนียม!$C$5)+(จำนวนหน่วยกิตที่ลงทะเบียน!$E$24*อัตราค่าธรรมเนียม!$C$4)+(จำนวนหน่วยกิตที่ลงทะเบียน!$F$24*อัตราค่าธรรมเนียม!$C$5)+(จำนวนหน่วยกิตที่ลงทะเบียน!$G$24*อัตราค่าธรรมเนียม!$D$4)+(จำนวนหน่วยกิตที่ลงทะเบียน!$H$24*อัตราค่าธรรมเนียม!$D$5))*แผนรับนิสิตหลักสูตรก่อนปรับปรุง!F42</f>
        <v>540000</v>
      </c>
      <c r="D23" s="296">
        <f>((จำนวนหน่วยกิตที่ลงทะเบียน!$C$24*อัตราค่าธรรมเนียม!$C$4)+(จำนวนหน่วยกิตที่ลงทะเบียน!$D$24*อัตราค่าธรรมเนียม!$C$5)+(จำนวนหน่วยกิตที่ลงทะเบียน!$E$24*อัตราค่าธรรมเนียม!$C$4)+(จำนวนหน่วยกิตที่ลงทะเบียน!$F$24*อัตราค่าธรรมเนียม!$C$5)+(จำนวนหน่วยกิตที่ลงทะเบียน!$G$24*อัตราค่าธรรมเนียม!$D$4)+(จำนวนหน่วยกิตที่ลงทะเบียน!$H$24*อัตราค่าธรรมเนียม!$D$5))*แผนรับนิสิตหลักสูตรก่อนปรับปรุง!G42</f>
        <v>540000</v>
      </c>
      <c r="E23" s="296">
        <f>((จำนวนหน่วยกิตที่ลงทะเบียน!$C$24*อัตราค่าธรรมเนียม!$C$4)+(จำนวนหน่วยกิตที่ลงทะเบียน!$D$24*อัตราค่าธรรมเนียม!$C$5)+(จำนวนหน่วยกิตที่ลงทะเบียน!$E$24*อัตราค่าธรรมเนียม!$C$4)+(จำนวนหน่วยกิตที่ลงทะเบียน!$F$24*อัตราค่าธรรมเนียม!$C$5)+(จำนวนหน่วยกิตที่ลงทะเบียน!$G$24*อัตราค่าธรรมเนียม!$D$4)+(จำนวนหน่วยกิตที่ลงทะเบียน!$H$24*อัตราค่าธรรมเนียม!$D$5))*แผนรับนิสิตหลักสูตรก่อนปรับปรุง!H42</f>
        <v>540000</v>
      </c>
      <c r="F23" s="296">
        <f>((จำนวนหน่วยกิตที่ลงทะเบียน!$C$24*อัตราค่าธรรมเนียม!$C$4)+(จำนวนหน่วยกิตที่ลงทะเบียน!$D$24*อัตราค่าธรรมเนียม!$C$5)+(จำนวนหน่วยกิตที่ลงทะเบียน!$E$24*อัตราค่าธรรมเนียม!$C$4)+(จำนวนหน่วยกิตที่ลงทะเบียน!$F$24*อัตราค่าธรรมเนียม!$C$5)+(จำนวนหน่วยกิตที่ลงทะเบียน!$G$24*อัตราค่าธรรมเนียม!$D$4)+(จำนวนหน่วยกิตที่ลงทะเบียน!$H$24*อัตราค่าธรรมเนียม!$D$5))*แผนรับนิสิตหลักสูตรก่อนปรับปรุง!I42</f>
        <v>540000</v>
      </c>
      <c r="G23" s="296">
        <f>((จำนวนหน่วยกิตที่ลงทะเบียน!$C$24*อัตราค่าธรรมเนียม!$C$4)+(จำนวนหน่วยกิตที่ลงทะเบียน!$D$24*อัตราค่าธรรมเนียม!$C$5)+(จำนวนหน่วยกิตที่ลงทะเบียน!$E$24*อัตราค่าธรรมเนียม!$C$4)+(จำนวนหน่วยกิตที่ลงทะเบียน!$F$24*อัตราค่าธรรมเนียม!$C$5)+(จำนวนหน่วยกิตที่ลงทะเบียน!$G$24*อัตราค่าธรรมเนียม!$D$4)+(จำนวนหน่วยกิตที่ลงทะเบียน!$H$24*อัตราค่าธรรมเนียม!$D$5))*แผนรับนิสิตหลักสูตรก่อนปรับปรุง!J42</f>
        <v>0</v>
      </c>
      <c r="H23" s="296">
        <f>((จำนวนหน่วยกิตที่ลงทะเบียน!$C$24*อัตราค่าธรรมเนียม!$C$4)+(จำนวนหน่วยกิตที่ลงทะเบียน!$D$24*อัตราค่าธรรมเนียม!$C$5)+(จำนวนหน่วยกิตที่ลงทะเบียน!$E$24*อัตราค่าธรรมเนียม!$C$4)+(จำนวนหน่วยกิตที่ลงทะเบียน!$F$24*อัตราค่าธรรมเนียม!$C$5)+(จำนวนหน่วยกิตที่ลงทะเบียน!$G$24*อัตราค่าธรรมเนียม!$D$4)+(จำนวนหน่วยกิตที่ลงทะเบียน!$H$24*อัตราค่าธรรมเนียม!$D$5))*แผนรับนิสิตหลักสูตรก่อนปรับปรุง!K42</f>
        <v>0</v>
      </c>
      <c r="I23" s="296">
        <f>((จำนวนหน่วยกิตที่ลงทะเบียน!$C$24*อัตราค่าธรรมเนียม!$C$4)+(จำนวนหน่วยกิตที่ลงทะเบียน!$D$24*อัตราค่าธรรมเนียม!$C$5)+(จำนวนหน่วยกิตที่ลงทะเบียน!$E$24*อัตราค่าธรรมเนียม!$C$4)+(จำนวนหน่วยกิตที่ลงทะเบียน!$F$24*อัตราค่าธรรมเนียม!$C$5)+(จำนวนหน่วยกิตที่ลงทะเบียน!$G$24*อัตราค่าธรรมเนียม!$D$4)+(จำนวนหน่วยกิตที่ลงทะเบียน!$H$24*อัตราค่าธรรมเนียม!$D$5))*แผนรับนิสิตหลักสูตรก่อนปรับปรุง!L42</f>
        <v>0</v>
      </c>
      <c r="J23" s="296">
        <f>((จำนวนหน่วยกิตที่ลงทะเบียน!$C$24*อัตราค่าธรรมเนียม!$C$4)+(จำนวนหน่วยกิตที่ลงทะเบียน!$D$24*อัตราค่าธรรมเนียม!$C$5)+(จำนวนหน่วยกิตที่ลงทะเบียน!$E$24*อัตราค่าธรรมเนียม!$C$4)+(จำนวนหน่วยกิตที่ลงทะเบียน!$F$24*อัตราค่าธรรมเนียม!$C$5)+(จำนวนหน่วยกิตที่ลงทะเบียน!$G$24*อัตราค่าธรรมเนียม!$D$4)+(จำนวนหน่วยกิตที่ลงทะเบียน!$H$24*อัตราค่าธรรมเนียม!$D$5))*แผนรับนิสิตหลักสูตรก่อนปรับปรุง!M42</f>
        <v>0</v>
      </c>
      <c r="K23" s="296">
        <f>((จำนวนหน่วยกิตที่ลงทะเบียน!$C$24*อัตราค่าธรรมเนียม!$C$4)+(จำนวนหน่วยกิตที่ลงทะเบียน!$D$24*อัตราค่าธรรมเนียม!$C$5)+(จำนวนหน่วยกิตที่ลงทะเบียน!$E$24*อัตราค่าธรรมเนียม!$C$4)+(จำนวนหน่วยกิตที่ลงทะเบียน!$F$24*อัตราค่าธรรมเนียม!$C$5)+(จำนวนหน่วยกิตที่ลงทะเบียน!$G$24*อัตราค่าธรรมเนียม!$D$4)+(จำนวนหน่วยกิตที่ลงทะเบียน!$H$24*อัตราค่าธรรมเนียม!$D$5))*แผนรับนิสิตหลักสูตรก่อนปรับปรุง!N42</f>
        <v>0</v>
      </c>
      <c r="L23" s="296">
        <f>((จำนวนหน่วยกิตที่ลงทะเบียน!$C$24*อัตราค่าธรรมเนียม!$C$4)+(จำนวนหน่วยกิตที่ลงทะเบียน!$D$24*อัตราค่าธรรมเนียม!$C$5)+(จำนวนหน่วยกิตที่ลงทะเบียน!$E$24*อัตราค่าธรรมเนียม!$C$4)+(จำนวนหน่วยกิตที่ลงทะเบียน!$F$24*อัตราค่าธรรมเนียม!$C$5)+(จำนวนหน่วยกิตที่ลงทะเบียน!$G$24*อัตราค่าธรรมเนียม!$D$4)+(จำนวนหน่วยกิตที่ลงทะเบียน!$H$24*อัตราค่าธรรมเนียม!$D$5))*แผนรับนิสิตหลักสูตรก่อนปรับปรุง!O42</f>
        <v>0</v>
      </c>
      <c r="M23" s="296">
        <f>((จำนวนหน่วยกิตที่ลงทะเบียน!$C$24*อัตราค่าธรรมเนียม!$C$4)+(จำนวนหน่วยกิตที่ลงทะเบียน!$D$24*อัตราค่าธรรมเนียม!$C$5)+(จำนวนหน่วยกิตที่ลงทะเบียน!$E$24*อัตราค่าธรรมเนียม!$C$4)+(จำนวนหน่วยกิตที่ลงทะเบียน!$F$24*อัตราค่าธรรมเนียม!$C$5)+(จำนวนหน่วยกิตที่ลงทะเบียน!$G$24*อัตราค่าธรรมเนียม!$D$4)+(จำนวนหน่วยกิตที่ลงทะเบียน!$H$24*อัตราค่าธรรมเนียม!$D$5))*แผนรับนิสิตหลักสูตรก่อนปรับปรุง!P42</f>
        <v>0</v>
      </c>
      <c r="N23" s="296">
        <f>((จำนวนหน่วยกิตที่ลงทะเบียน!$C$24*อัตราค่าธรรมเนียม!$C$4)+(จำนวนหน่วยกิตที่ลงทะเบียน!$D$24*อัตราค่าธรรมเนียม!$C$5)+(จำนวนหน่วยกิตที่ลงทะเบียน!$E$24*อัตราค่าธรรมเนียม!$C$4)+(จำนวนหน่วยกิตที่ลงทะเบียน!$F$24*อัตราค่าธรรมเนียม!$C$5)+(จำนวนหน่วยกิตที่ลงทะเบียน!$G$24*อัตราค่าธรรมเนียม!$D$4)+(จำนวนหน่วยกิตที่ลงทะเบียน!$H$24*อัตราค่าธรรมเนียม!$D$5))*แผนรับนิสิตหลักสูตรก่อนปรับปรุง!Q42</f>
        <v>0</v>
      </c>
      <c r="O23" s="296"/>
      <c r="P23" s="296"/>
      <c r="Q23" s="296"/>
      <c r="R23" s="296"/>
      <c r="S23" s="296"/>
      <c r="T23" s="296"/>
      <c r="U23" s="296"/>
      <c r="V23" s="296"/>
      <c r="W23" s="296"/>
      <c r="X23" s="296"/>
      <c r="Y23" s="296"/>
    </row>
    <row r="24" spans="1:25">
      <c r="A24" s="140"/>
      <c r="B24" s="147" t="s">
        <v>48</v>
      </c>
      <c r="C24" s="296">
        <f>((จำนวนหน่วยกิตที่ลงทะเบียน!$C$25*อัตราค่าธรรมเนียม!$C$4)+(จำนวนหน่วยกิตที่ลงทะเบียน!$D$25*อัตราค่าธรรมเนียม!$C$5))*แผนรับนิสิตหลักสูตรก่อนปรับปรุง!F43*60%+((จำนวนหน่วยกิตที่ลงทะเบียน!$E$25*อัตราค่าธรรมเนียม!$C$4)+(จำนวนหน่วยกิตที่ลงทะเบียน!$F$25*อัตราค่าธรรมเนียม!$C$5)+(จำนวนหน่วยกิตที่ลงทะเบียน!$G$25*อัตราค่าธรรมเนียม!$D$4)+(จำนวนหน่วยกิตที่ลงทะเบียน!$H$25*อัตราค่าธรรมเนียม!$D$5))*แผนรับนิสิตหลักสูตรก่อนปรับปรุง!F43</f>
        <v>477900</v>
      </c>
      <c r="D24" s="296">
        <f>((จำนวนหน่วยกิตที่ลงทะเบียน!$C$25*อัตราค่าธรรมเนียม!$C$4)+(จำนวนหน่วยกิตที่ลงทะเบียน!$D$25*อัตราค่าธรรมเนียม!$C$5))*แผนรับนิสิตหลักสูตรก่อนปรับปรุง!G43*60%+((จำนวนหน่วยกิตที่ลงทะเบียน!$E$25*อัตราค่าธรรมเนียม!$C$4)+(จำนวนหน่วยกิตที่ลงทะเบียน!$F$25*อัตราค่าธรรมเนียม!$C$5)+(จำนวนหน่วยกิตที่ลงทะเบียน!$G$25*อัตราค่าธรรมเนียม!$D$4)+(จำนวนหน่วยกิตที่ลงทะเบียน!$H$25*อัตราค่าธรรมเนียม!$D$5))*แผนรับนิสิตหลักสูตรก่อนปรับปรุง!G43</f>
        <v>0</v>
      </c>
      <c r="E24" s="296">
        <f>((จำนวนหน่วยกิตที่ลงทะเบียน!$C$25*อัตราค่าธรรมเนียม!$C$4)+(จำนวนหน่วยกิตที่ลงทะเบียน!$D$25*อัตราค่าธรรมเนียม!$C$5))*แผนรับนิสิตหลักสูตรก่อนปรับปรุง!H43*60%+((จำนวนหน่วยกิตที่ลงทะเบียน!$E$25*อัตราค่าธรรมเนียม!$C$4)+(จำนวนหน่วยกิตที่ลงทะเบียน!$F$25*อัตราค่าธรรมเนียม!$C$5)+(จำนวนหน่วยกิตที่ลงทะเบียน!$G$25*อัตราค่าธรรมเนียม!$D$4)+(จำนวนหน่วยกิตที่ลงทะเบียน!$H$25*อัตราค่าธรรมเนียม!$D$5))*แผนรับนิสิตหลักสูตรก่อนปรับปรุง!H43</f>
        <v>0</v>
      </c>
      <c r="F24" s="296">
        <f>((จำนวนหน่วยกิตที่ลงทะเบียน!$C$25*อัตราค่าธรรมเนียม!$C$4)+(จำนวนหน่วยกิตที่ลงทะเบียน!$D$25*อัตราค่าธรรมเนียม!$C$5))*แผนรับนิสิตหลักสูตรก่อนปรับปรุง!I43*60%+((จำนวนหน่วยกิตที่ลงทะเบียน!$E$25*อัตราค่าธรรมเนียม!$C$4)+(จำนวนหน่วยกิตที่ลงทะเบียน!$F$25*อัตราค่าธรรมเนียม!$C$5)+(จำนวนหน่วยกิตที่ลงทะเบียน!$G$25*อัตราค่าธรรมเนียม!$D$4)+(จำนวนหน่วยกิตที่ลงทะเบียน!$H$25*อัตราค่าธรรมเนียม!$D$5))*แผนรับนิสิตหลักสูตรก่อนปรับปรุง!I43</f>
        <v>0</v>
      </c>
      <c r="G24" s="296">
        <f>((จำนวนหน่วยกิตที่ลงทะเบียน!$C$25*อัตราค่าธรรมเนียม!$C$4)+(จำนวนหน่วยกิตที่ลงทะเบียน!$D$25*อัตราค่าธรรมเนียม!$C$5))*แผนรับนิสิตหลักสูตรก่อนปรับปรุง!J43*60%+((จำนวนหน่วยกิตที่ลงทะเบียน!$E$25*อัตราค่าธรรมเนียม!$C$4)+(จำนวนหน่วยกิตที่ลงทะเบียน!$F$25*อัตราค่าธรรมเนียม!$C$5)+(จำนวนหน่วยกิตที่ลงทะเบียน!$G$25*อัตราค่าธรรมเนียม!$D$4)+(จำนวนหน่วยกิตที่ลงทะเบียน!$H$25*อัตราค่าธรรมเนียม!$D$5))*แผนรับนิสิตหลักสูตรก่อนปรับปรุง!J43</f>
        <v>0</v>
      </c>
      <c r="H24" s="296">
        <f>((จำนวนหน่วยกิตที่ลงทะเบียน!$C$25*อัตราค่าธรรมเนียม!$C$4)+(จำนวนหน่วยกิตที่ลงทะเบียน!$D$25*อัตราค่าธรรมเนียม!$C$5))*แผนรับนิสิตหลักสูตรก่อนปรับปรุง!K43*60%+((จำนวนหน่วยกิตที่ลงทะเบียน!$E$25*อัตราค่าธรรมเนียม!$C$4)+(จำนวนหน่วยกิตที่ลงทะเบียน!$F$25*อัตราค่าธรรมเนียม!$C$5)+(จำนวนหน่วยกิตที่ลงทะเบียน!$G$25*อัตราค่าธรรมเนียม!$D$4)+(จำนวนหน่วยกิตที่ลงทะเบียน!$H$25*อัตราค่าธรรมเนียม!$D$5))*แผนรับนิสิตหลักสูตรก่อนปรับปรุง!K43</f>
        <v>0</v>
      </c>
      <c r="I24" s="296">
        <f>((จำนวนหน่วยกิตที่ลงทะเบียน!$C$25*อัตราค่าธรรมเนียม!$C$4)+(จำนวนหน่วยกิตที่ลงทะเบียน!$D$25*อัตราค่าธรรมเนียม!$C$5))*แผนรับนิสิตหลักสูตรก่อนปรับปรุง!L43*60%+((จำนวนหน่วยกิตที่ลงทะเบียน!$E$25*อัตราค่าธรรมเนียม!$C$4)+(จำนวนหน่วยกิตที่ลงทะเบียน!$F$25*อัตราค่าธรรมเนียม!$C$5)+(จำนวนหน่วยกิตที่ลงทะเบียน!$G$25*อัตราค่าธรรมเนียม!$D$4)+(จำนวนหน่วยกิตที่ลงทะเบียน!$H$25*อัตราค่าธรรมเนียม!$D$5))*แผนรับนิสิตหลักสูตรก่อนปรับปรุง!L43</f>
        <v>0</v>
      </c>
      <c r="J24" s="296">
        <f>((จำนวนหน่วยกิตที่ลงทะเบียน!$C$25*อัตราค่าธรรมเนียม!$C$4)+(จำนวนหน่วยกิตที่ลงทะเบียน!$D$25*อัตราค่าธรรมเนียม!$C$5))*แผนรับนิสิตหลักสูตรก่อนปรับปรุง!M43*60%+((จำนวนหน่วยกิตที่ลงทะเบียน!$E$25*อัตราค่าธรรมเนียม!$C$4)+(จำนวนหน่วยกิตที่ลงทะเบียน!$F$25*อัตราค่าธรรมเนียม!$C$5)+(จำนวนหน่วยกิตที่ลงทะเบียน!$G$25*อัตราค่าธรรมเนียม!$D$4)+(จำนวนหน่วยกิตที่ลงทะเบียน!$H$25*อัตราค่าธรรมเนียม!$D$5))*แผนรับนิสิตหลักสูตรก่อนปรับปรุง!M43</f>
        <v>0</v>
      </c>
      <c r="K24" s="296">
        <f>((จำนวนหน่วยกิตที่ลงทะเบียน!$C$25*อัตราค่าธรรมเนียม!$C$4)+(จำนวนหน่วยกิตที่ลงทะเบียน!$D$25*อัตราค่าธรรมเนียม!$C$5))*แผนรับนิสิตหลักสูตรก่อนปรับปรุง!N43*60%+((จำนวนหน่วยกิตที่ลงทะเบียน!$E$25*อัตราค่าธรรมเนียม!$C$4)+(จำนวนหน่วยกิตที่ลงทะเบียน!$F$25*อัตราค่าธรรมเนียม!$C$5)+(จำนวนหน่วยกิตที่ลงทะเบียน!$G$25*อัตราค่าธรรมเนียม!$D$4)+(จำนวนหน่วยกิตที่ลงทะเบียน!$H$25*อัตราค่าธรรมเนียม!$D$5))*แผนรับนิสิตหลักสูตรก่อนปรับปรุง!N43</f>
        <v>0</v>
      </c>
      <c r="L24" s="296">
        <f>((จำนวนหน่วยกิตที่ลงทะเบียน!$C$25*อัตราค่าธรรมเนียม!$C$4)+(จำนวนหน่วยกิตที่ลงทะเบียน!$D$25*อัตราค่าธรรมเนียม!$C$5))*แผนรับนิสิตหลักสูตรก่อนปรับปรุง!O43*60%+((จำนวนหน่วยกิตที่ลงทะเบียน!$E$25*อัตราค่าธรรมเนียม!$C$4)+(จำนวนหน่วยกิตที่ลงทะเบียน!$F$25*อัตราค่าธรรมเนียม!$C$5)+(จำนวนหน่วยกิตที่ลงทะเบียน!$G$25*อัตราค่าธรรมเนียม!$D$4)+(จำนวนหน่วยกิตที่ลงทะเบียน!$H$25*อัตราค่าธรรมเนียม!$D$5))*แผนรับนิสิตหลักสูตรก่อนปรับปรุง!O43</f>
        <v>0</v>
      </c>
      <c r="M24" s="296">
        <f>((จำนวนหน่วยกิตที่ลงทะเบียน!$C$25*อัตราค่าธรรมเนียม!$C$4)+(จำนวนหน่วยกิตที่ลงทะเบียน!$D$25*อัตราค่าธรรมเนียม!$C$5))*แผนรับนิสิตหลักสูตรก่อนปรับปรุง!P43*60%+((จำนวนหน่วยกิตที่ลงทะเบียน!$E$25*อัตราค่าธรรมเนียม!$C$4)+(จำนวนหน่วยกิตที่ลงทะเบียน!$F$25*อัตราค่าธรรมเนียม!$C$5)+(จำนวนหน่วยกิตที่ลงทะเบียน!$G$25*อัตราค่าธรรมเนียม!$D$4)+(จำนวนหน่วยกิตที่ลงทะเบียน!$H$25*อัตราค่าธรรมเนียม!$D$5))*แผนรับนิสิตหลักสูตรก่อนปรับปรุง!P43</f>
        <v>0</v>
      </c>
      <c r="N24" s="296">
        <f>((จำนวนหน่วยกิตที่ลงทะเบียน!$C$25*อัตราค่าธรรมเนียม!$C$4)+(จำนวนหน่วยกิตที่ลงทะเบียน!$D$25*อัตราค่าธรรมเนียม!$C$5))*แผนรับนิสิตหลักสูตรก่อนปรับปรุง!Q43*60%+((จำนวนหน่วยกิตที่ลงทะเบียน!$E$25*อัตราค่าธรรมเนียม!$C$4)+(จำนวนหน่วยกิตที่ลงทะเบียน!$F$25*อัตราค่าธรรมเนียม!$C$5)+(จำนวนหน่วยกิตที่ลงทะเบียน!$G$25*อัตราค่าธรรมเนียม!$D$4)+(จำนวนหน่วยกิตที่ลงทะเบียน!$H$25*อัตราค่าธรรมเนียม!$D$5))*แผนรับนิสิตหลักสูตรก่อนปรับปรุง!Q43</f>
        <v>0</v>
      </c>
      <c r="O24" s="296"/>
      <c r="P24" s="296"/>
      <c r="Q24" s="296"/>
      <c r="R24" s="296"/>
      <c r="S24" s="296"/>
      <c r="T24" s="296"/>
      <c r="U24" s="296"/>
      <c r="V24" s="296"/>
      <c r="W24" s="296"/>
      <c r="X24" s="296"/>
      <c r="Y24" s="296"/>
    </row>
    <row r="25" spans="1:25">
      <c r="A25" s="140"/>
      <c r="B25" s="147" t="s">
        <v>47</v>
      </c>
      <c r="C25" s="296">
        <f>((จำนวนหน่วยกิตที่ลงทะเบียน!$C$26*อัตราค่าธรรมเนียม!$C$4)+(จำนวนหน่วยกิตที่ลงทะเบียน!$D$26*อัตราค่าธรรมเนียม!$C$5)+(จำนวนหน่วยกิตที่ลงทะเบียน!$E$26*อัตราค่าธรรมเนียม!$C$4)+(จำนวนหน่วยกิตที่ลงทะเบียน!$F$26*อัตราค่าธรรมเนียม!$C$5)+(จำนวนหน่วยกิตที่ลงทะเบียน!$G$26*อัตราค่าธรรมเนียม!$D$4)+(จำนวนหน่วยกิตที่ลงทะเบียน!$H$26*อัตราค่าธรรมเนียม!$D$5))*แผนรับนิสิตหลักสูตรก่อนปรับปรุง!F44</f>
        <v>630000</v>
      </c>
      <c r="D25" s="296">
        <f>((จำนวนหน่วยกิตที่ลงทะเบียน!$C$26*อัตราค่าธรรมเนียม!$C$4)+(จำนวนหน่วยกิตที่ลงทะเบียน!$D$26*อัตราค่าธรรมเนียม!$C$5)+(จำนวนหน่วยกิตที่ลงทะเบียน!$E$26*อัตราค่าธรรมเนียม!$C$4)+(จำนวนหน่วยกิตที่ลงทะเบียน!$F$26*อัตราค่าธรรมเนียม!$C$5)+(จำนวนหน่วยกิตที่ลงทะเบียน!$G$26*อัตราค่าธรรมเนียม!$D$4)+(จำนวนหน่วยกิตที่ลงทะเบียน!$H$26*อัตราค่าธรรมเนียม!$D$5))*แผนรับนิสิตหลักสูตรก่อนปรับปรุง!G44</f>
        <v>630000</v>
      </c>
      <c r="E25" s="296">
        <f>((จำนวนหน่วยกิตที่ลงทะเบียน!$C$26*อัตราค่าธรรมเนียม!$C$4)+(จำนวนหน่วยกิตที่ลงทะเบียน!$D$26*อัตราค่าธรรมเนียม!$C$5)+(จำนวนหน่วยกิตที่ลงทะเบียน!$E$26*อัตราค่าธรรมเนียม!$C$4)+(จำนวนหน่วยกิตที่ลงทะเบียน!$F$26*อัตราค่าธรรมเนียม!$C$5)+(จำนวนหน่วยกิตที่ลงทะเบียน!$G$26*อัตราค่าธรรมเนียม!$D$4)+(จำนวนหน่วยกิตที่ลงทะเบียน!$H$26*อัตราค่าธรรมเนียม!$D$5))*แผนรับนิสิตหลักสูตรก่อนปรับปรุง!H44</f>
        <v>0</v>
      </c>
      <c r="F25" s="296">
        <f>((จำนวนหน่วยกิตที่ลงทะเบียน!$C$26*อัตราค่าธรรมเนียม!$C$4)+(จำนวนหน่วยกิตที่ลงทะเบียน!$D$26*อัตราค่าธรรมเนียม!$C$5)+(จำนวนหน่วยกิตที่ลงทะเบียน!$E$26*อัตราค่าธรรมเนียม!$C$4)+(จำนวนหน่วยกิตที่ลงทะเบียน!$F$26*อัตราค่าธรรมเนียม!$C$5)+(จำนวนหน่วยกิตที่ลงทะเบียน!$G$26*อัตราค่าธรรมเนียม!$D$4)+(จำนวนหน่วยกิตที่ลงทะเบียน!$H$26*อัตราค่าธรรมเนียม!$D$5))*แผนรับนิสิตหลักสูตรก่อนปรับปรุง!I44</f>
        <v>0</v>
      </c>
      <c r="G25" s="296">
        <f>((จำนวนหน่วยกิตที่ลงทะเบียน!$C$26*อัตราค่าธรรมเนียม!$C$4)+(จำนวนหน่วยกิตที่ลงทะเบียน!$D$26*อัตราค่าธรรมเนียม!$C$5)+(จำนวนหน่วยกิตที่ลงทะเบียน!$E$26*อัตราค่าธรรมเนียม!$C$4)+(จำนวนหน่วยกิตที่ลงทะเบียน!$F$26*อัตราค่าธรรมเนียม!$C$5)+(จำนวนหน่วยกิตที่ลงทะเบียน!$G$26*อัตราค่าธรรมเนียม!$D$4)+(จำนวนหน่วยกิตที่ลงทะเบียน!$H$26*อัตราค่าธรรมเนียม!$D$5))*แผนรับนิสิตหลักสูตรก่อนปรับปรุง!J44</f>
        <v>0</v>
      </c>
      <c r="H25" s="296">
        <f>((จำนวนหน่วยกิตที่ลงทะเบียน!$C$26*อัตราค่าธรรมเนียม!$C$4)+(จำนวนหน่วยกิตที่ลงทะเบียน!$D$26*อัตราค่าธรรมเนียม!$C$5)+(จำนวนหน่วยกิตที่ลงทะเบียน!$E$26*อัตราค่าธรรมเนียม!$C$4)+(จำนวนหน่วยกิตที่ลงทะเบียน!$F$26*อัตราค่าธรรมเนียม!$C$5)+(จำนวนหน่วยกิตที่ลงทะเบียน!$G$26*อัตราค่าธรรมเนียม!$D$4)+(จำนวนหน่วยกิตที่ลงทะเบียน!$H$26*อัตราค่าธรรมเนียม!$D$5))*แผนรับนิสิตหลักสูตรก่อนปรับปรุง!K44</f>
        <v>0</v>
      </c>
      <c r="I25" s="296">
        <f>((จำนวนหน่วยกิตที่ลงทะเบียน!$C$26*อัตราค่าธรรมเนียม!$C$4)+(จำนวนหน่วยกิตที่ลงทะเบียน!$D$26*อัตราค่าธรรมเนียม!$C$5)+(จำนวนหน่วยกิตที่ลงทะเบียน!$E$26*อัตราค่าธรรมเนียม!$C$4)+(จำนวนหน่วยกิตที่ลงทะเบียน!$F$26*อัตราค่าธรรมเนียม!$C$5)+(จำนวนหน่วยกิตที่ลงทะเบียน!$G$26*อัตราค่าธรรมเนียม!$D$4)+(จำนวนหน่วยกิตที่ลงทะเบียน!$H$26*อัตราค่าธรรมเนียม!$D$5))*แผนรับนิสิตหลักสูตรก่อนปรับปรุง!L44</f>
        <v>0</v>
      </c>
      <c r="J25" s="296">
        <f>((จำนวนหน่วยกิตที่ลงทะเบียน!$C$26*อัตราค่าธรรมเนียม!$C$4)+(จำนวนหน่วยกิตที่ลงทะเบียน!$D$26*อัตราค่าธรรมเนียม!$C$5)+(จำนวนหน่วยกิตที่ลงทะเบียน!$E$26*อัตราค่าธรรมเนียม!$C$4)+(จำนวนหน่วยกิตที่ลงทะเบียน!$F$26*อัตราค่าธรรมเนียม!$C$5)+(จำนวนหน่วยกิตที่ลงทะเบียน!$G$26*อัตราค่าธรรมเนียม!$D$4)+(จำนวนหน่วยกิตที่ลงทะเบียน!$H$26*อัตราค่าธรรมเนียม!$D$5))*แผนรับนิสิตหลักสูตรก่อนปรับปรุง!M44</f>
        <v>0</v>
      </c>
      <c r="K25" s="296">
        <f>((จำนวนหน่วยกิตที่ลงทะเบียน!$C$26*อัตราค่าธรรมเนียม!$C$4)+(จำนวนหน่วยกิตที่ลงทะเบียน!$D$26*อัตราค่าธรรมเนียม!$C$5)+(จำนวนหน่วยกิตที่ลงทะเบียน!$E$26*อัตราค่าธรรมเนียม!$C$4)+(จำนวนหน่วยกิตที่ลงทะเบียน!$F$26*อัตราค่าธรรมเนียม!$C$5)+(จำนวนหน่วยกิตที่ลงทะเบียน!$G$26*อัตราค่าธรรมเนียม!$D$4)+(จำนวนหน่วยกิตที่ลงทะเบียน!$H$26*อัตราค่าธรรมเนียม!$D$5))*แผนรับนิสิตหลักสูตรก่อนปรับปรุง!N44</f>
        <v>0</v>
      </c>
      <c r="L25" s="296">
        <f>((จำนวนหน่วยกิตที่ลงทะเบียน!$C$26*อัตราค่าธรรมเนียม!$C$4)+(จำนวนหน่วยกิตที่ลงทะเบียน!$D$26*อัตราค่าธรรมเนียม!$C$5)+(จำนวนหน่วยกิตที่ลงทะเบียน!$E$26*อัตราค่าธรรมเนียม!$C$4)+(จำนวนหน่วยกิตที่ลงทะเบียน!$F$26*อัตราค่าธรรมเนียม!$C$5)+(จำนวนหน่วยกิตที่ลงทะเบียน!$G$26*อัตราค่าธรรมเนียม!$D$4)+(จำนวนหน่วยกิตที่ลงทะเบียน!$H$26*อัตราค่าธรรมเนียม!$D$5))*แผนรับนิสิตหลักสูตรก่อนปรับปรุง!O44</f>
        <v>0</v>
      </c>
      <c r="M25" s="296">
        <f>((จำนวนหน่วยกิตที่ลงทะเบียน!$C$26*อัตราค่าธรรมเนียม!$C$4)+(จำนวนหน่วยกิตที่ลงทะเบียน!$D$26*อัตราค่าธรรมเนียม!$C$5)+(จำนวนหน่วยกิตที่ลงทะเบียน!$E$26*อัตราค่าธรรมเนียม!$C$4)+(จำนวนหน่วยกิตที่ลงทะเบียน!$F$26*อัตราค่าธรรมเนียม!$C$5)+(จำนวนหน่วยกิตที่ลงทะเบียน!$G$26*อัตราค่าธรรมเนียม!$D$4)+(จำนวนหน่วยกิตที่ลงทะเบียน!$H$26*อัตราค่าธรรมเนียม!$D$5))*แผนรับนิสิตหลักสูตรก่อนปรับปรุง!P44</f>
        <v>0</v>
      </c>
      <c r="N25" s="296">
        <f>((จำนวนหน่วยกิตที่ลงทะเบียน!$C$26*อัตราค่าธรรมเนียม!$C$4)+(จำนวนหน่วยกิตที่ลงทะเบียน!$D$26*อัตราค่าธรรมเนียม!$C$5)+(จำนวนหน่วยกิตที่ลงทะเบียน!$E$26*อัตราค่าธรรมเนียม!$C$4)+(จำนวนหน่วยกิตที่ลงทะเบียน!$F$26*อัตราค่าธรรมเนียม!$C$5)+(จำนวนหน่วยกิตที่ลงทะเบียน!$G$26*อัตราค่าธรรมเนียม!$D$4)+(จำนวนหน่วยกิตที่ลงทะเบียน!$H$26*อัตราค่าธรรมเนียม!$D$5))*แผนรับนิสิตหลักสูตรก่อนปรับปรุง!Q44</f>
        <v>0</v>
      </c>
      <c r="O25" s="296"/>
      <c r="P25" s="296"/>
      <c r="Q25" s="296"/>
      <c r="R25" s="296"/>
      <c r="S25" s="296"/>
      <c r="T25" s="296"/>
      <c r="U25" s="296"/>
      <c r="V25" s="296"/>
      <c r="W25" s="296"/>
      <c r="X25" s="296"/>
      <c r="Y25" s="296"/>
    </row>
    <row r="26" spans="1:25">
      <c r="A26" s="140"/>
      <c r="B26" s="147" t="s">
        <v>46</v>
      </c>
      <c r="C26" s="296">
        <f>((จำนวนหน่วยกิตที่ลงทะเบียน!$C$27*อัตราค่าธรรมเนียม!$C$4)+(จำนวนหน่วยกิตที่ลงทะเบียน!$D$27*อัตราค่าธรรมเนียม!$C$5)+(จำนวนหน่วยกิตที่ลงทะเบียน!$E$27*อัตราค่าธรรมเนียม!$C$4)+(จำนวนหน่วยกิตที่ลงทะเบียน!$F$27*อัตราค่าธรรมเนียม!$C$5)+(จำนวนหน่วยกิตที่ลงทะเบียน!$G$27*อัตราค่าธรรมเนียม!$D$4)+(จำนวนหน่วยกิตที่ลงทะเบียน!$H$27*อัตราค่าธรรมเนียม!$D$5))*แผนรับนิสิตหลักสูตรก่อนปรับปรุง!F45</f>
        <v>796500</v>
      </c>
      <c r="D26" s="296">
        <f>((จำนวนหน่วยกิตที่ลงทะเบียน!$C$27*อัตราค่าธรรมเนียม!$C$4)+(จำนวนหน่วยกิตที่ลงทะเบียน!$D$27*อัตราค่าธรรมเนียม!$C$5)+(จำนวนหน่วยกิตที่ลงทะเบียน!$E$27*อัตราค่าธรรมเนียม!$C$4)+(จำนวนหน่วยกิตที่ลงทะเบียน!$F$27*อัตราค่าธรรมเนียม!$C$5)+(จำนวนหน่วยกิตที่ลงทะเบียน!$G$27*อัตราค่าธรรมเนียม!$D$4)+(จำนวนหน่วยกิตที่ลงทะเบียน!$H$27*อัตราค่าธรรมเนียม!$D$5))*แผนรับนิสิตหลักสูตรก่อนปรับปรุง!G45</f>
        <v>796500</v>
      </c>
      <c r="E26" s="296">
        <f>((จำนวนหน่วยกิตที่ลงทะเบียน!$C$27*อัตราค่าธรรมเนียม!$C$4)+(จำนวนหน่วยกิตที่ลงทะเบียน!$D$27*อัตราค่าธรรมเนียม!$C$5)+(จำนวนหน่วยกิตที่ลงทะเบียน!$E$27*อัตราค่าธรรมเนียม!$C$4)+(จำนวนหน่วยกิตที่ลงทะเบียน!$F$27*อัตราค่าธรรมเนียม!$C$5)+(จำนวนหน่วยกิตที่ลงทะเบียน!$G$27*อัตราค่าธรรมเนียม!$D$4)+(จำนวนหน่วยกิตที่ลงทะเบียน!$H$27*อัตราค่าธรรมเนียม!$D$5))*แผนรับนิสิตหลักสูตรก่อนปรับปรุง!H45</f>
        <v>796500</v>
      </c>
      <c r="F26" s="296">
        <f>((จำนวนหน่วยกิตที่ลงทะเบียน!$C$27*อัตราค่าธรรมเนียม!$C$4)+(จำนวนหน่วยกิตที่ลงทะเบียน!$D$27*อัตราค่าธรรมเนียม!$C$5)+(จำนวนหน่วยกิตที่ลงทะเบียน!$E$27*อัตราค่าธรรมเนียม!$C$4)+(จำนวนหน่วยกิตที่ลงทะเบียน!$F$27*อัตราค่าธรรมเนียม!$C$5)+(จำนวนหน่วยกิตที่ลงทะเบียน!$G$27*อัตราค่าธรรมเนียม!$D$4)+(จำนวนหน่วยกิตที่ลงทะเบียน!$H$27*อัตราค่าธรรมเนียม!$D$5))*แผนรับนิสิตหลักสูตรก่อนปรับปรุง!I45</f>
        <v>0</v>
      </c>
      <c r="G26" s="296">
        <f>((จำนวนหน่วยกิตที่ลงทะเบียน!$C$27*อัตราค่าธรรมเนียม!$C$4)+(จำนวนหน่วยกิตที่ลงทะเบียน!$D$27*อัตราค่าธรรมเนียม!$C$5)+(จำนวนหน่วยกิตที่ลงทะเบียน!$E$27*อัตราค่าธรรมเนียม!$C$4)+(จำนวนหน่วยกิตที่ลงทะเบียน!$F$27*อัตราค่าธรรมเนียม!$C$5)+(จำนวนหน่วยกิตที่ลงทะเบียน!$G$27*อัตราค่าธรรมเนียม!$D$4)+(จำนวนหน่วยกิตที่ลงทะเบียน!$H$27*อัตราค่าธรรมเนียม!$D$5))*แผนรับนิสิตหลักสูตรก่อนปรับปรุง!J45</f>
        <v>0</v>
      </c>
      <c r="H26" s="296">
        <f>((จำนวนหน่วยกิตที่ลงทะเบียน!$C$27*อัตราค่าธรรมเนียม!$C$4)+(จำนวนหน่วยกิตที่ลงทะเบียน!$D$27*อัตราค่าธรรมเนียม!$C$5)+(จำนวนหน่วยกิตที่ลงทะเบียน!$E$27*อัตราค่าธรรมเนียม!$C$4)+(จำนวนหน่วยกิตที่ลงทะเบียน!$F$27*อัตราค่าธรรมเนียม!$C$5)+(จำนวนหน่วยกิตที่ลงทะเบียน!$G$27*อัตราค่าธรรมเนียม!$D$4)+(จำนวนหน่วยกิตที่ลงทะเบียน!$H$27*อัตราค่าธรรมเนียม!$D$5))*แผนรับนิสิตหลักสูตรก่อนปรับปรุง!K45</f>
        <v>0</v>
      </c>
      <c r="I26" s="296">
        <f>((จำนวนหน่วยกิตที่ลงทะเบียน!$C$27*อัตราค่าธรรมเนียม!$C$4)+(จำนวนหน่วยกิตที่ลงทะเบียน!$D$27*อัตราค่าธรรมเนียม!$C$5)+(จำนวนหน่วยกิตที่ลงทะเบียน!$E$27*อัตราค่าธรรมเนียม!$C$4)+(จำนวนหน่วยกิตที่ลงทะเบียน!$F$27*อัตราค่าธรรมเนียม!$C$5)+(จำนวนหน่วยกิตที่ลงทะเบียน!$G$27*อัตราค่าธรรมเนียม!$D$4)+(จำนวนหน่วยกิตที่ลงทะเบียน!$H$27*อัตราค่าธรรมเนียม!$D$5))*แผนรับนิสิตหลักสูตรก่อนปรับปรุง!L45</f>
        <v>0</v>
      </c>
      <c r="J26" s="296">
        <f>((จำนวนหน่วยกิตที่ลงทะเบียน!$C$27*อัตราค่าธรรมเนียม!$C$4)+(จำนวนหน่วยกิตที่ลงทะเบียน!$D$27*อัตราค่าธรรมเนียม!$C$5)+(จำนวนหน่วยกิตที่ลงทะเบียน!$E$27*อัตราค่าธรรมเนียม!$C$4)+(จำนวนหน่วยกิตที่ลงทะเบียน!$F$27*อัตราค่าธรรมเนียม!$C$5)+(จำนวนหน่วยกิตที่ลงทะเบียน!$G$27*อัตราค่าธรรมเนียม!$D$4)+(จำนวนหน่วยกิตที่ลงทะเบียน!$H$27*อัตราค่าธรรมเนียม!$D$5))*แผนรับนิสิตหลักสูตรก่อนปรับปรุง!M45</f>
        <v>0</v>
      </c>
      <c r="K26" s="296">
        <f>((จำนวนหน่วยกิตที่ลงทะเบียน!$C$27*อัตราค่าธรรมเนียม!$C$4)+(จำนวนหน่วยกิตที่ลงทะเบียน!$D$27*อัตราค่าธรรมเนียม!$C$5)+(จำนวนหน่วยกิตที่ลงทะเบียน!$E$27*อัตราค่าธรรมเนียม!$C$4)+(จำนวนหน่วยกิตที่ลงทะเบียน!$F$27*อัตราค่าธรรมเนียม!$C$5)+(จำนวนหน่วยกิตที่ลงทะเบียน!$G$27*อัตราค่าธรรมเนียม!$D$4)+(จำนวนหน่วยกิตที่ลงทะเบียน!$H$27*อัตราค่าธรรมเนียม!$D$5))*แผนรับนิสิตหลักสูตรก่อนปรับปรุง!N45</f>
        <v>0</v>
      </c>
      <c r="L26" s="296">
        <f>((จำนวนหน่วยกิตที่ลงทะเบียน!$C$27*อัตราค่าธรรมเนียม!$C$4)+(จำนวนหน่วยกิตที่ลงทะเบียน!$D$27*อัตราค่าธรรมเนียม!$C$5)+(จำนวนหน่วยกิตที่ลงทะเบียน!$E$27*อัตราค่าธรรมเนียม!$C$4)+(จำนวนหน่วยกิตที่ลงทะเบียน!$F$27*อัตราค่าธรรมเนียม!$C$5)+(จำนวนหน่วยกิตที่ลงทะเบียน!$G$27*อัตราค่าธรรมเนียม!$D$4)+(จำนวนหน่วยกิตที่ลงทะเบียน!$H$27*อัตราค่าธรรมเนียม!$D$5))*แผนรับนิสิตหลักสูตรก่อนปรับปรุง!O45</f>
        <v>0</v>
      </c>
      <c r="M26" s="296">
        <f>((จำนวนหน่วยกิตที่ลงทะเบียน!$C$27*อัตราค่าธรรมเนียม!$C$4)+(จำนวนหน่วยกิตที่ลงทะเบียน!$D$27*อัตราค่าธรรมเนียม!$C$5)+(จำนวนหน่วยกิตที่ลงทะเบียน!$E$27*อัตราค่าธรรมเนียม!$C$4)+(จำนวนหน่วยกิตที่ลงทะเบียน!$F$27*อัตราค่าธรรมเนียม!$C$5)+(จำนวนหน่วยกิตที่ลงทะเบียน!$G$27*อัตราค่าธรรมเนียม!$D$4)+(จำนวนหน่วยกิตที่ลงทะเบียน!$H$27*อัตราค่าธรรมเนียม!$D$5))*แผนรับนิสิตหลักสูตรก่อนปรับปรุง!P45</f>
        <v>0</v>
      </c>
      <c r="N26" s="296">
        <f>((จำนวนหน่วยกิตที่ลงทะเบียน!$C$27*อัตราค่าธรรมเนียม!$C$4)+(จำนวนหน่วยกิตที่ลงทะเบียน!$D$27*อัตราค่าธรรมเนียม!$C$5)+(จำนวนหน่วยกิตที่ลงทะเบียน!$E$27*อัตราค่าธรรมเนียม!$C$4)+(จำนวนหน่วยกิตที่ลงทะเบียน!$F$27*อัตราค่าธรรมเนียม!$C$5)+(จำนวนหน่วยกิตที่ลงทะเบียน!$G$27*อัตราค่าธรรมเนียม!$D$4)+(จำนวนหน่วยกิตที่ลงทะเบียน!$H$27*อัตราค่าธรรมเนียม!$D$5))*แผนรับนิสิตหลักสูตรก่อนปรับปรุง!Q45</f>
        <v>0</v>
      </c>
      <c r="O26" s="296"/>
      <c r="P26" s="296"/>
      <c r="Q26" s="296"/>
      <c r="R26" s="296"/>
      <c r="S26" s="296"/>
      <c r="T26" s="296"/>
      <c r="U26" s="296"/>
      <c r="V26" s="296"/>
      <c r="W26" s="296"/>
      <c r="X26" s="296"/>
      <c r="Y26" s="296"/>
    </row>
    <row r="27" spans="1:25">
      <c r="A27" s="140"/>
      <c r="B27" s="147" t="s">
        <v>45</v>
      </c>
      <c r="C27" s="296">
        <f>((จำนวนหน่วยกิตที่ลงทะเบียน!$C$28*อัตราค่าธรรมเนียม!$C$4)+(จำนวนหน่วยกิตที่ลงทะเบียน!$D$28*อัตราค่าธรรมเนียม!$C$5)+(จำนวนหน่วยกิตที่ลงทะเบียน!$E$28*อัตราค่าธรรมเนียม!$C$4)+(จำนวนหน่วยกิตที่ลงทะเบียน!$F$28*อัตราค่าธรรมเนียม!$C$5)+(จำนวนหน่วยกิตที่ลงทะเบียน!$G$28*อัตราค่าธรรมเนียม!$D$4)+(จำนวนหน่วยกิตที่ลงทะเบียน!$H$28*อัตราค่าธรรมเนียม!$D$5))*แผนรับนิสิตหลักสูตรก่อนปรับปรุง!F46</f>
        <v>414000</v>
      </c>
      <c r="D27" s="296">
        <f>((จำนวนหน่วยกิตที่ลงทะเบียน!$C$28*อัตราค่าธรรมเนียม!$C$4)+(จำนวนหน่วยกิตที่ลงทะเบียน!$D$28*อัตราค่าธรรมเนียม!$C$5)+(จำนวนหน่วยกิตที่ลงทะเบียน!$E$28*อัตราค่าธรรมเนียม!$C$4)+(จำนวนหน่วยกิตที่ลงทะเบียน!$F$28*อัตราค่าธรรมเนียม!$C$5)+(จำนวนหน่วยกิตที่ลงทะเบียน!$G$28*อัตราค่าธรรมเนียม!$D$4)+(จำนวนหน่วยกิตที่ลงทะเบียน!$H$28*อัตราค่าธรรมเนียม!$D$5))*แผนรับนิสิตหลักสูตรก่อนปรับปรุง!G46</f>
        <v>414000</v>
      </c>
      <c r="E27" s="296">
        <f>((จำนวนหน่วยกิตที่ลงทะเบียน!$C$28*อัตราค่าธรรมเนียม!$C$4)+(จำนวนหน่วยกิตที่ลงทะเบียน!$D$28*อัตราค่าธรรมเนียม!$C$5)+(จำนวนหน่วยกิตที่ลงทะเบียน!$E$28*อัตราค่าธรรมเนียม!$C$4)+(จำนวนหน่วยกิตที่ลงทะเบียน!$F$28*อัตราค่าธรรมเนียม!$C$5)+(จำนวนหน่วยกิตที่ลงทะเบียน!$G$28*อัตราค่าธรรมเนียม!$D$4)+(จำนวนหน่วยกิตที่ลงทะเบียน!$H$28*อัตราค่าธรรมเนียม!$D$5))*แผนรับนิสิตหลักสูตรก่อนปรับปรุง!H46</f>
        <v>414000</v>
      </c>
      <c r="F27" s="296">
        <f>((จำนวนหน่วยกิตที่ลงทะเบียน!$C$28*อัตราค่าธรรมเนียม!$C$4)+(จำนวนหน่วยกิตที่ลงทะเบียน!$D$28*อัตราค่าธรรมเนียม!$C$5)+(จำนวนหน่วยกิตที่ลงทะเบียน!$E$28*อัตราค่าธรรมเนียม!$C$4)+(จำนวนหน่วยกิตที่ลงทะเบียน!$F$28*อัตราค่าธรรมเนียม!$C$5)+(จำนวนหน่วยกิตที่ลงทะเบียน!$G$28*อัตราค่าธรรมเนียม!$D$4)+(จำนวนหน่วยกิตที่ลงทะเบียน!$H$28*อัตราค่าธรรมเนียม!$D$5))*แผนรับนิสิตหลักสูตรก่อนปรับปรุง!I46</f>
        <v>414000</v>
      </c>
      <c r="G27" s="296">
        <f>((จำนวนหน่วยกิตที่ลงทะเบียน!$C$28*อัตราค่าธรรมเนียม!$C$4)+(จำนวนหน่วยกิตที่ลงทะเบียน!$D$28*อัตราค่าธรรมเนียม!$C$5)+(จำนวนหน่วยกิตที่ลงทะเบียน!$E$28*อัตราค่าธรรมเนียม!$C$4)+(จำนวนหน่วยกิตที่ลงทะเบียน!$F$28*อัตราค่าธรรมเนียม!$C$5)+(จำนวนหน่วยกิตที่ลงทะเบียน!$G$28*อัตราค่าธรรมเนียม!$D$4)+(จำนวนหน่วยกิตที่ลงทะเบียน!$H$28*อัตราค่าธรรมเนียม!$D$5))*แผนรับนิสิตหลักสูตรก่อนปรับปรุง!J46</f>
        <v>0</v>
      </c>
      <c r="H27" s="296">
        <f>((จำนวนหน่วยกิตที่ลงทะเบียน!$C$28*อัตราค่าธรรมเนียม!$C$4)+(จำนวนหน่วยกิตที่ลงทะเบียน!$D$28*อัตราค่าธรรมเนียม!$C$5)+(จำนวนหน่วยกิตที่ลงทะเบียน!$E$28*อัตราค่าธรรมเนียม!$C$4)+(จำนวนหน่วยกิตที่ลงทะเบียน!$F$28*อัตราค่าธรรมเนียม!$C$5)+(จำนวนหน่วยกิตที่ลงทะเบียน!$G$28*อัตราค่าธรรมเนียม!$D$4)+(จำนวนหน่วยกิตที่ลงทะเบียน!$H$28*อัตราค่าธรรมเนียม!$D$5))*แผนรับนิสิตหลักสูตรก่อนปรับปรุง!K46</f>
        <v>0</v>
      </c>
      <c r="I27" s="296">
        <f>((จำนวนหน่วยกิตที่ลงทะเบียน!$C$28*อัตราค่าธรรมเนียม!$C$4)+(จำนวนหน่วยกิตที่ลงทะเบียน!$D$28*อัตราค่าธรรมเนียม!$C$5)+(จำนวนหน่วยกิตที่ลงทะเบียน!$E$28*อัตราค่าธรรมเนียม!$C$4)+(จำนวนหน่วยกิตที่ลงทะเบียน!$F$28*อัตราค่าธรรมเนียม!$C$5)+(จำนวนหน่วยกิตที่ลงทะเบียน!$G$28*อัตราค่าธรรมเนียม!$D$4)+(จำนวนหน่วยกิตที่ลงทะเบียน!$H$28*อัตราค่าธรรมเนียม!$D$5))*แผนรับนิสิตหลักสูตรก่อนปรับปรุง!L46</f>
        <v>0</v>
      </c>
      <c r="J27" s="296">
        <f>((จำนวนหน่วยกิตที่ลงทะเบียน!$C$28*อัตราค่าธรรมเนียม!$C$4)+(จำนวนหน่วยกิตที่ลงทะเบียน!$D$28*อัตราค่าธรรมเนียม!$C$5)+(จำนวนหน่วยกิตที่ลงทะเบียน!$E$28*อัตราค่าธรรมเนียม!$C$4)+(จำนวนหน่วยกิตที่ลงทะเบียน!$F$28*อัตราค่าธรรมเนียม!$C$5)+(จำนวนหน่วยกิตที่ลงทะเบียน!$G$28*อัตราค่าธรรมเนียม!$D$4)+(จำนวนหน่วยกิตที่ลงทะเบียน!$H$28*อัตราค่าธรรมเนียม!$D$5))*แผนรับนิสิตหลักสูตรก่อนปรับปรุง!M46</f>
        <v>0</v>
      </c>
      <c r="K27" s="296">
        <f>((จำนวนหน่วยกิตที่ลงทะเบียน!$C$28*อัตราค่าธรรมเนียม!$C$4)+(จำนวนหน่วยกิตที่ลงทะเบียน!$D$28*อัตราค่าธรรมเนียม!$C$5)+(จำนวนหน่วยกิตที่ลงทะเบียน!$E$28*อัตราค่าธรรมเนียม!$C$4)+(จำนวนหน่วยกิตที่ลงทะเบียน!$F$28*อัตราค่าธรรมเนียม!$C$5)+(จำนวนหน่วยกิตที่ลงทะเบียน!$G$28*อัตราค่าธรรมเนียม!$D$4)+(จำนวนหน่วยกิตที่ลงทะเบียน!$H$28*อัตราค่าธรรมเนียม!$D$5))*แผนรับนิสิตหลักสูตรก่อนปรับปรุง!N46</f>
        <v>0</v>
      </c>
      <c r="L27" s="296">
        <f>((จำนวนหน่วยกิตที่ลงทะเบียน!$C$28*อัตราค่าธรรมเนียม!$C$4)+(จำนวนหน่วยกิตที่ลงทะเบียน!$D$28*อัตราค่าธรรมเนียม!$C$5)+(จำนวนหน่วยกิตที่ลงทะเบียน!$E$28*อัตราค่าธรรมเนียม!$C$4)+(จำนวนหน่วยกิตที่ลงทะเบียน!$F$28*อัตราค่าธรรมเนียม!$C$5)+(จำนวนหน่วยกิตที่ลงทะเบียน!$G$28*อัตราค่าธรรมเนียม!$D$4)+(จำนวนหน่วยกิตที่ลงทะเบียน!$H$28*อัตราค่าธรรมเนียม!$D$5))*แผนรับนิสิตหลักสูตรก่อนปรับปรุง!O46</f>
        <v>0</v>
      </c>
      <c r="M27" s="296">
        <f>((จำนวนหน่วยกิตที่ลงทะเบียน!$C$28*อัตราค่าธรรมเนียม!$C$4)+(จำนวนหน่วยกิตที่ลงทะเบียน!$D$28*อัตราค่าธรรมเนียม!$C$5)+(จำนวนหน่วยกิตที่ลงทะเบียน!$E$28*อัตราค่าธรรมเนียม!$C$4)+(จำนวนหน่วยกิตที่ลงทะเบียน!$F$28*อัตราค่าธรรมเนียม!$C$5)+(จำนวนหน่วยกิตที่ลงทะเบียน!$G$28*อัตราค่าธรรมเนียม!$D$4)+(จำนวนหน่วยกิตที่ลงทะเบียน!$H$28*อัตราค่าธรรมเนียม!$D$5))*แผนรับนิสิตหลักสูตรก่อนปรับปรุง!P46</f>
        <v>0</v>
      </c>
      <c r="N27" s="296">
        <f>((จำนวนหน่วยกิตที่ลงทะเบียน!$C$28*อัตราค่าธรรมเนียม!$C$4)+(จำนวนหน่วยกิตที่ลงทะเบียน!$D$28*อัตราค่าธรรมเนียม!$C$5)+(จำนวนหน่วยกิตที่ลงทะเบียน!$E$28*อัตราค่าธรรมเนียม!$C$4)+(จำนวนหน่วยกิตที่ลงทะเบียน!$F$28*อัตราค่าธรรมเนียม!$C$5)+(จำนวนหน่วยกิตที่ลงทะเบียน!$G$28*อัตราค่าธรรมเนียม!$D$4)+(จำนวนหน่วยกิตที่ลงทะเบียน!$H$28*อัตราค่าธรรมเนียม!$D$5))*แผนรับนิสิตหลักสูตรก่อนปรับปรุง!Q46</f>
        <v>0</v>
      </c>
      <c r="O27" s="296"/>
      <c r="P27" s="296"/>
      <c r="Q27" s="296"/>
      <c r="R27" s="296"/>
      <c r="S27" s="296"/>
      <c r="T27" s="296"/>
      <c r="U27" s="296"/>
      <c r="V27" s="296"/>
      <c r="W27" s="296"/>
      <c r="X27" s="296"/>
      <c r="Y27" s="296"/>
    </row>
    <row r="28" spans="1:25" s="146" customFormat="1">
      <c r="A28" s="161" t="s">
        <v>56</v>
      </c>
      <c r="B28" s="162"/>
      <c r="C28" s="170">
        <f>SUM(C7:C27)</f>
        <v>7693200</v>
      </c>
      <c r="D28" s="170">
        <f t="shared" ref="D28:N28" si="0">SUM(D7:D27)</f>
        <v>6088000</v>
      </c>
      <c r="E28" s="170">
        <f t="shared" si="0"/>
        <v>4105000</v>
      </c>
      <c r="F28" s="170">
        <f t="shared" si="0"/>
        <v>1772000</v>
      </c>
      <c r="G28" s="170">
        <f t="shared" si="0"/>
        <v>0</v>
      </c>
      <c r="H28" s="170">
        <f t="shared" si="0"/>
        <v>0</v>
      </c>
      <c r="I28" s="170">
        <f t="shared" si="0"/>
        <v>0</v>
      </c>
      <c r="J28" s="170">
        <f t="shared" si="0"/>
        <v>0</v>
      </c>
      <c r="K28" s="170">
        <f t="shared" si="0"/>
        <v>0</v>
      </c>
      <c r="L28" s="170">
        <f t="shared" si="0"/>
        <v>0</v>
      </c>
      <c r="M28" s="170">
        <f t="shared" si="0"/>
        <v>0</v>
      </c>
      <c r="N28" s="170">
        <f t="shared" si="0"/>
        <v>0</v>
      </c>
      <c r="O28" s="170">
        <f t="shared" ref="O28:Y28" si="1">SUM(O7:O27)</f>
        <v>0</v>
      </c>
      <c r="P28" s="170">
        <f t="shared" si="1"/>
        <v>0</v>
      </c>
      <c r="Q28" s="170">
        <f t="shared" si="1"/>
        <v>0</v>
      </c>
      <c r="R28" s="170">
        <f t="shared" si="1"/>
        <v>0</v>
      </c>
      <c r="S28" s="170">
        <f t="shared" si="1"/>
        <v>0</v>
      </c>
      <c r="T28" s="170">
        <f t="shared" si="1"/>
        <v>0</v>
      </c>
      <c r="U28" s="170">
        <f t="shared" si="1"/>
        <v>0</v>
      </c>
      <c r="V28" s="170">
        <f t="shared" si="1"/>
        <v>0</v>
      </c>
      <c r="W28" s="170">
        <f t="shared" si="1"/>
        <v>0</v>
      </c>
      <c r="X28" s="170">
        <f t="shared" si="1"/>
        <v>0</v>
      </c>
      <c r="Y28" s="170">
        <f t="shared" si="1"/>
        <v>0</v>
      </c>
    </row>
  </sheetData>
  <mergeCells count="3">
    <mergeCell ref="C3:N3"/>
    <mergeCell ref="A1:N1"/>
    <mergeCell ref="A2:N2"/>
  </mergeCells>
  <pageMargins left="0.51181102362204722" right="0.31496062992125984" top="0.74803149606299213" bottom="0.74803149606299213" header="0.31496062992125984" footer="0.31496062992125984"/>
  <pageSetup paperSize="9" scale="8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Y28"/>
  <sheetViews>
    <sheetView topLeftCell="A4" workbookViewId="0">
      <pane ySplit="1" topLeftCell="A5" activePane="bottomLeft" state="frozen"/>
      <selection activeCell="A4" sqref="A4"/>
      <selection pane="bottomLeft" activeCell="C7" sqref="C7"/>
    </sheetView>
  </sheetViews>
  <sheetFormatPr defaultRowHeight="17.25"/>
  <cols>
    <col min="1" max="1" width="3.42578125" style="137" customWidth="1"/>
    <col min="2" max="2" width="15.85546875" style="137" customWidth="1"/>
    <col min="3" max="14" width="12" style="137" customWidth="1"/>
    <col min="15" max="25" width="12.28515625" style="137" hidden="1" customWidth="1"/>
    <col min="26" max="16384" width="9.140625" style="137"/>
  </cols>
  <sheetData>
    <row r="1" spans="1:25">
      <c r="A1" s="365" t="s">
        <v>5888</v>
      </c>
      <c r="B1" s="365"/>
      <c r="C1" s="365"/>
      <c r="D1" s="365"/>
      <c r="E1" s="365"/>
      <c r="F1" s="365"/>
      <c r="G1" s="365"/>
      <c r="H1" s="365"/>
      <c r="I1" s="365"/>
      <c r="J1" s="365"/>
      <c r="K1" s="365"/>
      <c r="L1" s="365"/>
      <c r="M1" s="365"/>
      <c r="N1" s="365"/>
    </row>
    <row r="2" spans="1:25" s="146" customFormat="1"/>
    <row r="3" spans="1:25" s="146" customFormat="1">
      <c r="A3" s="149" t="s">
        <v>5816</v>
      </c>
      <c r="B3" s="163"/>
      <c r="C3" s="362" t="s">
        <v>5804</v>
      </c>
      <c r="D3" s="363"/>
      <c r="E3" s="363"/>
      <c r="F3" s="363"/>
      <c r="G3" s="363"/>
      <c r="H3" s="363"/>
      <c r="I3" s="363"/>
      <c r="J3" s="363"/>
      <c r="K3" s="363"/>
      <c r="L3" s="363"/>
      <c r="M3" s="363"/>
      <c r="N3" s="364"/>
      <c r="O3" s="284"/>
      <c r="P3" s="284"/>
      <c r="Q3" s="284"/>
      <c r="R3" s="284"/>
      <c r="S3" s="284"/>
      <c r="T3" s="284"/>
      <c r="U3" s="284"/>
      <c r="V3" s="284"/>
      <c r="W3" s="284"/>
      <c r="X3" s="284"/>
      <c r="Y3" s="285"/>
    </row>
    <row r="4" spans="1:25" s="146" customFormat="1">
      <c r="A4" s="150"/>
      <c r="B4" s="164"/>
      <c r="C4" s="167">
        <v>2559</v>
      </c>
      <c r="D4" s="167">
        <v>2560</v>
      </c>
      <c r="E4" s="167">
        <v>2561</v>
      </c>
      <c r="F4" s="167">
        <v>2562</v>
      </c>
      <c r="G4" s="167">
        <v>2563</v>
      </c>
      <c r="H4" s="167">
        <v>2564</v>
      </c>
      <c r="I4" s="167">
        <v>2565</v>
      </c>
      <c r="J4" s="167">
        <v>2566</v>
      </c>
      <c r="K4" s="167">
        <v>2567</v>
      </c>
      <c r="L4" s="167">
        <v>2568</v>
      </c>
      <c r="M4" s="167">
        <v>2569</v>
      </c>
      <c r="N4" s="167">
        <v>2570</v>
      </c>
      <c r="O4" s="167">
        <v>2571</v>
      </c>
      <c r="P4" s="167">
        <v>2572</v>
      </c>
      <c r="Q4" s="167">
        <v>2573</v>
      </c>
      <c r="R4" s="167">
        <v>2574</v>
      </c>
      <c r="S4" s="167">
        <v>2575</v>
      </c>
      <c r="T4" s="167">
        <v>2576</v>
      </c>
      <c r="U4" s="167">
        <v>2577</v>
      </c>
      <c r="V4" s="167">
        <v>2578</v>
      </c>
      <c r="W4" s="167">
        <v>2579</v>
      </c>
      <c r="X4" s="167">
        <v>2580</v>
      </c>
      <c r="Y4" s="167">
        <v>2581</v>
      </c>
    </row>
    <row r="5" spans="1:25" s="146" customFormat="1">
      <c r="A5" s="156" t="s">
        <v>5886</v>
      </c>
      <c r="B5" s="157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</row>
    <row r="6" spans="1:25" s="146" customFormat="1">
      <c r="A6" s="159" t="s">
        <v>25</v>
      </c>
      <c r="B6" s="165"/>
      <c r="C6" s="153"/>
      <c r="D6" s="153"/>
      <c r="E6" s="153"/>
      <c r="F6" s="153"/>
      <c r="G6" s="153"/>
      <c r="H6" s="153"/>
      <c r="I6" s="153"/>
      <c r="J6" s="153"/>
      <c r="K6" s="153"/>
      <c r="L6" s="153"/>
      <c r="M6" s="153"/>
      <c r="N6" s="153"/>
      <c r="O6" s="153"/>
      <c r="P6" s="153"/>
      <c r="Q6" s="153"/>
      <c r="R6" s="153"/>
      <c r="S6" s="153"/>
      <c r="T6" s="153"/>
      <c r="U6" s="153"/>
      <c r="V6" s="153"/>
      <c r="W6" s="153"/>
      <c r="X6" s="153"/>
      <c r="Y6" s="153"/>
    </row>
    <row r="7" spans="1:25">
      <c r="A7" s="140"/>
      <c r="B7" s="147" t="s">
        <v>44</v>
      </c>
      <c r="C7" s="296">
        <f>((อัตราค่าธรรมเนียม!$B$7*แผนรับนิสิตหลักสูตรก่อนปรับปรุง!F26*60%)+(อัตราค่าธรรมเนียม!$B$7*แผนรับนิสิตหลักสูตรก่อนปรับปรุง!F26))</f>
        <v>1440000</v>
      </c>
      <c r="D7" s="296">
        <f>((อัตราค่าธรรมเนียม!$B$7*แผนรับนิสิตหลักสูตรก่อนปรับปรุง!G26*60%)+(อัตราค่าธรรมเนียม!$B$7*แผนรับนิสิตหลักสูตรก่อนปรับปรุง!G26))</f>
        <v>0</v>
      </c>
      <c r="E7" s="296">
        <f>((อัตราค่าธรรมเนียม!$B$7*แผนรับนิสิตหลักสูตรก่อนปรับปรุง!H26*60%)+(อัตราค่าธรรมเนียม!$B$7*แผนรับนิสิตหลักสูตรก่อนปรับปรุง!H26))</f>
        <v>0</v>
      </c>
      <c r="F7" s="296">
        <f>((อัตราค่าธรรมเนียม!$B$7*แผนรับนิสิตหลักสูตรก่อนปรับปรุง!I26*60%)+(อัตราค่าธรรมเนียม!$B$7*แผนรับนิสิตหลักสูตรก่อนปรับปรุง!I26))</f>
        <v>0</v>
      </c>
      <c r="G7" s="296">
        <f>((อัตราค่าธรรมเนียม!$B$7*แผนรับนิสิตหลักสูตรก่อนปรับปรุง!J26*60%)+(อัตราค่าธรรมเนียม!$B$7*แผนรับนิสิตหลักสูตรก่อนปรับปรุง!J26))</f>
        <v>0</v>
      </c>
      <c r="H7" s="296">
        <f>((อัตราค่าธรรมเนียม!$B$7*แผนรับนิสิตหลักสูตรก่อนปรับปรุง!K26*60%)+(อัตราค่าธรรมเนียม!$B$7*แผนรับนิสิตหลักสูตรก่อนปรับปรุง!K26))</f>
        <v>0</v>
      </c>
      <c r="I7" s="296">
        <f>((อัตราค่าธรรมเนียม!$B$7*แผนรับนิสิตหลักสูตรก่อนปรับปรุง!L26*60%)+(อัตราค่าธรรมเนียม!$B$7*แผนรับนิสิตหลักสูตรก่อนปรับปรุง!L26))</f>
        <v>0</v>
      </c>
      <c r="J7" s="296">
        <f>((อัตราค่าธรรมเนียม!$B$7*แผนรับนิสิตหลักสูตรก่อนปรับปรุง!M26*60%)+(อัตราค่าธรรมเนียม!$B$7*แผนรับนิสิตหลักสูตรก่อนปรับปรุง!M26))</f>
        <v>0</v>
      </c>
      <c r="K7" s="296">
        <f>((อัตราค่าธรรมเนียม!$B$7*แผนรับนิสิตหลักสูตรก่อนปรับปรุง!N26*60%)+(อัตราค่าธรรมเนียม!$B$7*แผนรับนิสิตหลักสูตรก่อนปรับปรุง!N26))</f>
        <v>0</v>
      </c>
      <c r="L7" s="296">
        <f>((อัตราค่าธรรมเนียม!$B$7*แผนรับนิสิตหลักสูตรก่อนปรับปรุง!O26*60%)+(อัตราค่าธรรมเนียม!$B$7*แผนรับนิสิตหลักสูตรก่อนปรับปรุง!O26))</f>
        <v>0</v>
      </c>
      <c r="M7" s="296">
        <f>((อัตราค่าธรรมเนียม!$B$7*แผนรับนิสิตหลักสูตรก่อนปรับปรุง!P26*60%)+(อัตราค่าธรรมเนียม!$B$7*แผนรับนิสิตหลักสูตรก่อนปรับปรุง!P26))</f>
        <v>0</v>
      </c>
      <c r="N7" s="296">
        <f>((อัตราค่าธรรมเนียม!$B$7*แผนรับนิสิตหลักสูตรก่อนปรับปรุง!Q26*60%)+(อัตราค่าธรรมเนียม!$B$7*แผนรับนิสิตหลักสูตรก่อนปรับปรุง!Q26))</f>
        <v>0</v>
      </c>
      <c r="O7" s="168">
        <f>((อัตราค่าธรรมเนียม!$B$7*แผนรับนิสิตหลักสูตรก่อนปรับปรุง!R26)+(อัตราค่าธรรมเนียม!$B$7*แผนรับนิสิตหลักสูตรก่อนปรับปรุง!R26))</f>
        <v>0</v>
      </c>
      <c r="P7" s="168">
        <f>((อัตราค่าธรรมเนียม!$B$7*แผนรับนิสิตหลักสูตรก่อนปรับปรุง!S26)+(อัตราค่าธรรมเนียม!$B$7*แผนรับนิสิตหลักสูตรก่อนปรับปรุง!S26))</f>
        <v>0</v>
      </c>
      <c r="Q7" s="168">
        <f>((อัตราค่าธรรมเนียม!$B$7*แผนรับนิสิตหลักสูตรก่อนปรับปรุง!T26)+(อัตราค่าธรรมเนียม!$B$7*แผนรับนิสิตหลักสูตรก่อนปรับปรุง!T26))</f>
        <v>0</v>
      </c>
      <c r="R7" s="168">
        <f>((อัตราค่าธรรมเนียม!$B$7*แผนรับนิสิตหลักสูตรก่อนปรับปรุง!U26)+(อัตราค่าธรรมเนียม!$B$7*แผนรับนิสิตหลักสูตรก่อนปรับปรุง!U26))</f>
        <v>0</v>
      </c>
      <c r="S7" s="168">
        <f>((อัตราค่าธรรมเนียม!$B$7*แผนรับนิสิตหลักสูตรก่อนปรับปรุง!V26)+(อัตราค่าธรรมเนียม!$B$7*แผนรับนิสิตหลักสูตรก่อนปรับปรุง!V26))</f>
        <v>0</v>
      </c>
      <c r="T7" s="168">
        <f>((อัตราค่าธรรมเนียม!$B$7*แผนรับนิสิตหลักสูตรก่อนปรับปรุง!W26)+(อัตราค่าธรรมเนียม!$B$7*แผนรับนิสิตหลักสูตรก่อนปรับปรุง!W26))</f>
        <v>0</v>
      </c>
      <c r="U7" s="168">
        <f>((อัตราค่าธรรมเนียม!$B$7*แผนรับนิสิตหลักสูตรก่อนปรับปรุง!X26)+(อัตราค่าธรรมเนียม!$B$7*แผนรับนิสิตหลักสูตรก่อนปรับปรุง!X26))</f>
        <v>0</v>
      </c>
      <c r="V7" s="168">
        <f>((อัตราค่าธรรมเนียม!$B$7*แผนรับนิสิตหลักสูตรก่อนปรับปรุง!Y26)+(อัตราค่าธรรมเนียม!$B$7*แผนรับนิสิตหลักสูตรก่อนปรับปรุง!Y26))</f>
        <v>0</v>
      </c>
      <c r="W7" s="168">
        <f>((อัตราค่าธรรมเนียม!$B$7*แผนรับนิสิตหลักสูตรก่อนปรับปรุง!Z26)+(อัตราค่าธรรมเนียม!$B$7*แผนรับนิสิตหลักสูตรก่อนปรับปรุง!Z26))</f>
        <v>0</v>
      </c>
      <c r="X7" s="168">
        <f>((อัตราค่าธรรมเนียม!$B$7*แผนรับนิสิตหลักสูตรก่อนปรับปรุง!AA26)+(อัตราค่าธรรมเนียม!$B$7*แผนรับนิสิตหลักสูตรก่อนปรับปรุง!AA26))</f>
        <v>0</v>
      </c>
      <c r="Y7" s="168">
        <f>((อัตราค่าธรรมเนียม!$B$7*แผนรับนิสิตหลักสูตรก่อนปรับปรุง!AB26)+(อัตราค่าธรรมเนียม!$B$7*แผนรับนิสิตหลักสูตรก่อนปรับปรุง!AB26))</f>
        <v>0</v>
      </c>
    </row>
    <row r="8" spans="1:25">
      <c r="A8" s="140"/>
      <c r="B8" s="147" t="s">
        <v>43</v>
      </c>
      <c r="C8" s="296">
        <f>((อัตราค่าธรรมเนียม!$B$7*แผนรับนิสิตหลักสูตรก่อนปรับปรุง!F27*100%)+(อัตราค่าธรรมเนียม!$B$7*แผนรับนิสิตหลักสูตรก่อนปรับปรุง!F27))</f>
        <v>1800000</v>
      </c>
      <c r="D8" s="296">
        <f>((อัตราค่าธรรมเนียม!$B$7*แผนรับนิสิตหลักสูตรก่อนปรับปรุง!G27*100%)+(อัตราค่าธรรมเนียม!$B$7*แผนรับนิสิตหลักสูตรก่อนปรับปรุง!G27))</f>
        <v>1800000</v>
      </c>
      <c r="E8" s="296">
        <f>((อัตราค่าธรรมเนียม!$B$7*แผนรับนิสิตหลักสูตรก่อนปรับปรุง!H27*100%)+(อัตราค่าธรรมเนียม!$B$7*แผนรับนิสิตหลักสูตรก่อนปรับปรุง!H27))</f>
        <v>0</v>
      </c>
      <c r="F8" s="296">
        <f>((อัตราค่าธรรมเนียม!$B$7*แผนรับนิสิตหลักสูตรก่อนปรับปรุง!I27*100%)+(อัตราค่าธรรมเนียม!$B$7*แผนรับนิสิตหลักสูตรก่อนปรับปรุง!I27))</f>
        <v>0</v>
      </c>
      <c r="G8" s="296">
        <f>((อัตราค่าธรรมเนียม!$B$7*แผนรับนิสิตหลักสูตรก่อนปรับปรุง!J27*100%)+(อัตราค่าธรรมเนียม!$B$7*แผนรับนิสิตหลักสูตรก่อนปรับปรุง!J27))</f>
        <v>0</v>
      </c>
      <c r="H8" s="296">
        <f>((อัตราค่าธรรมเนียม!$B$7*แผนรับนิสิตหลักสูตรก่อนปรับปรุง!K27*100%)+(อัตราค่าธรรมเนียม!$B$7*แผนรับนิสิตหลักสูตรก่อนปรับปรุง!K27))</f>
        <v>0</v>
      </c>
      <c r="I8" s="296">
        <f>((อัตราค่าธรรมเนียม!$B$7*แผนรับนิสิตหลักสูตรก่อนปรับปรุง!L27*100%)+(อัตราค่าธรรมเนียม!$B$7*แผนรับนิสิตหลักสูตรก่อนปรับปรุง!L27))</f>
        <v>0</v>
      </c>
      <c r="J8" s="296">
        <f>((อัตราค่าธรรมเนียม!$B$7*แผนรับนิสิตหลักสูตรก่อนปรับปรุง!M27*100%)+(อัตราค่าธรรมเนียม!$B$7*แผนรับนิสิตหลักสูตรก่อนปรับปรุง!M27))</f>
        <v>0</v>
      </c>
      <c r="K8" s="296">
        <f>((อัตราค่าธรรมเนียม!$B$7*แผนรับนิสิตหลักสูตรก่อนปรับปรุง!N27*100%)+(อัตราค่าธรรมเนียม!$B$7*แผนรับนิสิตหลักสูตรก่อนปรับปรุง!N27))</f>
        <v>0</v>
      </c>
      <c r="L8" s="296">
        <f>((อัตราค่าธรรมเนียม!$B$7*แผนรับนิสิตหลักสูตรก่อนปรับปรุง!O27*100%)+(อัตราค่าธรรมเนียม!$B$7*แผนรับนิสิตหลักสูตรก่อนปรับปรุง!O27))</f>
        <v>0</v>
      </c>
      <c r="M8" s="296">
        <f>((อัตราค่าธรรมเนียม!$B$7*แผนรับนิสิตหลักสูตรก่อนปรับปรุง!P27*100%)+(อัตราค่าธรรมเนียม!$B$7*แผนรับนิสิตหลักสูตรก่อนปรับปรุง!P27))</f>
        <v>0</v>
      </c>
      <c r="N8" s="296">
        <f>((อัตราค่าธรรมเนียม!$B$7*แผนรับนิสิตหลักสูตรก่อนปรับปรุง!Q27*100%)+(อัตราค่าธรรมเนียม!$B$7*แผนรับนิสิตหลักสูตรก่อนปรับปรุง!Q27))</f>
        <v>0</v>
      </c>
      <c r="O8" s="168">
        <f>((อัตราค่าธรรมเนียม!$B$7*แผนรับนิสิตหลักสูตรก่อนปรับปรุง!R27)+(อัตราค่าธรรมเนียม!$B$7*แผนรับนิสิตหลักสูตรก่อนปรับปรุง!R27))</f>
        <v>0</v>
      </c>
      <c r="P8" s="168">
        <f>((อัตราค่าธรรมเนียม!$B$7*แผนรับนิสิตหลักสูตรก่อนปรับปรุง!S27)+(อัตราค่าธรรมเนียม!$B$7*แผนรับนิสิตหลักสูตรก่อนปรับปรุง!S27))</f>
        <v>0</v>
      </c>
      <c r="Q8" s="168">
        <f>((อัตราค่าธรรมเนียม!$B$7*แผนรับนิสิตหลักสูตรก่อนปรับปรุง!T27)+(อัตราค่าธรรมเนียม!$B$7*แผนรับนิสิตหลักสูตรก่อนปรับปรุง!T27))</f>
        <v>0</v>
      </c>
      <c r="R8" s="168">
        <f>((อัตราค่าธรรมเนียม!$B$7*แผนรับนิสิตหลักสูตรก่อนปรับปรุง!U27)+(อัตราค่าธรรมเนียม!$B$7*แผนรับนิสิตหลักสูตรก่อนปรับปรุง!U27))</f>
        <v>0</v>
      </c>
      <c r="S8" s="168">
        <f>((อัตราค่าธรรมเนียม!$B$7*แผนรับนิสิตหลักสูตรก่อนปรับปรุง!V27)+(อัตราค่าธรรมเนียม!$B$7*แผนรับนิสิตหลักสูตรก่อนปรับปรุง!V27))</f>
        <v>0</v>
      </c>
      <c r="T8" s="168">
        <f>((อัตราค่าธรรมเนียม!$B$7*แผนรับนิสิตหลักสูตรก่อนปรับปรุง!W27)+(อัตราค่าธรรมเนียม!$B$7*แผนรับนิสิตหลักสูตรก่อนปรับปรุง!W27))</f>
        <v>0</v>
      </c>
      <c r="U8" s="168">
        <f>((อัตราค่าธรรมเนียม!$B$7*แผนรับนิสิตหลักสูตรก่อนปรับปรุง!X27)+(อัตราค่าธรรมเนียม!$B$7*แผนรับนิสิตหลักสูตรก่อนปรับปรุง!X27))</f>
        <v>0</v>
      </c>
      <c r="V8" s="168">
        <f>((อัตราค่าธรรมเนียม!$B$7*แผนรับนิสิตหลักสูตรก่อนปรับปรุง!Y27)+(อัตราค่าธรรมเนียม!$B$7*แผนรับนิสิตหลักสูตรก่อนปรับปรุง!Y27))</f>
        <v>0</v>
      </c>
      <c r="W8" s="168">
        <f>((อัตราค่าธรรมเนียม!$B$7*แผนรับนิสิตหลักสูตรก่อนปรับปรุง!Z27)+(อัตราค่าธรรมเนียม!$B$7*แผนรับนิสิตหลักสูตรก่อนปรับปรุง!Z27))</f>
        <v>0</v>
      </c>
      <c r="X8" s="168">
        <f>((อัตราค่าธรรมเนียม!$B$7*แผนรับนิสิตหลักสูตรก่อนปรับปรุง!AA27)+(อัตราค่าธรรมเนียม!$B$7*แผนรับนิสิตหลักสูตรก่อนปรับปรุง!AA27))</f>
        <v>0</v>
      </c>
      <c r="Y8" s="168">
        <f>((อัตราค่าธรรมเนียม!$B$7*แผนรับนิสิตหลักสูตรก่อนปรับปรุง!AB27)+(อัตราค่าธรรมเนียม!$B$7*แผนรับนิสิตหลักสูตรก่อนปรับปรุง!AB27))</f>
        <v>0</v>
      </c>
    </row>
    <row r="9" spans="1:25">
      <c r="A9" s="140"/>
      <c r="B9" s="147" t="s">
        <v>42</v>
      </c>
      <c r="C9" s="296">
        <f>((อัตราค่าธรรมเนียม!$B$7*แผนรับนิสิตหลักสูตรก่อนปรับปรุง!F28*100%)+(อัตราค่าธรรมเนียม!$B$7*แผนรับนิสิตหลักสูตรก่อนปรับปรุง!F28))</f>
        <v>1800000</v>
      </c>
      <c r="D9" s="296">
        <f>((อัตราค่าธรรมเนียม!$B$7*แผนรับนิสิตหลักสูตรก่อนปรับปรุง!G28*100%)+(อัตราค่าธรรมเนียม!$B$7*แผนรับนิสิตหลักสูตรก่อนปรับปรุง!G28))</f>
        <v>1800000</v>
      </c>
      <c r="E9" s="296">
        <f>((อัตราค่าธรรมเนียม!$B$7*แผนรับนิสิตหลักสูตรก่อนปรับปรุง!H28*100%)+(อัตราค่าธรรมเนียม!$B$7*แผนรับนิสิตหลักสูตรก่อนปรับปรุง!H28))</f>
        <v>1800000</v>
      </c>
      <c r="F9" s="296">
        <f>((อัตราค่าธรรมเนียม!$B$7*แผนรับนิสิตหลักสูตรก่อนปรับปรุง!I28*100%)+(อัตราค่าธรรมเนียม!$B$7*แผนรับนิสิตหลักสูตรก่อนปรับปรุง!I28))</f>
        <v>0</v>
      </c>
      <c r="G9" s="296">
        <f>((อัตราค่าธรรมเนียม!$B$7*แผนรับนิสิตหลักสูตรก่อนปรับปรุง!J28*100%)+(อัตราค่าธรรมเนียม!$B$7*แผนรับนิสิตหลักสูตรก่อนปรับปรุง!J28))</f>
        <v>0</v>
      </c>
      <c r="H9" s="296">
        <f>((อัตราค่าธรรมเนียม!$B$7*แผนรับนิสิตหลักสูตรก่อนปรับปรุง!K28*100%)+(อัตราค่าธรรมเนียม!$B$7*แผนรับนิสิตหลักสูตรก่อนปรับปรุง!K28))</f>
        <v>0</v>
      </c>
      <c r="I9" s="296">
        <f>((อัตราค่าธรรมเนียม!$B$7*แผนรับนิสิตหลักสูตรก่อนปรับปรุง!L28*100%)+(อัตราค่าธรรมเนียม!$B$7*แผนรับนิสิตหลักสูตรก่อนปรับปรุง!L28))</f>
        <v>0</v>
      </c>
      <c r="J9" s="296">
        <f>((อัตราค่าธรรมเนียม!$B$7*แผนรับนิสิตหลักสูตรก่อนปรับปรุง!M28*100%)+(อัตราค่าธรรมเนียม!$B$7*แผนรับนิสิตหลักสูตรก่อนปรับปรุง!M28))</f>
        <v>0</v>
      </c>
      <c r="K9" s="296">
        <f>((อัตราค่าธรรมเนียม!$B$7*แผนรับนิสิตหลักสูตรก่อนปรับปรุง!N28*100%)+(อัตราค่าธรรมเนียม!$B$7*แผนรับนิสิตหลักสูตรก่อนปรับปรุง!N28))</f>
        <v>0</v>
      </c>
      <c r="L9" s="296">
        <f>((อัตราค่าธรรมเนียม!$B$7*แผนรับนิสิตหลักสูตรก่อนปรับปรุง!O28*100%)+(อัตราค่าธรรมเนียม!$B$7*แผนรับนิสิตหลักสูตรก่อนปรับปรุง!O28))</f>
        <v>0</v>
      </c>
      <c r="M9" s="296">
        <f>((อัตราค่าธรรมเนียม!$B$7*แผนรับนิสิตหลักสูตรก่อนปรับปรุง!P28*100%)+(อัตราค่าธรรมเนียม!$B$7*แผนรับนิสิตหลักสูตรก่อนปรับปรุง!P28))</f>
        <v>0</v>
      </c>
      <c r="N9" s="296">
        <f>((อัตราค่าธรรมเนียม!$B$7*แผนรับนิสิตหลักสูตรก่อนปรับปรุง!Q28*100%)+(อัตราค่าธรรมเนียม!$B$7*แผนรับนิสิตหลักสูตรก่อนปรับปรุง!Q28))</f>
        <v>0</v>
      </c>
      <c r="O9" s="168">
        <f>((อัตราค่าธรรมเนียม!$B$7*แผนรับนิสิตหลักสูตรก่อนปรับปรุง!R28)+(อัตราค่าธรรมเนียม!$B$7*แผนรับนิสิตหลักสูตรก่อนปรับปรุง!R28))</f>
        <v>0</v>
      </c>
      <c r="P9" s="168">
        <f>((อัตราค่าธรรมเนียม!$B$7*แผนรับนิสิตหลักสูตรก่อนปรับปรุง!S28)+(อัตราค่าธรรมเนียม!$B$7*แผนรับนิสิตหลักสูตรก่อนปรับปรุง!S28))</f>
        <v>0</v>
      </c>
      <c r="Q9" s="168">
        <f>((อัตราค่าธรรมเนียม!$B$7*แผนรับนิสิตหลักสูตรก่อนปรับปรุง!T28)+(อัตราค่าธรรมเนียม!$B$7*แผนรับนิสิตหลักสูตรก่อนปรับปรุง!T28))</f>
        <v>0</v>
      </c>
      <c r="R9" s="168">
        <f>((อัตราค่าธรรมเนียม!$B$7*แผนรับนิสิตหลักสูตรก่อนปรับปรุง!U28)+(อัตราค่าธรรมเนียม!$B$7*แผนรับนิสิตหลักสูตรก่อนปรับปรุง!U28))</f>
        <v>0</v>
      </c>
      <c r="S9" s="168">
        <f>((อัตราค่าธรรมเนียม!$B$7*แผนรับนิสิตหลักสูตรก่อนปรับปรุง!V28)+(อัตราค่าธรรมเนียม!$B$7*แผนรับนิสิตหลักสูตรก่อนปรับปรุง!V28))</f>
        <v>0</v>
      </c>
      <c r="T9" s="168">
        <f>((อัตราค่าธรรมเนียม!$B$7*แผนรับนิสิตหลักสูตรก่อนปรับปรุง!W28)+(อัตราค่าธรรมเนียม!$B$7*แผนรับนิสิตหลักสูตรก่อนปรับปรุง!W28))</f>
        <v>0</v>
      </c>
      <c r="U9" s="168">
        <f>((อัตราค่าธรรมเนียม!$B$7*แผนรับนิสิตหลักสูตรก่อนปรับปรุง!X28)+(อัตราค่าธรรมเนียม!$B$7*แผนรับนิสิตหลักสูตรก่อนปรับปรุง!X28))</f>
        <v>0</v>
      </c>
      <c r="V9" s="168">
        <f>((อัตราค่าธรรมเนียม!$B$7*แผนรับนิสิตหลักสูตรก่อนปรับปรุง!Y28)+(อัตราค่าธรรมเนียม!$B$7*แผนรับนิสิตหลักสูตรก่อนปรับปรุง!Y28))</f>
        <v>0</v>
      </c>
      <c r="W9" s="168">
        <f>((อัตราค่าธรรมเนียม!$B$7*แผนรับนิสิตหลักสูตรก่อนปรับปรุง!Z28)+(อัตราค่าธรรมเนียม!$B$7*แผนรับนิสิตหลักสูตรก่อนปรับปรุง!Z28))</f>
        <v>0</v>
      </c>
      <c r="X9" s="168">
        <f>((อัตราค่าธรรมเนียม!$B$7*แผนรับนิสิตหลักสูตรก่อนปรับปรุง!AA28)+(อัตราค่าธรรมเนียม!$B$7*แผนรับนิสิตหลักสูตรก่อนปรับปรุง!AA28))</f>
        <v>0</v>
      </c>
      <c r="Y9" s="168">
        <f>((อัตราค่าธรรมเนียม!$B$7*แผนรับนิสิตหลักสูตรก่อนปรับปรุง!AB28)+(อัตราค่าธรรมเนียม!$B$7*แผนรับนิสิตหลักสูตรก่อนปรับปรุง!AB28))</f>
        <v>0</v>
      </c>
    </row>
    <row r="10" spans="1:25">
      <c r="A10" s="140"/>
      <c r="B10" s="147" t="s">
        <v>41</v>
      </c>
      <c r="C10" s="296">
        <f>((อัตราค่าธรรมเนียม!$B$7*แผนรับนิสิตหลักสูตรก่อนปรับปรุง!F29*100%)+(อัตราค่าธรรมเนียม!$B$7*แผนรับนิสิตหลักสูตรก่อนปรับปรุง!F29))</f>
        <v>1800000</v>
      </c>
      <c r="D10" s="296">
        <f>((อัตราค่าธรรมเนียม!$B$7*แผนรับนิสิตหลักสูตรก่อนปรับปรุง!G29*100%)+(อัตราค่าธรรมเนียม!$B$7*แผนรับนิสิตหลักสูตรก่อนปรับปรุง!G29))</f>
        <v>1800000</v>
      </c>
      <c r="E10" s="296">
        <f>((อัตราค่าธรรมเนียม!$B$7*แผนรับนิสิตหลักสูตรก่อนปรับปรุง!H29*100%)+(อัตราค่าธรรมเนียม!$B$7*แผนรับนิสิตหลักสูตรก่อนปรับปรุง!H29))</f>
        <v>1800000</v>
      </c>
      <c r="F10" s="296">
        <f>((อัตราค่าธรรมเนียม!$B$7*แผนรับนิสิตหลักสูตรก่อนปรับปรุง!I29*100%)+(อัตราค่าธรรมเนียม!$B$7*แผนรับนิสิตหลักสูตรก่อนปรับปรุง!I29))</f>
        <v>1800000</v>
      </c>
      <c r="G10" s="296">
        <f>((อัตราค่าธรรมเนียม!$B$7*แผนรับนิสิตหลักสูตรก่อนปรับปรุง!J29*100%)+(อัตราค่าธรรมเนียม!$B$7*แผนรับนิสิตหลักสูตรก่อนปรับปรุง!J29))</f>
        <v>0</v>
      </c>
      <c r="H10" s="296">
        <f>((อัตราค่าธรรมเนียม!$B$7*แผนรับนิสิตหลักสูตรก่อนปรับปรุง!K29*100%)+(อัตราค่าธรรมเนียม!$B$7*แผนรับนิสิตหลักสูตรก่อนปรับปรุง!K29))</f>
        <v>0</v>
      </c>
      <c r="I10" s="296">
        <f>((อัตราค่าธรรมเนียม!$B$7*แผนรับนิสิตหลักสูตรก่อนปรับปรุง!L29*100%)+(อัตราค่าธรรมเนียม!$B$7*แผนรับนิสิตหลักสูตรก่อนปรับปรุง!L29))</f>
        <v>0</v>
      </c>
      <c r="J10" s="296">
        <f>((อัตราค่าธรรมเนียม!$B$7*แผนรับนิสิตหลักสูตรก่อนปรับปรุง!M29*100%)+(อัตราค่าธรรมเนียม!$B$7*แผนรับนิสิตหลักสูตรก่อนปรับปรุง!M29))</f>
        <v>0</v>
      </c>
      <c r="K10" s="296">
        <f>((อัตราค่าธรรมเนียม!$B$7*แผนรับนิสิตหลักสูตรก่อนปรับปรุง!N29*100%)+(อัตราค่าธรรมเนียม!$B$7*แผนรับนิสิตหลักสูตรก่อนปรับปรุง!N29))</f>
        <v>0</v>
      </c>
      <c r="L10" s="296">
        <f>((อัตราค่าธรรมเนียม!$B$7*แผนรับนิสิตหลักสูตรก่อนปรับปรุง!O29*100%)+(อัตราค่าธรรมเนียม!$B$7*แผนรับนิสิตหลักสูตรก่อนปรับปรุง!O29))</f>
        <v>0</v>
      </c>
      <c r="M10" s="296">
        <f>((อัตราค่าธรรมเนียม!$B$7*แผนรับนิสิตหลักสูตรก่อนปรับปรุง!P29*100%)+(อัตราค่าธรรมเนียม!$B$7*แผนรับนิสิตหลักสูตรก่อนปรับปรุง!P29))</f>
        <v>0</v>
      </c>
      <c r="N10" s="296">
        <f>((อัตราค่าธรรมเนียม!$B$7*แผนรับนิสิตหลักสูตรก่อนปรับปรุง!Q29*100%)+(อัตราค่าธรรมเนียม!$B$7*แผนรับนิสิตหลักสูตรก่อนปรับปรุง!Q29))</f>
        <v>0</v>
      </c>
      <c r="O10" s="168">
        <f>((อัตราค่าธรรมเนียม!$B$7*แผนรับนิสิตหลักสูตรก่อนปรับปรุง!R29)+(อัตราค่าธรรมเนียม!$B$7*แผนรับนิสิตหลักสูตรก่อนปรับปรุง!R29))</f>
        <v>0</v>
      </c>
      <c r="P10" s="168">
        <f>((อัตราค่าธรรมเนียม!$B$7*แผนรับนิสิตหลักสูตรก่อนปรับปรุง!S29)+(อัตราค่าธรรมเนียม!$B$7*แผนรับนิสิตหลักสูตรก่อนปรับปรุง!S29))</f>
        <v>0</v>
      </c>
      <c r="Q10" s="168">
        <f>((อัตราค่าธรรมเนียม!$B$7*แผนรับนิสิตหลักสูตรก่อนปรับปรุง!T29)+(อัตราค่าธรรมเนียม!$B$7*แผนรับนิสิตหลักสูตรก่อนปรับปรุง!T29))</f>
        <v>0</v>
      </c>
      <c r="R10" s="168">
        <f>((อัตราค่าธรรมเนียม!$B$7*แผนรับนิสิตหลักสูตรก่อนปรับปรุง!U29)+(อัตราค่าธรรมเนียม!$B$7*แผนรับนิสิตหลักสูตรก่อนปรับปรุง!U29))</f>
        <v>0</v>
      </c>
      <c r="S10" s="168">
        <f>((อัตราค่าธรรมเนียม!$B$7*แผนรับนิสิตหลักสูตรก่อนปรับปรุง!V29)+(อัตราค่าธรรมเนียม!$B$7*แผนรับนิสิตหลักสูตรก่อนปรับปรุง!V29))</f>
        <v>0</v>
      </c>
      <c r="T10" s="168">
        <f>((อัตราค่าธรรมเนียม!$B$7*แผนรับนิสิตหลักสูตรก่อนปรับปรุง!W29)+(อัตราค่าธรรมเนียม!$B$7*แผนรับนิสิตหลักสูตรก่อนปรับปรุง!W29))</f>
        <v>0</v>
      </c>
      <c r="U10" s="168">
        <f>((อัตราค่าธรรมเนียม!$B$7*แผนรับนิสิตหลักสูตรก่อนปรับปรุง!X29)+(อัตราค่าธรรมเนียม!$B$7*แผนรับนิสิตหลักสูตรก่อนปรับปรุง!X29))</f>
        <v>0</v>
      </c>
      <c r="V10" s="168">
        <f>((อัตราค่าธรรมเนียม!$B$7*แผนรับนิสิตหลักสูตรก่อนปรับปรุง!Y29)+(อัตราค่าธรรมเนียม!$B$7*แผนรับนิสิตหลักสูตรก่อนปรับปรุง!Y29))</f>
        <v>0</v>
      </c>
      <c r="W10" s="168">
        <f>((อัตราค่าธรรมเนียม!$B$7*แผนรับนิสิตหลักสูตรก่อนปรับปรุง!Z29)+(อัตราค่าธรรมเนียม!$B$7*แผนรับนิสิตหลักสูตรก่อนปรับปรุง!Z29))</f>
        <v>0</v>
      </c>
      <c r="X10" s="168">
        <f>((อัตราค่าธรรมเนียม!$B$7*แผนรับนิสิตหลักสูตรก่อนปรับปรุง!AA29)+(อัตราค่าธรรมเนียม!$B$7*แผนรับนิสิตหลักสูตรก่อนปรับปรุง!AA29))</f>
        <v>0</v>
      </c>
      <c r="Y10" s="168">
        <f>((อัตราค่าธรรมเนียม!$B$7*แผนรับนิสิตหลักสูตรก่อนปรับปรุง!AB29)+(อัตราค่าธรรมเนียม!$B$7*แผนรับนิสิตหลักสูตรก่อนปรับปรุง!AB29))</f>
        <v>0</v>
      </c>
    </row>
    <row r="11" spans="1:25">
      <c r="A11" s="140"/>
      <c r="B11" s="147" t="s">
        <v>48</v>
      </c>
      <c r="C11" s="296">
        <f>((อัตราค่าธรรมเนียม!$B$8*แผนรับนิสิตหลักสูตรก่อนปรับปรุง!F30*60%)+(อัตราค่าธรรมเนียม!$B$8*แผนรับนิสิตหลักสูตรก่อนปรับปรุง!F30))</f>
        <v>1440000</v>
      </c>
      <c r="D11" s="296">
        <f>((อัตราค่าธรรมเนียม!$B$8*แผนรับนิสิตหลักสูตรก่อนปรับปรุง!G30*60%)+(อัตราค่าธรรมเนียม!$B$8*แผนรับนิสิตหลักสูตรก่อนปรับปรุง!G30))</f>
        <v>0</v>
      </c>
      <c r="E11" s="296">
        <f>((อัตราค่าธรรมเนียม!$B$8*แผนรับนิสิตหลักสูตรก่อนปรับปรุง!H30*60%)+(อัตราค่าธรรมเนียม!$B$8*แผนรับนิสิตหลักสูตรก่อนปรับปรุง!H30))</f>
        <v>0</v>
      </c>
      <c r="F11" s="296">
        <f>((อัตราค่าธรรมเนียม!$B$8*แผนรับนิสิตหลักสูตรก่อนปรับปรุง!I30*60%)+(อัตราค่าธรรมเนียม!$B$8*แผนรับนิสิตหลักสูตรก่อนปรับปรุง!I30))</f>
        <v>0</v>
      </c>
      <c r="G11" s="296">
        <f>((อัตราค่าธรรมเนียม!$B$8*แผนรับนิสิตหลักสูตรก่อนปรับปรุง!J30*60%)+(อัตราค่าธรรมเนียม!$B$8*แผนรับนิสิตหลักสูตรก่อนปรับปรุง!J30))</f>
        <v>0</v>
      </c>
      <c r="H11" s="296">
        <f>((อัตราค่าธรรมเนียม!$B$8*แผนรับนิสิตหลักสูตรก่อนปรับปรุง!K30*60%)+(อัตราค่าธรรมเนียม!$B$8*แผนรับนิสิตหลักสูตรก่อนปรับปรุง!K30))</f>
        <v>0</v>
      </c>
      <c r="I11" s="296">
        <f>((อัตราค่าธรรมเนียม!$B$8*แผนรับนิสิตหลักสูตรก่อนปรับปรุง!L30*60%)+(อัตราค่าธรรมเนียม!$B$8*แผนรับนิสิตหลักสูตรก่อนปรับปรุง!L30))</f>
        <v>0</v>
      </c>
      <c r="J11" s="296">
        <f>((อัตราค่าธรรมเนียม!$B$8*แผนรับนิสิตหลักสูตรก่อนปรับปรุง!M30*60%)+(อัตราค่าธรรมเนียม!$B$8*แผนรับนิสิตหลักสูตรก่อนปรับปรุง!M30))</f>
        <v>0</v>
      </c>
      <c r="K11" s="296">
        <f>((อัตราค่าธรรมเนียม!$B$8*แผนรับนิสิตหลักสูตรก่อนปรับปรุง!N30*60%)+(อัตราค่าธรรมเนียม!$B$8*แผนรับนิสิตหลักสูตรก่อนปรับปรุง!N30))</f>
        <v>0</v>
      </c>
      <c r="L11" s="296">
        <f>((อัตราค่าธรรมเนียม!$B$8*แผนรับนิสิตหลักสูตรก่อนปรับปรุง!O30*60%)+(อัตราค่าธรรมเนียม!$B$8*แผนรับนิสิตหลักสูตรก่อนปรับปรุง!O30))</f>
        <v>0</v>
      </c>
      <c r="M11" s="296">
        <f>((อัตราค่าธรรมเนียม!$B$8*แผนรับนิสิตหลักสูตรก่อนปรับปรุง!P30*60%)+(อัตราค่าธรรมเนียม!$B$8*แผนรับนิสิตหลักสูตรก่อนปรับปรุง!P30))</f>
        <v>0</v>
      </c>
      <c r="N11" s="296">
        <f>((อัตราค่าธรรมเนียม!$B$8*แผนรับนิสิตหลักสูตรก่อนปรับปรุง!Q30*60%)+(อัตราค่าธรรมเนียม!$B$8*แผนรับนิสิตหลักสูตรก่อนปรับปรุง!Q30))</f>
        <v>0</v>
      </c>
      <c r="O11" s="168">
        <f>((อัตราค่าธรรมเนียม!$B$8*แผนรับนิสิตหลักสูตรก่อนปรับปรุง!R30)+(อัตราค่าธรรมเนียม!$B$8*แผนรับนิสิตหลักสูตรก่อนปรับปรุง!R30))</f>
        <v>0</v>
      </c>
      <c r="P11" s="168">
        <f>((อัตราค่าธรรมเนียม!$B$8*แผนรับนิสิตหลักสูตรก่อนปรับปรุง!S30)+(อัตราค่าธรรมเนียม!$B$8*แผนรับนิสิตหลักสูตรก่อนปรับปรุง!S30))</f>
        <v>0</v>
      </c>
      <c r="Q11" s="168">
        <f>((อัตราค่าธรรมเนียม!$B$8*แผนรับนิสิตหลักสูตรก่อนปรับปรุง!T30)+(อัตราค่าธรรมเนียม!$B$8*แผนรับนิสิตหลักสูตรก่อนปรับปรุง!T30))</f>
        <v>0</v>
      </c>
      <c r="R11" s="168">
        <f>((อัตราค่าธรรมเนียม!$B$8*แผนรับนิสิตหลักสูตรก่อนปรับปรุง!U30)+(อัตราค่าธรรมเนียม!$B$8*แผนรับนิสิตหลักสูตรก่อนปรับปรุง!U30))</f>
        <v>0</v>
      </c>
      <c r="S11" s="168">
        <f>((อัตราค่าธรรมเนียม!$B$8*แผนรับนิสิตหลักสูตรก่อนปรับปรุง!V30)+(อัตราค่าธรรมเนียม!$B$8*แผนรับนิสิตหลักสูตรก่อนปรับปรุง!V30))</f>
        <v>0</v>
      </c>
      <c r="T11" s="168">
        <f>((อัตราค่าธรรมเนียม!$B$8*แผนรับนิสิตหลักสูตรก่อนปรับปรุง!W30)+(อัตราค่าธรรมเนียม!$B$8*แผนรับนิสิตหลักสูตรก่อนปรับปรุง!W30))</f>
        <v>0</v>
      </c>
      <c r="U11" s="168">
        <f>((อัตราค่าธรรมเนียม!$B$8*แผนรับนิสิตหลักสูตรก่อนปรับปรุง!X30)+(อัตราค่าธรรมเนียม!$B$8*แผนรับนิสิตหลักสูตรก่อนปรับปรุง!X30))</f>
        <v>0</v>
      </c>
      <c r="V11" s="168">
        <f>((อัตราค่าธรรมเนียม!$B$8*แผนรับนิสิตหลักสูตรก่อนปรับปรุง!Y30)+(อัตราค่าธรรมเนียม!$B$8*แผนรับนิสิตหลักสูตรก่อนปรับปรุง!Y30))</f>
        <v>0</v>
      </c>
      <c r="W11" s="168">
        <f>((อัตราค่าธรรมเนียม!$B$8*แผนรับนิสิตหลักสูตรก่อนปรับปรุง!Z30)+(อัตราค่าธรรมเนียม!$B$8*แผนรับนิสิตหลักสูตรก่อนปรับปรุง!Z30))</f>
        <v>0</v>
      </c>
      <c r="X11" s="168">
        <f>((อัตราค่าธรรมเนียม!$B$8*แผนรับนิสิตหลักสูตรก่อนปรับปรุง!AA30)+(อัตราค่าธรรมเนียม!$B$8*แผนรับนิสิตหลักสูตรก่อนปรับปรุง!AA30))</f>
        <v>0</v>
      </c>
      <c r="Y11" s="168">
        <f>((อัตราค่าธรรมเนียม!$B$8*แผนรับนิสิตหลักสูตรก่อนปรับปรุง!AB30)+(อัตราค่าธรรมเนียม!$B$8*แผนรับนิสิตหลักสูตรก่อนปรับปรุง!AB30))</f>
        <v>0</v>
      </c>
    </row>
    <row r="12" spans="1:25">
      <c r="A12" s="140"/>
      <c r="B12" s="147" t="s">
        <v>47</v>
      </c>
      <c r="C12" s="296">
        <f>((อัตราค่าธรรมเนียม!$B$8*แผนรับนิสิตหลักสูตรก่อนปรับปรุง!F31*100%)+(อัตราค่าธรรมเนียม!$B$8*แผนรับนิสิตหลักสูตรก่อนปรับปรุง!F31))</f>
        <v>1800000</v>
      </c>
      <c r="D12" s="296">
        <f>((อัตราค่าธรรมเนียม!$B$8*แผนรับนิสิตหลักสูตรก่อนปรับปรุง!G31*100%)+(อัตราค่าธรรมเนียม!$B$8*แผนรับนิสิตหลักสูตรก่อนปรับปรุง!G31))</f>
        <v>1800000</v>
      </c>
      <c r="E12" s="296">
        <f>((อัตราค่าธรรมเนียม!$B$8*แผนรับนิสิตหลักสูตรก่อนปรับปรุง!H31*100%)+(อัตราค่าธรรมเนียม!$B$8*แผนรับนิสิตหลักสูตรก่อนปรับปรุง!H31))</f>
        <v>0</v>
      </c>
      <c r="F12" s="296">
        <f>((อัตราค่าธรรมเนียม!$B$8*แผนรับนิสิตหลักสูตรก่อนปรับปรุง!I31*100%)+(อัตราค่าธรรมเนียม!$B$8*แผนรับนิสิตหลักสูตรก่อนปรับปรุง!I31))</f>
        <v>0</v>
      </c>
      <c r="G12" s="296">
        <f>((อัตราค่าธรรมเนียม!$B$8*แผนรับนิสิตหลักสูตรก่อนปรับปรุง!J31*100%)+(อัตราค่าธรรมเนียม!$B$8*แผนรับนิสิตหลักสูตรก่อนปรับปรุง!J31))</f>
        <v>0</v>
      </c>
      <c r="H12" s="296">
        <f>((อัตราค่าธรรมเนียม!$B$8*แผนรับนิสิตหลักสูตรก่อนปรับปรุง!K31*100%)+(อัตราค่าธรรมเนียม!$B$8*แผนรับนิสิตหลักสูตรก่อนปรับปรุง!K31))</f>
        <v>0</v>
      </c>
      <c r="I12" s="296">
        <f>((อัตราค่าธรรมเนียม!$B$8*แผนรับนิสิตหลักสูตรก่อนปรับปรุง!L31*100%)+(อัตราค่าธรรมเนียม!$B$8*แผนรับนิสิตหลักสูตรก่อนปรับปรุง!L31))</f>
        <v>0</v>
      </c>
      <c r="J12" s="296">
        <f>((อัตราค่าธรรมเนียม!$B$8*แผนรับนิสิตหลักสูตรก่อนปรับปรุง!M31*100%)+(อัตราค่าธรรมเนียม!$B$8*แผนรับนิสิตหลักสูตรก่อนปรับปรุง!M31))</f>
        <v>0</v>
      </c>
      <c r="K12" s="296">
        <f>((อัตราค่าธรรมเนียม!$B$8*แผนรับนิสิตหลักสูตรก่อนปรับปรุง!N31*100%)+(อัตราค่าธรรมเนียม!$B$8*แผนรับนิสิตหลักสูตรก่อนปรับปรุง!N31))</f>
        <v>0</v>
      </c>
      <c r="L12" s="296">
        <f>((อัตราค่าธรรมเนียม!$B$8*แผนรับนิสิตหลักสูตรก่อนปรับปรุง!O31*100%)+(อัตราค่าธรรมเนียม!$B$8*แผนรับนิสิตหลักสูตรก่อนปรับปรุง!O31))</f>
        <v>0</v>
      </c>
      <c r="M12" s="296">
        <f>((อัตราค่าธรรมเนียม!$B$8*แผนรับนิสิตหลักสูตรก่อนปรับปรุง!P31*100%)+(อัตราค่าธรรมเนียม!$B$8*แผนรับนิสิตหลักสูตรก่อนปรับปรุง!P31))</f>
        <v>0</v>
      </c>
      <c r="N12" s="296">
        <f>((อัตราค่าธรรมเนียม!$B$8*แผนรับนิสิตหลักสูตรก่อนปรับปรุง!Q31*100%)+(อัตราค่าธรรมเนียม!$B$8*แผนรับนิสิตหลักสูตรก่อนปรับปรุง!Q31))</f>
        <v>0</v>
      </c>
      <c r="O12" s="168">
        <f>((อัตราค่าธรรมเนียม!$B$8*แผนรับนิสิตหลักสูตรก่อนปรับปรุง!R31)+(อัตราค่าธรรมเนียม!$B$8*แผนรับนิสิตหลักสูตรก่อนปรับปรุง!R31))</f>
        <v>0</v>
      </c>
      <c r="P12" s="168">
        <f>((อัตราค่าธรรมเนียม!$B$8*แผนรับนิสิตหลักสูตรก่อนปรับปรุง!S31)+(อัตราค่าธรรมเนียม!$B$8*แผนรับนิสิตหลักสูตรก่อนปรับปรุง!S31))</f>
        <v>0</v>
      </c>
      <c r="Q12" s="168">
        <f>((อัตราค่าธรรมเนียม!$B$8*แผนรับนิสิตหลักสูตรก่อนปรับปรุง!T31)+(อัตราค่าธรรมเนียม!$B$8*แผนรับนิสิตหลักสูตรก่อนปรับปรุง!T31))</f>
        <v>0</v>
      </c>
      <c r="R12" s="168">
        <f>((อัตราค่าธรรมเนียม!$B$8*แผนรับนิสิตหลักสูตรก่อนปรับปรุง!U31)+(อัตราค่าธรรมเนียม!$B$8*แผนรับนิสิตหลักสูตรก่อนปรับปรุง!U31))</f>
        <v>0</v>
      </c>
      <c r="S12" s="168">
        <f>((อัตราค่าธรรมเนียม!$B$8*แผนรับนิสิตหลักสูตรก่อนปรับปรุง!V31)+(อัตราค่าธรรมเนียม!$B$8*แผนรับนิสิตหลักสูตรก่อนปรับปรุง!V31))</f>
        <v>0</v>
      </c>
      <c r="T12" s="168">
        <f>((อัตราค่าธรรมเนียม!$B$8*แผนรับนิสิตหลักสูตรก่อนปรับปรุง!W31)+(อัตราค่าธรรมเนียม!$B$8*แผนรับนิสิตหลักสูตรก่อนปรับปรุง!W31))</f>
        <v>0</v>
      </c>
      <c r="U12" s="168">
        <f>((อัตราค่าธรรมเนียม!$B$8*แผนรับนิสิตหลักสูตรก่อนปรับปรุง!X31)+(อัตราค่าธรรมเนียม!$B$8*แผนรับนิสิตหลักสูตรก่อนปรับปรุง!X31))</f>
        <v>0</v>
      </c>
      <c r="V12" s="168">
        <f>((อัตราค่าธรรมเนียม!$B$8*แผนรับนิสิตหลักสูตรก่อนปรับปรุง!Y31)+(อัตราค่าธรรมเนียม!$B$8*แผนรับนิสิตหลักสูตรก่อนปรับปรุง!Y31))</f>
        <v>0</v>
      </c>
      <c r="W12" s="168">
        <f>((อัตราค่าธรรมเนียม!$B$8*แผนรับนิสิตหลักสูตรก่อนปรับปรุง!Z31)+(อัตราค่าธรรมเนียม!$B$8*แผนรับนิสิตหลักสูตรก่อนปรับปรุง!Z31))</f>
        <v>0</v>
      </c>
      <c r="X12" s="168">
        <f>((อัตราค่าธรรมเนียม!$B$8*แผนรับนิสิตหลักสูตรก่อนปรับปรุง!AA31)+(อัตราค่าธรรมเนียม!$B$8*แผนรับนิสิตหลักสูตรก่อนปรับปรุง!AA31))</f>
        <v>0</v>
      </c>
      <c r="Y12" s="168">
        <f>((อัตราค่าธรรมเนียม!$B$8*แผนรับนิสิตหลักสูตรก่อนปรับปรุง!AB31)+(อัตราค่าธรรมเนียม!$B$8*แผนรับนิสิตหลักสูตรก่อนปรับปรุง!AB31))</f>
        <v>0</v>
      </c>
    </row>
    <row r="13" spans="1:25">
      <c r="A13" s="140"/>
      <c r="B13" s="147" t="s">
        <v>46</v>
      </c>
      <c r="C13" s="296">
        <f>((อัตราค่าธรรมเนียม!$B$8*แผนรับนิสิตหลักสูตรก่อนปรับปรุง!F32*100%)+(อัตราค่าธรรมเนียม!$B$8*แผนรับนิสิตหลักสูตรก่อนปรับปรุง!F32))</f>
        <v>1800000</v>
      </c>
      <c r="D13" s="296">
        <f>((อัตราค่าธรรมเนียม!$B$8*แผนรับนิสิตหลักสูตรก่อนปรับปรุง!G32*100%)+(อัตราค่าธรรมเนียม!$B$8*แผนรับนิสิตหลักสูตรก่อนปรับปรุง!G32))</f>
        <v>1800000</v>
      </c>
      <c r="E13" s="296">
        <f>((อัตราค่าธรรมเนียม!$B$8*แผนรับนิสิตหลักสูตรก่อนปรับปรุง!H32*100%)+(อัตราค่าธรรมเนียม!$B$8*แผนรับนิสิตหลักสูตรก่อนปรับปรุง!H32))</f>
        <v>1800000</v>
      </c>
      <c r="F13" s="296">
        <f>((อัตราค่าธรรมเนียม!$B$8*แผนรับนิสิตหลักสูตรก่อนปรับปรุง!I32*100%)+(อัตราค่าธรรมเนียม!$B$8*แผนรับนิสิตหลักสูตรก่อนปรับปรุง!I32))</f>
        <v>0</v>
      </c>
      <c r="G13" s="296">
        <f>((อัตราค่าธรรมเนียม!$B$8*แผนรับนิสิตหลักสูตรก่อนปรับปรุง!J32*100%)+(อัตราค่าธรรมเนียม!$B$8*แผนรับนิสิตหลักสูตรก่อนปรับปรุง!J32))</f>
        <v>0</v>
      </c>
      <c r="H13" s="296">
        <f>((อัตราค่าธรรมเนียม!$B$8*แผนรับนิสิตหลักสูตรก่อนปรับปรุง!K32*100%)+(อัตราค่าธรรมเนียม!$B$8*แผนรับนิสิตหลักสูตรก่อนปรับปรุง!K32))</f>
        <v>0</v>
      </c>
      <c r="I13" s="296">
        <f>((อัตราค่าธรรมเนียม!$B$8*แผนรับนิสิตหลักสูตรก่อนปรับปรุง!L32*100%)+(อัตราค่าธรรมเนียม!$B$8*แผนรับนิสิตหลักสูตรก่อนปรับปรุง!L32))</f>
        <v>0</v>
      </c>
      <c r="J13" s="296">
        <f>((อัตราค่าธรรมเนียม!$B$8*แผนรับนิสิตหลักสูตรก่อนปรับปรุง!M32*100%)+(อัตราค่าธรรมเนียม!$B$8*แผนรับนิสิตหลักสูตรก่อนปรับปรุง!M32))</f>
        <v>0</v>
      </c>
      <c r="K13" s="296">
        <f>((อัตราค่าธรรมเนียม!$B$8*แผนรับนิสิตหลักสูตรก่อนปรับปรุง!N32*100%)+(อัตราค่าธรรมเนียม!$B$8*แผนรับนิสิตหลักสูตรก่อนปรับปรุง!N32))</f>
        <v>0</v>
      </c>
      <c r="L13" s="296">
        <f>((อัตราค่าธรรมเนียม!$B$8*แผนรับนิสิตหลักสูตรก่อนปรับปรุง!O32*100%)+(อัตราค่าธรรมเนียม!$B$8*แผนรับนิสิตหลักสูตรก่อนปรับปรุง!O32))</f>
        <v>0</v>
      </c>
      <c r="M13" s="296">
        <f>((อัตราค่าธรรมเนียม!$B$8*แผนรับนิสิตหลักสูตรก่อนปรับปรุง!P32*100%)+(อัตราค่าธรรมเนียม!$B$8*แผนรับนิสิตหลักสูตรก่อนปรับปรุง!P32))</f>
        <v>0</v>
      </c>
      <c r="N13" s="296">
        <f>((อัตราค่าธรรมเนียม!$B$8*แผนรับนิสิตหลักสูตรก่อนปรับปรุง!Q32*100%)+(อัตราค่าธรรมเนียม!$B$8*แผนรับนิสิตหลักสูตรก่อนปรับปรุง!Q32))</f>
        <v>0</v>
      </c>
      <c r="O13" s="168">
        <f>((อัตราค่าธรรมเนียม!$B$8*แผนรับนิสิตหลักสูตรก่อนปรับปรุง!R32)+(อัตราค่าธรรมเนียม!$B$8*แผนรับนิสิตหลักสูตรก่อนปรับปรุง!R32))</f>
        <v>0</v>
      </c>
      <c r="P13" s="168">
        <f>((อัตราค่าธรรมเนียม!$B$8*แผนรับนิสิตหลักสูตรก่อนปรับปรุง!S32)+(อัตราค่าธรรมเนียม!$B$8*แผนรับนิสิตหลักสูตรก่อนปรับปรุง!S32))</f>
        <v>0</v>
      </c>
      <c r="Q13" s="168">
        <f>((อัตราค่าธรรมเนียม!$B$8*แผนรับนิสิตหลักสูตรก่อนปรับปรุง!T32)+(อัตราค่าธรรมเนียม!$B$8*แผนรับนิสิตหลักสูตรก่อนปรับปรุง!T32))</f>
        <v>0</v>
      </c>
      <c r="R13" s="168">
        <f>((อัตราค่าธรรมเนียม!$B$8*แผนรับนิสิตหลักสูตรก่อนปรับปรุง!U32)+(อัตราค่าธรรมเนียม!$B$8*แผนรับนิสิตหลักสูตรก่อนปรับปรุง!U32))</f>
        <v>0</v>
      </c>
      <c r="S13" s="168">
        <f>((อัตราค่าธรรมเนียม!$B$8*แผนรับนิสิตหลักสูตรก่อนปรับปรุง!V32)+(อัตราค่าธรรมเนียม!$B$8*แผนรับนิสิตหลักสูตรก่อนปรับปรุง!V32))</f>
        <v>0</v>
      </c>
      <c r="T13" s="168">
        <f>((อัตราค่าธรรมเนียม!$B$8*แผนรับนิสิตหลักสูตรก่อนปรับปรุง!W32)+(อัตราค่าธรรมเนียม!$B$8*แผนรับนิสิตหลักสูตรก่อนปรับปรุง!W32))</f>
        <v>0</v>
      </c>
      <c r="U13" s="168">
        <f>((อัตราค่าธรรมเนียม!$B$8*แผนรับนิสิตหลักสูตรก่อนปรับปรุง!X32)+(อัตราค่าธรรมเนียม!$B$8*แผนรับนิสิตหลักสูตรก่อนปรับปรุง!X32))</f>
        <v>0</v>
      </c>
      <c r="V13" s="168">
        <f>((อัตราค่าธรรมเนียม!$B$8*แผนรับนิสิตหลักสูตรก่อนปรับปรุง!Y32)+(อัตราค่าธรรมเนียม!$B$8*แผนรับนิสิตหลักสูตรก่อนปรับปรุง!Y32))</f>
        <v>0</v>
      </c>
      <c r="W13" s="168">
        <f>((อัตราค่าธรรมเนียม!$B$8*แผนรับนิสิตหลักสูตรก่อนปรับปรุง!Z32)+(อัตราค่าธรรมเนียม!$B$8*แผนรับนิสิตหลักสูตรก่อนปรับปรุง!Z32))</f>
        <v>0</v>
      </c>
      <c r="X13" s="168">
        <f>((อัตราค่าธรรมเนียม!$B$8*แผนรับนิสิตหลักสูตรก่อนปรับปรุง!AA32)+(อัตราค่าธรรมเนียม!$B$8*แผนรับนิสิตหลักสูตรก่อนปรับปรุง!AA32))</f>
        <v>0</v>
      </c>
      <c r="Y13" s="168">
        <f>((อัตราค่าธรรมเนียม!$B$8*แผนรับนิสิตหลักสูตรก่อนปรับปรุง!AB32)+(อัตราค่าธรรมเนียม!$B$8*แผนรับนิสิตหลักสูตรก่อนปรับปรุง!AB32))</f>
        <v>0</v>
      </c>
    </row>
    <row r="14" spans="1:25">
      <c r="A14" s="140"/>
      <c r="B14" s="147" t="s">
        <v>45</v>
      </c>
      <c r="C14" s="296">
        <f>((อัตราค่าธรรมเนียม!$B$8*แผนรับนิสิตหลักสูตรก่อนปรับปรุง!F33*100%)+(อัตราค่าธรรมเนียม!$B$8*แผนรับนิสิตหลักสูตรก่อนปรับปรุง!F33))</f>
        <v>1800000</v>
      </c>
      <c r="D14" s="296">
        <f>((อัตราค่าธรรมเนียม!$B$8*แผนรับนิสิตหลักสูตรก่อนปรับปรุง!G33*100%)+(อัตราค่าธรรมเนียม!$B$8*แผนรับนิสิตหลักสูตรก่อนปรับปรุง!G33))</f>
        <v>1800000</v>
      </c>
      <c r="E14" s="296">
        <f>((อัตราค่าธรรมเนียม!$B$8*แผนรับนิสิตหลักสูตรก่อนปรับปรุง!H33*100%)+(อัตราค่าธรรมเนียม!$B$8*แผนรับนิสิตหลักสูตรก่อนปรับปรุง!H33))</f>
        <v>1800000</v>
      </c>
      <c r="F14" s="296">
        <f>((อัตราค่าธรรมเนียม!$B$8*แผนรับนิสิตหลักสูตรก่อนปรับปรุง!I33*100%)+(อัตราค่าธรรมเนียม!$B$8*แผนรับนิสิตหลักสูตรก่อนปรับปรุง!I33))</f>
        <v>1800000</v>
      </c>
      <c r="G14" s="296">
        <f>((อัตราค่าธรรมเนียม!$B$8*แผนรับนิสิตหลักสูตรก่อนปรับปรุง!J33*100%)+(อัตราค่าธรรมเนียม!$B$8*แผนรับนิสิตหลักสูตรก่อนปรับปรุง!J33))</f>
        <v>0</v>
      </c>
      <c r="H14" s="296">
        <f>((อัตราค่าธรรมเนียม!$B$8*แผนรับนิสิตหลักสูตรก่อนปรับปรุง!K33*100%)+(อัตราค่าธรรมเนียม!$B$8*แผนรับนิสิตหลักสูตรก่อนปรับปรุง!K33))</f>
        <v>0</v>
      </c>
      <c r="I14" s="296">
        <f>((อัตราค่าธรรมเนียม!$B$8*แผนรับนิสิตหลักสูตรก่อนปรับปรุง!L33*100%)+(อัตราค่าธรรมเนียม!$B$8*แผนรับนิสิตหลักสูตรก่อนปรับปรุง!L33))</f>
        <v>0</v>
      </c>
      <c r="J14" s="296">
        <f>((อัตราค่าธรรมเนียม!$B$8*แผนรับนิสิตหลักสูตรก่อนปรับปรุง!M33*100%)+(อัตราค่าธรรมเนียม!$B$8*แผนรับนิสิตหลักสูตรก่อนปรับปรุง!M33))</f>
        <v>0</v>
      </c>
      <c r="K14" s="296">
        <f>((อัตราค่าธรรมเนียม!$B$8*แผนรับนิสิตหลักสูตรก่อนปรับปรุง!N33*100%)+(อัตราค่าธรรมเนียม!$B$8*แผนรับนิสิตหลักสูตรก่อนปรับปรุง!N33))</f>
        <v>0</v>
      </c>
      <c r="L14" s="296">
        <f>((อัตราค่าธรรมเนียม!$B$8*แผนรับนิสิตหลักสูตรก่อนปรับปรุง!O33*100%)+(อัตราค่าธรรมเนียม!$B$8*แผนรับนิสิตหลักสูตรก่อนปรับปรุง!O33))</f>
        <v>0</v>
      </c>
      <c r="M14" s="296">
        <f>((อัตราค่าธรรมเนียม!$B$8*แผนรับนิสิตหลักสูตรก่อนปรับปรุง!P33*100%)+(อัตราค่าธรรมเนียม!$B$8*แผนรับนิสิตหลักสูตรก่อนปรับปรุง!P33))</f>
        <v>0</v>
      </c>
      <c r="N14" s="296">
        <f>((อัตราค่าธรรมเนียม!$B$8*แผนรับนิสิตหลักสูตรก่อนปรับปรุง!Q33*100%)+(อัตราค่าธรรมเนียม!$B$8*แผนรับนิสิตหลักสูตรก่อนปรับปรุง!Q33))</f>
        <v>0</v>
      </c>
      <c r="O14" s="168">
        <f>((อัตราค่าธรรมเนียม!$B$8*แผนรับนิสิตหลักสูตรก่อนปรับปรุง!R33)+(อัตราค่าธรรมเนียม!$B$8*แผนรับนิสิตหลักสูตรก่อนปรับปรุง!R33))</f>
        <v>0</v>
      </c>
      <c r="P14" s="168">
        <f>((อัตราค่าธรรมเนียม!$B$8*แผนรับนิสิตหลักสูตรก่อนปรับปรุง!S33)+(อัตราค่าธรรมเนียม!$B$8*แผนรับนิสิตหลักสูตรก่อนปรับปรุง!S33))</f>
        <v>0</v>
      </c>
      <c r="Q14" s="168">
        <f>((อัตราค่าธรรมเนียม!$B$8*แผนรับนิสิตหลักสูตรก่อนปรับปรุง!T33)+(อัตราค่าธรรมเนียม!$B$8*แผนรับนิสิตหลักสูตรก่อนปรับปรุง!T33))</f>
        <v>0</v>
      </c>
      <c r="R14" s="168">
        <f>((อัตราค่าธรรมเนียม!$B$8*แผนรับนิสิตหลักสูตรก่อนปรับปรุง!U33)+(อัตราค่าธรรมเนียม!$B$8*แผนรับนิสิตหลักสูตรก่อนปรับปรุง!U33))</f>
        <v>0</v>
      </c>
      <c r="S14" s="168">
        <f>((อัตราค่าธรรมเนียม!$B$8*แผนรับนิสิตหลักสูตรก่อนปรับปรุง!V33)+(อัตราค่าธรรมเนียม!$B$8*แผนรับนิสิตหลักสูตรก่อนปรับปรุง!V33))</f>
        <v>0</v>
      </c>
      <c r="T14" s="168">
        <f>((อัตราค่าธรรมเนียม!$B$8*แผนรับนิสิตหลักสูตรก่อนปรับปรุง!W33)+(อัตราค่าธรรมเนียม!$B$8*แผนรับนิสิตหลักสูตรก่อนปรับปรุง!W33))</f>
        <v>0</v>
      </c>
      <c r="U14" s="168">
        <f>((อัตราค่าธรรมเนียม!$B$8*แผนรับนิสิตหลักสูตรก่อนปรับปรุง!X33)+(อัตราค่าธรรมเนียม!$B$8*แผนรับนิสิตหลักสูตรก่อนปรับปรุง!X33))</f>
        <v>0</v>
      </c>
      <c r="V14" s="168">
        <f>((อัตราค่าธรรมเนียม!$B$8*แผนรับนิสิตหลักสูตรก่อนปรับปรุง!Y33)+(อัตราค่าธรรมเนียม!$B$8*แผนรับนิสิตหลักสูตรก่อนปรับปรุง!Y33))</f>
        <v>0</v>
      </c>
      <c r="W14" s="168">
        <f>((อัตราค่าธรรมเนียม!$B$8*แผนรับนิสิตหลักสูตรก่อนปรับปรุง!Z33)+(อัตราค่าธรรมเนียม!$B$8*แผนรับนิสิตหลักสูตรก่อนปรับปรุง!Z33))</f>
        <v>0</v>
      </c>
      <c r="X14" s="168">
        <f>((อัตราค่าธรรมเนียม!$B$8*แผนรับนิสิตหลักสูตรก่อนปรับปรุง!AA33)+(อัตราค่าธรรมเนียม!$B$8*แผนรับนิสิตหลักสูตรก่อนปรับปรุง!AA33))</f>
        <v>0</v>
      </c>
      <c r="Y14" s="168">
        <f>((อัตราค่าธรรมเนียม!$B$8*แผนรับนิสิตหลักสูตรก่อนปรับปรุง!AB33)+(อัตราค่าธรรมเนียม!$B$8*แผนรับนิสิตหลักสูตรก่อนปรับปรุง!AB33))</f>
        <v>0</v>
      </c>
    </row>
    <row r="15" spans="1:25">
      <c r="A15" s="140"/>
      <c r="B15" s="147" t="s">
        <v>52</v>
      </c>
      <c r="C15" s="296">
        <f>((อัตราค่าธรรมเนียม!$B$9*แผนรับนิสิตหลักสูตรก่อนปรับปรุง!F34*60%)+(อัตราค่าธรรมเนียม!$B$9*แผนรับนิสิตหลักสูตรก่อนปรับปรุง!F34))</f>
        <v>1536000</v>
      </c>
      <c r="D15" s="296">
        <f>((อัตราค่าธรรมเนียม!$B$9*แผนรับนิสิตหลักสูตรก่อนปรับปรุง!G34*60%)+(อัตราค่าธรรมเนียม!$B$9*แผนรับนิสิตหลักสูตรก่อนปรับปรุง!G34))</f>
        <v>0</v>
      </c>
      <c r="E15" s="296">
        <f>((อัตราค่าธรรมเนียม!$B$9*แผนรับนิสิตหลักสูตรก่อนปรับปรุง!H34*60%)+(อัตราค่าธรรมเนียม!$B$9*แผนรับนิสิตหลักสูตรก่อนปรับปรุง!H34))</f>
        <v>0</v>
      </c>
      <c r="F15" s="296">
        <f>((อัตราค่าธรรมเนียม!$B$9*แผนรับนิสิตหลักสูตรก่อนปรับปรุง!I34*60%)+(อัตราค่าธรรมเนียม!$B$9*แผนรับนิสิตหลักสูตรก่อนปรับปรุง!I34))</f>
        <v>0</v>
      </c>
      <c r="G15" s="296">
        <f>((อัตราค่าธรรมเนียม!$B$9*แผนรับนิสิตหลักสูตรก่อนปรับปรุง!J34*60%)+(อัตราค่าธรรมเนียม!$B$9*แผนรับนิสิตหลักสูตรก่อนปรับปรุง!J34))</f>
        <v>0</v>
      </c>
      <c r="H15" s="296">
        <f>((อัตราค่าธรรมเนียม!$B$9*แผนรับนิสิตหลักสูตรก่อนปรับปรุง!K34*60%)+(อัตราค่าธรรมเนียม!$B$9*แผนรับนิสิตหลักสูตรก่อนปรับปรุง!K34))</f>
        <v>0</v>
      </c>
      <c r="I15" s="296">
        <f>((อัตราค่าธรรมเนียม!$B$9*แผนรับนิสิตหลักสูตรก่อนปรับปรุง!L34*60%)+(อัตราค่าธรรมเนียม!$B$9*แผนรับนิสิตหลักสูตรก่อนปรับปรุง!L34))</f>
        <v>0</v>
      </c>
      <c r="J15" s="296">
        <f>((อัตราค่าธรรมเนียม!$B$9*แผนรับนิสิตหลักสูตรก่อนปรับปรุง!M34*60%)+(อัตราค่าธรรมเนียม!$B$9*แผนรับนิสิตหลักสูตรก่อนปรับปรุง!M34))</f>
        <v>0</v>
      </c>
      <c r="K15" s="296">
        <f>((อัตราค่าธรรมเนียม!$B$9*แผนรับนิสิตหลักสูตรก่อนปรับปรุง!N34*60%)+(อัตราค่าธรรมเนียม!$B$9*แผนรับนิสิตหลักสูตรก่อนปรับปรุง!N34))</f>
        <v>0</v>
      </c>
      <c r="L15" s="296">
        <f>((อัตราค่าธรรมเนียม!$B$9*แผนรับนิสิตหลักสูตรก่อนปรับปรุง!O34*60%)+(อัตราค่าธรรมเนียม!$B$9*แผนรับนิสิตหลักสูตรก่อนปรับปรุง!O34))</f>
        <v>0</v>
      </c>
      <c r="M15" s="296">
        <f>((อัตราค่าธรรมเนียม!$B$9*แผนรับนิสิตหลักสูตรก่อนปรับปรุง!P34*60%)+(อัตราค่าธรรมเนียม!$B$9*แผนรับนิสิตหลักสูตรก่อนปรับปรุง!P34))</f>
        <v>0</v>
      </c>
      <c r="N15" s="296">
        <f>((อัตราค่าธรรมเนียม!$B$9*แผนรับนิสิตหลักสูตรก่อนปรับปรุง!Q34*60%)+(อัตราค่าธรรมเนียม!$B$9*แผนรับนิสิตหลักสูตรก่อนปรับปรุง!Q34))</f>
        <v>0</v>
      </c>
      <c r="O15" s="168">
        <f>((อัตราค่าธรรมเนียม!$B$9*แผนรับนิสิตหลักสูตรก่อนปรับปรุง!R34)+(อัตราค่าธรรมเนียม!$B$9*แผนรับนิสิตหลักสูตรก่อนปรับปรุง!R34))</f>
        <v>0</v>
      </c>
      <c r="P15" s="168">
        <f>((อัตราค่าธรรมเนียม!$B$9*แผนรับนิสิตหลักสูตรก่อนปรับปรุง!S34)+(อัตราค่าธรรมเนียม!$B$9*แผนรับนิสิตหลักสูตรก่อนปรับปรุง!S34))</f>
        <v>0</v>
      </c>
      <c r="Q15" s="168">
        <f>((อัตราค่าธรรมเนียม!$B$9*แผนรับนิสิตหลักสูตรก่อนปรับปรุง!T34)+(อัตราค่าธรรมเนียม!$B$9*แผนรับนิสิตหลักสูตรก่อนปรับปรุง!T34))</f>
        <v>0</v>
      </c>
      <c r="R15" s="168">
        <f>((อัตราค่าธรรมเนียม!$B$9*แผนรับนิสิตหลักสูตรก่อนปรับปรุง!U34)+(อัตราค่าธรรมเนียม!$B$9*แผนรับนิสิตหลักสูตรก่อนปรับปรุง!U34))</f>
        <v>0</v>
      </c>
      <c r="S15" s="168">
        <f>((อัตราค่าธรรมเนียม!$B$9*แผนรับนิสิตหลักสูตรก่อนปรับปรุง!V34)+(อัตราค่าธรรมเนียม!$B$9*แผนรับนิสิตหลักสูตรก่อนปรับปรุง!V34))</f>
        <v>0</v>
      </c>
      <c r="T15" s="168">
        <f>((อัตราค่าธรรมเนียม!$B$9*แผนรับนิสิตหลักสูตรก่อนปรับปรุง!W34)+(อัตราค่าธรรมเนียม!$B$9*แผนรับนิสิตหลักสูตรก่อนปรับปรุง!W34))</f>
        <v>0</v>
      </c>
      <c r="U15" s="168">
        <f>((อัตราค่าธรรมเนียม!$B$9*แผนรับนิสิตหลักสูตรก่อนปรับปรุง!X34)+(อัตราค่าธรรมเนียม!$B$9*แผนรับนิสิตหลักสูตรก่อนปรับปรุง!X34))</f>
        <v>0</v>
      </c>
      <c r="V15" s="168">
        <f>((อัตราค่าธรรมเนียม!$B$9*แผนรับนิสิตหลักสูตรก่อนปรับปรุง!Y34)+(อัตราค่าธรรมเนียม!$B$9*แผนรับนิสิตหลักสูตรก่อนปรับปรุง!Y34))</f>
        <v>0</v>
      </c>
      <c r="W15" s="168">
        <f>((อัตราค่าธรรมเนียม!$B$9*แผนรับนิสิตหลักสูตรก่อนปรับปรุง!Z34)+(อัตราค่าธรรมเนียม!$B$9*แผนรับนิสิตหลักสูตรก่อนปรับปรุง!Z34))</f>
        <v>0</v>
      </c>
      <c r="X15" s="168">
        <f>((อัตราค่าธรรมเนียม!$B$9*แผนรับนิสิตหลักสูตรก่อนปรับปรุง!AA34)+(อัตราค่าธรรมเนียม!$B$9*แผนรับนิสิตหลักสูตรก่อนปรับปรุง!AA34))</f>
        <v>0</v>
      </c>
      <c r="Y15" s="168">
        <f>((อัตราค่าธรรมเนียม!$B$9*แผนรับนิสิตหลักสูตรก่อนปรับปรุง!AB34)+(อัตราค่าธรรมเนียม!$B$9*แผนรับนิสิตหลักสูตรก่อนปรับปรุง!AB34))</f>
        <v>0</v>
      </c>
    </row>
    <row r="16" spans="1:25">
      <c r="A16" s="140"/>
      <c r="B16" s="147" t="s">
        <v>51</v>
      </c>
      <c r="C16" s="296">
        <f>((อัตราค่าธรรมเนียม!$B$9*แผนรับนิสิตหลักสูตรก่อนปรับปรุง!F35*100%)+(อัตราค่าธรรมเนียม!$B$9*แผนรับนิสิตหลักสูตรก่อนปรับปรุง!F35))</f>
        <v>1920000</v>
      </c>
      <c r="D16" s="296">
        <f>((อัตราค่าธรรมเนียม!$B$9*แผนรับนิสิตหลักสูตรก่อนปรับปรุง!G35*100%)+(อัตราค่าธรรมเนียม!$B$9*แผนรับนิสิตหลักสูตรก่อนปรับปรุง!G35))</f>
        <v>1920000</v>
      </c>
      <c r="E16" s="296">
        <f>((อัตราค่าธรรมเนียม!$B$9*แผนรับนิสิตหลักสูตรก่อนปรับปรุง!H35*100%)+(อัตราค่าธรรมเนียม!$B$9*แผนรับนิสิตหลักสูตรก่อนปรับปรุง!H35))</f>
        <v>0</v>
      </c>
      <c r="F16" s="296">
        <f>((อัตราค่าธรรมเนียม!$B$9*แผนรับนิสิตหลักสูตรก่อนปรับปรุง!I35*100%)+(อัตราค่าธรรมเนียม!$B$9*แผนรับนิสิตหลักสูตรก่อนปรับปรุง!I35))</f>
        <v>0</v>
      </c>
      <c r="G16" s="296">
        <f>((อัตราค่าธรรมเนียม!$B$9*แผนรับนิสิตหลักสูตรก่อนปรับปรุง!J35*100%)+(อัตราค่าธรรมเนียม!$B$9*แผนรับนิสิตหลักสูตรก่อนปรับปรุง!J35))</f>
        <v>0</v>
      </c>
      <c r="H16" s="296">
        <f>((อัตราค่าธรรมเนียม!$B$9*แผนรับนิสิตหลักสูตรก่อนปรับปรุง!K35*100%)+(อัตราค่าธรรมเนียม!$B$9*แผนรับนิสิตหลักสูตรก่อนปรับปรุง!K35))</f>
        <v>0</v>
      </c>
      <c r="I16" s="296">
        <f>((อัตราค่าธรรมเนียม!$B$9*แผนรับนิสิตหลักสูตรก่อนปรับปรุง!L35*100%)+(อัตราค่าธรรมเนียม!$B$9*แผนรับนิสิตหลักสูตรก่อนปรับปรุง!L35))</f>
        <v>0</v>
      </c>
      <c r="J16" s="296">
        <f>((อัตราค่าธรรมเนียม!$B$9*แผนรับนิสิตหลักสูตรก่อนปรับปรุง!M35*100%)+(อัตราค่าธรรมเนียม!$B$9*แผนรับนิสิตหลักสูตรก่อนปรับปรุง!M35))</f>
        <v>0</v>
      </c>
      <c r="K16" s="296">
        <f>((อัตราค่าธรรมเนียม!$B$9*แผนรับนิสิตหลักสูตรก่อนปรับปรุง!N35*100%)+(อัตราค่าธรรมเนียม!$B$9*แผนรับนิสิตหลักสูตรก่อนปรับปรุง!N35))</f>
        <v>0</v>
      </c>
      <c r="L16" s="296">
        <f>((อัตราค่าธรรมเนียม!$B$9*แผนรับนิสิตหลักสูตรก่อนปรับปรุง!O35*100%)+(อัตราค่าธรรมเนียม!$B$9*แผนรับนิสิตหลักสูตรก่อนปรับปรุง!O35))</f>
        <v>0</v>
      </c>
      <c r="M16" s="296">
        <f>((อัตราค่าธรรมเนียม!$B$9*แผนรับนิสิตหลักสูตรก่อนปรับปรุง!P35*100%)+(อัตราค่าธรรมเนียม!$B$9*แผนรับนิสิตหลักสูตรก่อนปรับปรุง!P35))</f>
        <v>0</v>
      </c>
      <c r="N16" s="296">
        <f>((อัตราค่าธรรมเนียม!$B$9*แผนรับนิสิตหลักสูตรก่อนปรับปรุง!Q35*100%)+(อัตราค่าธรรมเนียม!$B$9*แผนรับนิสิตหลักสูตรก่อนปรับปรุง!Q35))</f>
        <v>0</v>
      </c>
      <c r="O16" s="168">
        <f>((อัตราค่าธรรมเนียม!$B$9*แผนรับนิสิตหลักสูตรก่อนปรับปรุง!R35)+(อัตราค่าธรรมเนียม!$B$9*แผนรับนิสิตหลักสูตรก่อนปรับปรุง!R35))</f>
        <v>0</v>
      </c>
      <c r="P16" s="168">
        <f>((อัตราค่าธรรมเนียม!$B$9*แผนรับนิสิตหลักสูตรก่อนปรับปรุง!S35)+(อัตราค่าธรรมเนียม!$B$9*แผนรับนิสิตหลักสูตรก่อนปรับปรุง!S35))</f>
        <v>0</v>
      </c>
      <c r="Q16" s="168">
        <f>((อัตราค่าธรรมเนียม!$B$9*แผนรับนิสิตหลักสูตรก่อนปรับปรุง!T35)+(อัตราค่าธรรมเนียม!$B$9*แผนรับนิสิตหลักสูตรก่อนปรับปรุง!T35))</f>
        <v>0</v>
      </c>
      <c r="R16" s="168">
        <f>((อัตราค่าธรรมเนียม!$B$9*แผนรับนิสิตหลักสูตรก่อนปรับปรุง!U35)+(อัตราค่าธรรมเนียม!$B$9*แผนรับนิสิตหลักสูตรก่อนปรับปรุง!U35))</f>
        <v>0</v>
      </c>
      <c r="S16" s="168">
        <f>((อัตราค่าธรรมเนียม!$B$9*แผนรับนิสิตหลักสูตรก่อนปรับปรุง!V35)+(อัตราค่าธรรมเนียม!$B$9*แผนรับนิสิตหลักสูตรก่อนปรับปรุง!V35))</f>
        <v>0</v>
      </c>
      <c r="T16" s="168">
        <f>((อัตราค่าธรรมเนียม!$B$9*แผนรับนิสิตหลักสูตรก่อนปรับปรุง!W35)+(อัตราค่าธรรมเนียม!$B$9*แผนรับนิสิตหลักสูตรก่อนปรับปรุง!W35))</f>
        <v>0</v>
      </c>
      <c r="U16" s="168">
        <f>((อัตราค่าธรรมเนียม!$B$9*แผนรับนิสิตหลักสูตรก่อนปรับปรุง!X35)+(อัตราค่าธรรมเนียม!$B$9*แผนรับนิสิตหลักสูตรก่อนปรับปรุง!X35))</f>
        <v>0</v>
      </c>
      <c r="V16" s="168">
        <f>((อัตราค่าธรรมเนียม!$B$9*แผนรับนิสิตหลักสูตรก่อนปรับปรุง!Y35)+(อัตราค่าธรรมเนียม!$B$9*แผนรับนิสิตหลักสูตรก่อนปรับปรุง!Y35))</f>
        <v>0</v>
      </c>
      <c r="W16" s="168">
        <f>((อัตราค่าธรรมเนียม!$B$9*แผนรับนิสิตหลักสูตรก่อนปรับปรุง!Z35)+(อัตราค่าธรรมเนียม!$B$9*แผนรับนิสิตหลักสูตรก่อนปรับปรุง!Z35))</f>
        <v>0</v>
      </c>
      <c r="X16" s="168">
        <f>((อัตราค่าธรรมเนียม!$B$9*แผนรับนิสิตหลักสูตรก่อนปรับปรุง!AA35)+(อัตราค่าธรรมเนียม!$B$9*แผนรับนิสิตหลักสูตรก่อนปรับปรุง!AA35))</f>
        <v>0</v>
      </c>
      <c r="Y16" s="168">
        <f>((อัตราค่าธรรมเนียม!$B$9*แผนรับนิสิตหลักสูตรก่อนปรับปรุง!AB35)+(อัตราค่าธรรมเนียม!$B$9*แผนรับนิสิตหลักสูตรก่อนปรับปรุง!AB35))</f>
        <v>0</v>
      </c>
    </row>
    <row r="17" spans="1:25">
      <c r="A17" s="140"/>
      <c r="B17" s="147" t="s">
        <v>50</v>
      </c>
      <c r="C17" s="296">
        <f>((อัตราค่าธรรมเนียม!$B$9*แผนรับนิสิตหลักสูตรก่อนปรับปรุง!F36*100%)+(อัตราค่าธรรมเนียม!$B$9*แผนรับนิสิตหลักสูตรก่อนปรับปรุง!F36))</f>
        <v>1920000</v>
      </c>
      <c r="D17" s="296">
        <f>((อัตราค่าธรรมเนียม!$B$9*แผนรับนิสิตหลักสูตรก่อนปรับปรุง!G36*100%)+(อัตราค่าธรรมเนียม!$B$9*แผนรับนิสิตหลักสูตรก่อนปรับปรุง!G36))</f>
        <v>1920000</v>
      </c>
      <c r="E17" s="296">
        <f>((อัตราค่าธรรมเนียม!$B$9*แผนรับนิสิตหลักสูตรก่อนปรับปรุง!H36*100%)+(อัตราค่าธรรมเนียม!$B$9*แผนรับนิสิตหลักสูตรก่อนปรับปรุง!H36))</f>
        <v>1920000</v>
      </c>
      <c r="F17" s="296">
        <f>((อัตราค่าธรรมเนียม!$B$9*แผนรับนิสิตหลักสูตรก่อนปรับปรุง!I36*100%)+(อัตราค่าธรรมเนียม!$B$9*แผนรับนิสิตหลักสูตรก่อนปรับปรุง!I36))</f>
        <v>0</v>
      </c>
      <c r="G17" s="296">
        <f>((อัตราค่าธรรมเนียม!$B$9*แผนรับนิสิตหลักสูตรก่อนปรับปรุง!J36*100%)+(อัตราค่าธรรมเนียม!$B$9*แผนรับนิสิตหลักสูตรก่อนปรับปรุง!J36))</f>
        <v>0</v>
      </c>
      <c r="H17" s="296">
        <f>((อัตราค่าธรรมเนียม!$B$9*แผนรับนิสิตหลักสูตรก่อนปรับปรุง!K36*100%)+(อัตราค่าธรรมเนียม!$B$9*แผนรับนิสิตหลักสูตรก่อนปรับปรุง!K36))</f>
        <v>0</v>
      </c>
      <c r="I17" s="296">
        <f>((อัตราค่าธรรมเนียม!$B$9*แผนรับนิสิตหลักสูตรก่อนปรับปรุง!L36*100%)+(อัตราค่าธรรมเนียม!$B$9*แผนรับนิสิตหลักสูตรก่อนปรับปรุง!L36))</f>
        <v>0</v>
      </c>
      <c r="J17" s="296">
        <f>((อัตราค่าธรรมเนียม!$B$9*แผนรับนิสิตหลักสูตรก่อนปรับปรุง!M36*100%)+(อัตราค่าธรรมเนียม!$B$9*แผนรับนิสิตหลักสูตรก่อนปรับปรุง!M36))</f>
        <v>0</v>
      </c>
      <c r="K17" s="296">
        <f>((อัตราค่าธรรมเนียม!$B$9*แผนรับนิสิตหลักสูตรก่อนปรับปรุง!N36*100%)+(อัตราค่าธรรมเนียม!$B$9*แผนรับนิสิตหลักสูตรก่อนปรับปรุง!N36))</f>
        <v>0</v>
      </c>
      <c r="L17" s="296">
        <f>((อัตราค่าธรรมเนียม!$B$9*แผนรับนิสิตหลักสูตรก่อนปรับปรุง!O36*100%)+(อัตราค่าธรรมเนียม!$B$9*แผนรับนิสิตหลักสูตรก่อนปรับปรุง!O36))</f>
        <v>0</v>
      </c>
      <c r="M17" s="296">
        <f>((อัตราค่าธรรมเนียม!$B$9*แผนรับนิสิตหลักสูตรก่อนปรับปรุง!P36*100%)+(อัตราค่าธรรมเนียม!$B$9*แผนรับนิสิตหลักสูตรก่อนปรับปรุง!P36))</f>
        <v>0</v>
      </c>
      <c r="N17" s="296">
        <f>((อัตราค่าธรรมเนียม!$B$9*แผนรับนิสิตหลักสูตรก่อนปรับปรุง!Q36*100%)+(อัตราค่าธรรมเนียม!$B$9*แผนรับนิสิตหลักสูตรก่อนปรับปรุง!Q36))</f>
        <v>0</v>
      </c>
      <c r="O17" s="168">
        <f>((อัตราค่าธรรมเนียม!$B$9*แผนรับนิสิตหลักสูตรก่อนปรับปรุง!R36)+(อัตราค่าธรรมเนียม!$B$9*แผนรับนิสิตหลักสูตรก่อนปรับปรุง!R36))</f>
        <v>0</v>
      </c>
      <c r="P17" s="168">
        <f>((อัตราค่าธรรมเนียม!$B$9*แผนรับนิสิตหลักสูตรก่อนปรับปรุง!S36)+(อัตราค่าธรรมเนียม!$B$9*แผนรับนิสิตหลักสูตรก่อนปรับปรุง!S36))</f>
        <v>0</v>
      </c>
      <c r="Q17" s="168">
        <f>((อัตราค่าธรรมเนียม!$B$9*แผนรับนิสิตหลักสูตรก่อนปรับปรุง!T36)+(อัตราค่าธรรมเนียม!$B$9*แผนรับนิสิตหลักสูตรก่อนปรับปรุง!T36))</f>
        <v>0</v>
      </c>
      <c r="R17" s="168">
        <f>((อัตราค่าธรรมเนียม!$B$9*แผนรับนิสิตหลักสูตรก่อนปรับปรุง!U36)+(อัตราค่าธรรมเนียม!$B$9*แผนรับนิสิตหลักสูตรก่อนปรับปรุง!U36))</f>
        <v>0</v>
      </c>
      <c r="S17" s="168">
        <f>((อัตราค่าธรรมเนียม!$B$9*แผนรับนิสิตหลักสูตรก่อนปรับปรุง!V36)+(อัตราค่าธรรมเนียม!$B$9*แผนรับนิสิตหลักสูตรก่อนปรับปรุง!V36))</f>
        <v>0</v>
      </c>
      <c r="T17" s="168">
        <f>((อัตราค่าธรรมเนียม!$B$9*แผนรับนิสิตหลักสูตรก่อนปรับปรุง!W36)+(อัตราค่าธรรมเนียม!$B$9*แผนรับนิสิตหลักสูตรก่อนปรับปรุง!W36))</f>
        <v>0</v>
      </c>
      <c r="U17" s="168">
        <f>((อัตราค่าธรรมเนียม!$B$9*แผนรับนิสิตหลักสูตรก่อนปรับปรุง!X36)+(อัตราค่าธรรมเนียม!$B$9*แผนรับนิสิตหลักสูตรก่อนปรับปรุง!X36))</f>
        <v>0</v>
      </c>
      <c r="V17" s="168">
        <f>((อัตราค่าธรรมเนียม!$B$9*แผนรับนิสิตหลักสูตรก่อนปรับปรุง!Y36)+(อัตราค่าธรรมเนียม!$B$9*แผนรับนิสิตหลักสูตรก่อนปรับปรุง!Y36))</f>
        <v>0</v>
      </c>
      <c r="W17" s="168">
        <f>((อัตราค่าธรรมเนียม!$B$9*แผนรับนิสิตหลักสูตรก่อนปรับปรุง!Z36)+(อัตราค่าธรรมเนียม!$B$9*แผนรับนิสิตหลักสูตรก่อนปรับปรุง!Z36))</f>
        <v>0</v>
      </c>
      <c r="X17" s="168">
        <f>((อัตราค่าธรรมเนียม!$B$9*แผนรับนิสิตหลักสูตรก่อนปรับปรุง!AA36)+(อัตราค่าธรรมเนียม!$B$9*แผนรับนิสิตหลักสูตรก่อนปรับปรุง!AA36))</f>
        <v>0</v>
      </c>
      <c r="Y17" s="168">
        <f>((อัตราค่าธรรมเนียม!$B$9*แผนรับนิสิตหลักสูตรก่อนปรับปรุง!AB36)+(อัตราค่าธรรมเนียม!$B$9*แผนรับนิสิตหลักสูตรก่อนปรับปรุง!AB36))</f>
        <v>0</v>
      </c>
    </row>
    <row r="18" spans="1:25">
      <c r="A18" s="140"/>
      <c r="B18" s="147" t="s">
        <v>49</v>
      </c>
      <c r="C18" s="296">
        <f>((อัตราค่าธรรมเนียม!$B$9*แผนรับนิสิตหลักสูตรก่อนปรับปรุง!F37*100%)+(อัตราค่าธรรมเนียม!$B$9*แผนรับนิสิตหลักสูตรก่อนปรับปรุง!F37))</f>
        <v>1920000</v>
      </c>
      <c r="D18" s="296">
        <f>((อัตราค่าธรรมเนียม!$B$9*แผนรับนิสิตหลักสูตรก่อนปรับปรุง!G37*100%)+(อัตราค่าธรรมเนียม!$B$9*แผนรับนิสิตหลักสูตรก่อนปรับปรุง!G37))</f>
        <v>1920000</v>
      </c>
      <c r="E18" s="296">
        <f>((อัตราค่าธรรมเนียม!$B$9*แผนรับนิสิตหลักสูตรก่อนปรับปรุง!H37*100%)+(อัตราค่าธรรมเนียม!$B$9*แผนรับนิสิตหลักสูตรก่อนปรับปรุง!H37))</f>
        <v>1920000</v>
      </c>
      <c r="F18" s="296">
        <f>((อัตราค่าธรรมเนียม!$B$9*แผนรับนิสิตหลักสูตรก่อนปรับปรุง!I37*100%)+(อัตราค่าธรรมเนียม!$B$9*แผนรับนิสิตหลักสูตรก่อนปรับปรุง!I37))</f>
        <v>1920000</v>
      </c>
      <c r="G18" s="296">
        <f>((อัตราค่าธรรมเนียม!$B$9*แผนรับนิสิตหลักสูตรก่อนปรับปรุง!J37*100%)+(อัตราค่าธรรมเนียม!$B$9*แผนรับนิสิตหลักสูตรก่อนปรับปรุง!J37))</f>
        <v>0</v>
      </c>
      <c r="H18" s="296">
        <f>((อัตราค่าธรรมเนียม!$B$9*แผนรับนิสิตหลักสูตรก่อนปรับปรุง!K37*100%)+(อัตราค่าธรรมเนียม!$B$9*แผนรับนิสิตหลักสูตรก่อนปรับปรุง!K37))</f>
        <v>0</v>
      </c>
      <c r="I18" s="296">
        <f>((อัตราค่าธรรมเนียม!$B$9*แผนรับนิสิตหลักสูตรก่อนปรับปรุง!L37*100%)+(อัตราค่าธรรมเนียม!$B$9*แผนรับนิสิตหลักสูตรก่อนปรับปรุง!L37))</f>
        <v>0</v>
      </c>
      <c r="J18" s="296">
        <f>((อัตราค่าธรรมเนียม!$B$9*แผนรับนิสิตหลักสูตรก่อนปรับปรุง!M37*100%)+(อัตราค่าธรรมเนียม!$B$9*แผนรับนิสิตหลักสูตรก่อนปรับปรุง!M37))</f>
        <v>0</v>
      </c>
      <c r="K18" s="296">
        <f>((อัตราค่าธรรมเนียม!$B$9*แผนรับนิสิตหลักสูตรก่อนปรับปรุง!N37*100%)+(อัตราค่าธรรมเนียม!$B$9*แผนรับนิสิตหลักสูตรก่อนปรับปรุง!N37))</f>
        <v>0</v>
      </c>
      <c r="L18" s="296">
        <f>((อัตราค่าธรรมเนียม!$B$9*แผนรับนิสิตหลักสูตรก่อนปรับปรุง!O37*100%)+(อัตราค่าธรรมเนียม!$B$9*แผนรับนิสิตหลักสูตรก่อนปรับปรุง!O37))</f>
        <v>0</v>
      </c>
      <c r="M18" s="296">
        <f>((อัตราค่าธรรมเนียม!$B$9*แผนรับนิสิตหลักสูตรก่อนปรับปรุง!P37*100%)+(อัตราค่าธรรมเนียม!$B$9*แผนรับนิสิตหลักสูตรก่อนปรับปรุง!P37))</f>
        <v>0</v>
      </c>
      <c r="N18" s="296">
        <f>((อัตราค่าธรรมเนียม!$B$9*แผนรับนิสิตหลักสูตรก่อนปรับปรุง!Q37*100%)+(อัตราค่าธรรมเนียม!$B$9*แผนรับนิสิตหลักสูตรก่อนปรับปรุง!Q37))</f>
        <v>0</v>
      </c>
      <c r="O18" s="168">
        <f>((อัตราค่าธรรมเนียม!$B$9*แผนรับนิสิตหลักสูตรก่อนปรับปรุง!R37)+(อัตราค่าธรรมเนียม!$B$9*แผนรับนิสิตหลักสูตรก่อนปรับปรุง!R37))</f>
        <v>0</v>
      </c>
      <c r="P18" s="168">
        <f>((อัตราค่าธรรมเนียม!$B$9*แผนรับนิสิตหลักสูตรก่อนปรับปรุง!S37)+(อัตราค่าธรรมเนียม!$B$9*แผนรับนิสิตหลักสูตรก่อนปรับปรุง!S37))</f>
        <v>0</v>
      </c>
      <c r="Q18" s="168">
        <f>((อัตราค่าธรรมเนียม!$B$9*แผนรับนิสิตหลักสูตรก่อนปรับปรุง!T37)+(อัตราค่าธรรมเนียม!$B$9*แผนรับนิสิตหลักสูตรก่อนปรับปรุง!T37))</f>
        <v>0</v>
      </c>
      <c r="R18" s="168">
        <f>((อัตราค่าธรรมเนียม!$B$9*แผนรับนิสิตหลักสูตรก่อนปรับปรุง!U37)+(อัตราค่าธรรมเนียม!$B$9*แผนรับนิสิตหลักสูตรก่อนปรับปรุง!U37))</f>
        <v>0</v>
      </c>
      <c r="S18" s="168">
        <f>((อัตราค่าธรรมเนียม!$B$9*แผนรับนิสิตหลักสูตรก่อนปรับปรุง!V37)+(อัตราค่าธรรมเนียม!$B$9*แผนรับนิสิตหลักสูตรก่อนปรับปรุง!V37))</f>
        <v>0</v>
      </c>
      <c r="T18" s="168">
        <f>((อัตราค่าธรรมเนียม!$B$9*แผนรับนิสิตหลักสูตรก่อนปรับปรุง!W37)+(อัตราค่าธรรมเนียม!$B$9*แผนรับนิสิตหลักสูตรก่อนปรับปรุง!W37))</f>
        <v>0</v>
      </c>
      <c r="U18" s="168">
        <f>((อัตราค่าธรรมเนียม!$B$9*แผนรับนิสิตหลักสูตรก่อนปรับปรุง!X37)+(อัตราค่าธรรมเนียม!$B$9*แผนรับนิสิตหลักสูตรก่อนปรับปรุง!X37))</f>
        <v>0</v>
      </c>
      <c r="V18" s="168">
        <f>((อัตราค่าธรรมเนียม!$B$9*แผนรับนิสิตหลักสูตรก่อนปรับปรุง!Y37)+(อัตราค่าธรรมเนียม!$B$9*แผนรับนิสิตหลักสูตรก่อนปรับปรุง!Y37))</f>
        <v>0</v>
      </c>
      <c r="W18" s="168">
        <f>((อัตราค่าธรรมเนียม!$B$9*แผนรับนิสิตหลักสูตรก่อนปรับปรุง!Z37)+(อัตราค่าธรรมเนียม!$B$9*แผนรับนิสิตหลักสูตรก่อนปรับปรุง!Z37))</f>
        <v>0</v>
      </c>
      <c r="X18" s="168">
        <f>((อัตราค่าธรรมเนียม!$B$9*แผนรับนิสิตหลักสูตรก่อนปรับปรุง!AA37)+(อัตราค่าธรรมเนียม!$B$9*แผนรับนิสิตหลักสูตรก่อนปรับปรุง!AA37))</f>
        <v>0</v>
      </c>
      <c r="Y18" s="168">
        <f>((อัตราค่าธรรมเนียม!$B$9*แผนรับนิสิตหลักสูตรก่อนปรับปรุง!AB37)+(อัตราค่าธรรมเนียม!$B$9*แผนรับนิสิตหลักสูตรก่อนปรับปรุง!AB37))</f>
        <v>0</v>
      </c>
    </row>
    <row r="19" spans="1:25" s="146" customFormat="1">
      <c r="A19" s="159" t="s">
        <v>30</v>
      </c>
      <c r="B19" s="165"/>
      <c r="C19" s="297"/>
      <c r="D19" s="169"/>
      <c r="E19" s="169"/>
      <c r="F19" s="169"/>
      <c r="G19" s="169"/>
      <c r="H19" s="169"/>
      <c r="I19" s="169"/>
      <c r="J19" s="169"/>
      <c r="K19" s="169"/>
      <c r="L19" s="169"/>
      <c r="M19" s="169"/>
      <c r="N19" s="169"/>
      <c r="O19" s="169"/>
      <c r="P19" s="169"/>
      <c r="Q19" s="169"/>
      <c r="R19" s="169"/>
      <c r="S19" s="169"/>
      <c r="T19" s="169"/>
      <c r="U19" s="169"/>
      <c r="V19" s="169"/>
      <c r="W19" s="169"/>
      <c r="X19" s="169"/>
      <c r="Y19" s="169"/>
    </row>
    <row r="20" spans="1:25">
      <c r="A20" s="140"/>
      <c r="B20" s="147" t="s">
        <v>44</v>
      </c>
      <c r="C20" s="296">
        <f>((อัตราค่าธรรมเนียม!$C$7*แผนรับนิสิตหลักสูตรก่อนปรับปรุง!F39*60%)+(อัตราค่าธรรมเนียม!$C$7*แผนรับนิสิตหลักสูตรก่อนปรับปรุง!F39)+(อัตราค่าธรรมเนียม!$D$7*แผนรับนิสิตหลักสูตรก่อนปรับปรุง!F39))</f>
        <v>945000</v>
      </c>
      <c r="D20" s="296">
        <f>((อัตราค่าธรรมเนียม!$C$7*แผนรับนิสิตหลักสูตรก่อนปรับปรุง!G39*60%)+(อัตราค่าธรรมเนียม!$C$7*แผนรับนิสิตหลักสูตรก่อนปรับปรุง!G39)+(อัตราค่าธรรมเนียม!$D$7*แผนรับนิสิตหลักสูตรก่อนปรับปรุง!G39))</f>
        <v>0</v>
      </c>
      <c r="E20" s="296">
        <f>((อัตราค่าธรรมเนียม!$C$7*แผนรับนิสิตหลักสูตรก่อนปรับปรุง!H39*60%)+(อัตราค่าธรรมเนียม!$C$7*แผนรับนิสิตหลักสูตรก่อนปรับปรุง!H39)+(อัตราค่าธรรมเนียม!$D$7*แผนรับนิสิตหลักสูตรก่อนปรับปรุง!H39))</f>
        <v>0</v>
      </c>
      <c r="F20" s="296">
        <f>((อัตราค่าธรรมเนียม!$C$7*แผนรับนิสิตหลักสูตรก่อนปรับปรุง!I39*60%)+(อัตราค่าธรรมเนียม!$C$7*แผนรับนิสิตหลักสูตรก่อนปรับปรุง!I39)+(อัตราค่าธรรมเนียม!$D$7*แผนรับนิสิตหลักสูตรก่อนปรับปรุง!I39))</f>
        <v>0</v>
      </c>
      <c r="G20" s="296">
        <f>((อัตราค่าธรรมเนียม!$C$7*แผนรับนิสิตหลักสูตรก่อนปรับปรุง!J39*60%)+(อัตราค่าธรรมเนียม!$C$7*แผนรับนิสิตหลักสูตรก่อนปรับปรุง!J39)+(อัตราค่าธรรมเนียม!$D$7*แผนรับนิสิตหลักสูตรก่อนปรับปรุง!J39))</f>
        <v>0</v>
      </c>
      <c r="H20" s="296">
        <f>((อัตราค่าธรรมเนียม!$C$7*แผนรับนิสิตหลักสูตรก่อนปรับปรุง!K39*60%)+(อัตราค่าธรรมเนียม!$C$7*แผนรับนิสิตหลักสูตรก่อนปรับปรุง!K39)+(อัตราค่าธรรมเนียม!$D$7*แผนรับนิสิตหลักสูตรก่อนปรับปรุง!K39))</f>
        <v>0</v>
      </c>
      <c r="I20" s="296">
        <f>((อัตราค่าธรรมเนียม!$C$7*แผนรับนิสิตหลักสูตรก่อนปรับปรุง!L39*60%)+(อัตราค่าธรรมเนียม!$C$7*แผนรับนิสิตหลักสูตรก่อนปรับปรุง!L39)+(อัตราค่าธรรมเนียม!$D$7*แผนรับนิสิตหลักสูตรก่อนปรับปรุง!L39))</f>
        <v>0</v>
      </c>
      <c r="J20" s="296">
        <f>((อัตราค่าธรรมเนียม!$C$7*แผนรับนิสิตหลักสูตรก่อนปรับปรุง!M39*60%)+(อัตราค่าธรรมเนียม!$C$7*แผนรับนิสิตหลักสูตรก่อนปรับปรุง!M39)+(อัตราค่าธรรมเนียม!$D$7*แผนรับนิสิตหลักสูตรก่อนปรับปรุง!M39))</f>
        <v>0</v>
      </c>
      <c r="K20" s="296">
        <f>((อัตราค่าธรรมเนียม!$C$7*แผนรับนิสิตหลักสูตรก่อนปรับปรุง!N39*60%)+(อัตราค่าธรรมเนียม!$C$7*แผนรับนิสิตหลักสูตรก่อนปรับปรุง!N39)+(อัตราค่าธรรมเนียม!$D$7*แผนรับนิสิตหลักสูตรก่อนปรับปรุง!N39))</f>
        <v>0</v>
      </c>
      <c r="L20" s="296">
        <f>((อัตราค่าธรรมเนียม!$C$7*แผนรับนิสิตหลักสูตรก่อนปรับปรุง!O39*60%)+(อัตราค่าธรรมเนียม!$C$7*แผนรับนิสิตหลักสูตรก่อนปรับปรุง!O39)+(อัตราค่าธรรมเนียม!$D$7*แผนรับนิสิตหลักสูตรก่อนปรับปรุง!O39))</f>
        <v>0</v>
      </c>
      <c r="M20" s="296">
        <f>((อัตราค่าธรรมเนียม!$C$7*แผนรับนิสิตหลักสูตรก่อนปรับปรุง!P39*60%)+(อัตราค่าธรรมเนียม!$C$7*แผนรับนิสิตหลักสูตรก่อนปรับปรุง!P39)+(อัตราค่าธรรมเนียม!$D$7*แผนรับนิสิตหลักสูตรก่อนปรับปรุง!P39))</f>
        <v>0</v>
      </c>
      <c r="N20" s="296">
        <f>((อัตราค่าธรรมเนียม!$C$7*แผนรับนิสิตหลักสูตรก่อนปรับปรุง!Q39*60%)+(อัตราค่าธรรมเนียม!$C$7*แผนรับนิสิตหลักสูตรก่อนปรับปรุง!Q39)+(อัตราค่าธรรมเนียม!$D$7*แผนรับนิสิตหลักสูตรก่อนปรับปรุง!Q39))</f>
        <v>0</v>
      </c>
      <c r="O20" s="168">
        <f>((อัตราค่าธรรมเนียม!$C$7*แผนรับนิสิตหลักสูตรก่อนปรับปรุง!R39)+(อัตราค่าธรรมเนียม!$C$7*แผนรับนิสิตหลักสูตรก่อนปรับปรุง!R39)+(อัตราค่าธรรมเนียม!$D$7*แผนรับนิสิตหลักสูตรก่อนปรับปรุง!R39))</f>
        <v>0</v>
      </c>
      <c r="P20" s="168">
        <f>((อัตราค่าธรรมเนียม!$C$7*แผนรับนิสิตหลักสูตรก่อนปรับปรุง!S39)+(อัตราค่าธรรมเนียม!$C$7*แผนรับนิสิตหลักสูตรก่อนปรับปรุง!S39)+(อัตราค่าธรรมเนียม!$D$7*แผนรับนิสิตหลักสูตรก่อนปรับปรุง!S39))</f>
        <v>0</v>
      </c>
      <c r="Q20" s="168">
        <f>((อัตราค่าธรรมเนียม!$C$7*แผนรับนิสิตหลักสูตรก่อนปรับปรุง!T39)+(อัตราค่าธรรมเนียม!$C$7*แผนรับนิสิตหลักสูตรก่อนปรับปรุง!T39)+(อัตราค่าธรรมเนียม!$D$7*แผนรับนิสิตหลักสูตรก่อนปรับปรุง!T39))</f>
        <v>0</v>
      </c>
      <c r="R20" s="168">
        <f>((อัตราค่าธรรมเนียม!$C$7*แผนรับนิสิตหลักสูตรก่อนปรับปรุง!U39)+(อัตราค่าธรรมเนียม!$C$7*แผนรับนิสิตหลักสูตรก่อนปรับปรุง!U39)+(อัตราค่าธรรมเนียม!$D$7*แผนรับนิสิตหลักสูตรก่อนปรับปรุง!U39))</f>
        <v>0</v>
      </c>
      <c r="S20" s="168">
        <f>((อัตราค่าธรรมเนียม!$C$7*แผนรับนิสิตหลักสูตรก่อนปรับปรุง!V39)+(อัตราค่าธรรมเนียม!$C$7*แผนรับนิสิตหลักสูตรก่อนปรับปรุง!V39)+(อัตราค่าธรรมเนียม!$D$7*แผนรับนิสิตหลักสูตรก่อนปรับปรุง!V39))</f>
        <v>0</v>
      </c>
      <c r="T20" s="168">
        <f>((อัตราค่าธรรมเนียม!$C$7*แผนรับนิสิตหลักสูตรก่อนปรับปรุง!W39)+(อัตราค่าธรรมเนียม!$C$7*แผนรับนิสิตหลักสูตรก่อนปรับปรุง!W39)+(อัตราค่าธรรมเนียม!$D$7*แผนรับนิสิตหลักสูตรก่อนปรับปรุง!W39))</f>
        <v>0</v>
      </c>
      <c r="U20" s="168">
        <f>((อัตราค่าธรรมเนียม!$C$7*แผนรับนิสิตหลักสูตรก่อนปรับปรุง!X39)+(อัตราค่าธรรมเนียม!$C$7*แผนรับนิสิตหลักสูตรก่อนปรับปรุง!X39)+(อัตราค่าธรรมเนียม!$D$7*แผนรับนิสิตหลักสูตรก่อนปรับปรุง!X39))</f>
        <v>0</v>
      </c>
      <c r="V20" s="168">
        <f>((อัตราค่าธรรมเนียม!$C$7*แผนรับนิสิตหลักสูตรก่อนปรับปรุง!Y39)+(อัตราค่าธรรมเนียม!$C$7*แผนรับนิสิตหลักสูตรก่อนปรับปรุง!Y39)+(อัตราค่าธรรมเนียม!$D$7*แผนรับนิสิตหลักสูตรก่อนปรับปรุง!Y39))</f>
        <v>0</v>
      </c>
      <c r="W20" s="168">
        <f>((อัตราค่าธรรมเนียม!$C$7*แผนรับนิสิตหลักสูตรก่อนปรับปรุง!Z39)+(อัตราค่าธรรมเนียม!$C$7*แผนรับนิสิตหลักสูตรก่อนปรับปรุง!Z39)+(อัตราค่าธรรมเนียม!$D$7*แผนรับนิสิตหลักสูตรก่อนปรับปรุง!Z39))</f>
        <v>0</v>
      </c>
      <c r="X20" s="168">
        <f>((อัตราค่าธรรมเนียม!$C$7*แผนรับนิสิตหลักสูตรก่อนปรับปรุง!AA39)+(อัตราค่าธรรมเนียม!$C$7*แผนรับนิสิตหลักสูตรก่อนปรับปรุง!AA39)+(อัตราค่าธรรมเนียม!$D$7*แผนรับนิสิตหลักสูตรก่อนปรับปรุง!AA39))</f>
        <v>0</v>
      </c>
      <c r="Y20" s="168">
        <f>((อัตราค่าธรรมเนียม!$C$7*แผนรับนิสิตหลักสูตรก่อนปรับปรุง!AB39)+(อัตราค่าธรรมเนียม!$C$7*แผนรับนิสิตหลักสูตรก่อนปรับปรุง!AB39)+(อัตราค่าธรรมเนียม!$D$7*แผนรับนิสิตหลักสูตรก่อนปรับปรุง!AB39))</f>
        <v>0</v>
      </c>
    </row>
    <row r="21" spans="1:25">
      <c r="A21" s="140"/>
      <c r="B21" s="147" t="s">
        <v>43</v>
      </c>
      <c r="C21" s="296">
        <f>((อัตราค่าธรรมเนียม!$C$7*แผนรับนิสิตหลักสูตรก่อนปรับปรุง!F40*100%)+(อัตราค่าธรรมเนียม!$C$7*แผนรับนิสิตหลักสูตรก่อนปรับปรุง!F40)+(อัตราค่าธรรมเนียม!$D$7*แผนรับนิสิตหลักสูตรก่อนปรับปรุง!F40))</f>
        <v>1125000</v>
      </c>
      <c r="D21" s="296">
        <f>((อัตราค่าธรรมเนียม!$C$7*แผนรับนิสิตหลักสูตรก่อนปรับปรุง!G40*100%)+(อัตราค่าธรรมเนียม!$C$7*แผนรับนิสิตหลักสูตรก่อนปรับปรุง!G40)+(อัตราค่าธรรมเนียม!$D$7*แผนรับนิสิตหลักสูตรก่อนปรับปรุง!G40))</f>
        <v>1125000</v>
      </c>
      <c r="E21" s="296">
        <f>((อัตราค่าธรรมเนียม!$C$7*แผนรับนิสิตหลักสูตรก่อนปรับปรุง!H40*100%)+(อัตราค่าธรรมเนียม!$C$7*แผนรับนิสิตหลักสูตรก่อนปรับปรุง!H40)+(อัตราค่าธรรมเนียม!$D$7*แผนรับนิสิตหลักสูตรก่อนปรับปรุง!H40))</f>
        <v>0</v>
      </c>
      <c r="F21" s="296">
        <f>((อัตราค่าธรรมเนียม!$C$7*แผนรับนิสิตหลักสูตรก่อนปรับปรุง!I40*100%)+(อัตราค่าธรรมเนียม!$C$7*แผนรับนิสิตหลักสูตรก่อนปรับปรุง!I40)+(อัตราค่าธรรมเนียม!$D$7*แผนรับนิสิตหลักสูตรก่อนปรับปรุง!I40))</f>
        <v>0</v>
      </c>
      <c r="G21" s="296">
        <f>((อัตราค่าธรรมเนียม!$C$7*แผนรับนิสิตหลักสูตรก่อนปรับปรุง!J40*100%)+(อัตราค่าธรรมเนียม!$C$7*แผนรับนิสิตหลักสูตรก่อนปรับปรุง!J40)+(อัตราค่าธรรมเนียม!$D$7*แผนรับนิสิตหลักสูตรก่อนปรับปรุง!J40))</f>
        <v>0</v>
      </c>
      <c r="H21" s="296">
        <f>((อัตราค่าธรรมเนียม!$C$7*แผนรับนิสิตหลักสูตรก่อนปรับปรุง!K40*100%)+(อัตราค่าธรรมเนียม!$C$7*แผนรับนิสิตหลักสูตรก่อนปรับปรุง!K40)+(อัตราค่าธรรมเนียม!$D$7*แผนรับนิสิตหลักสูตรก่อนปรับปรุง!K40))</f>
        <v>0</v>
      </c>
      <c r="I21" s="296">
        <f>((อัตราค่าธรรมเนียม!$C$7*แผนรับนิสิตหลักสูตรก่อนปรับปรุง!L40*100%)+(อัตราค่าธรรมเนียม!$C$7*แผนรับนิสิตหลักสูตรก่อนปรับปรุง!L40)+(อัตราค่าธรรมเนียม!$D$7*แผนรับนิสิตหลักสูตรก่อนปรับปรุง!L40))</f>
        <v>0</v>
      </c>
      <c r="J21" s="296">
        <f>((อัตราค่าธรรมเนียม!$C$7*แผนรับนิสิตหลักสูตรก่อนปรับปรุง!M40*100%)+(อัตราค่าธรรมเนียม!$C$7*แผนรับนิสิตหลักสูตรก่อนปรับปรุง!M40)+(อัตราค่าธรรมเนียม!$D$7*แผนรับนิสิตหลักสูตรก่อนปรับปรุง!M40))</f>
        <v>0</v>
      </c>
      <c r="K21" s="296">
        <f>((อัตราค่าธรรมเนียม!$C$7*แผนรับนิสิตหลักสูตรก่อนปรับปรุง!N40*100%)+(อัตราค่าธรรมเนียม!$C$7*แผนรับนิสิตหลักสูตรก่อนปรับปรุง!N40)+(อัตราค่าธรรมเนียม!$D$7*แผนรับนิสิตหลักสูตรก่อนปรับปรุง!N40))</f>
        <v>0</v>
      </c>
      <c r="L21" s="296">
        <f>((อัตราค่าธรรมเนียม!$C$7*แผนรับนิสิตหลักสูตรก่อนปรับปรุง!O40*100%)+(อัตราค่าธรรมเนียม!$C$7*แผนรับนิสิตหลักสูตรก่อนปรับปรุง!O40)+(อัตราค่าธรรมเนียม!$D$7*แผนรับนิสิตหลักสูตรก่อนปรับปรุง!O40))</f>
        <v>0</v>
      </c>
      <c r="M21" s="296">
        <f>((อัตราค่าธรรมเนียม!$C$7*แผนรับนิสิตหลักสูตรก่อนปรับปรุง!P40*100%)+(อัตราค่าธรรมเนียม!$C$7*แผนรับนิสิตหลักสูตรก่อนปรับปรุง!P40)+(อัตราค่าธรรมเนียม!$D$7*แผนรับนิสิตหลักสูตรก่อนปรับปรุง!P40))</f>
        <v>0</v>
      </c>
      <c r="N21" s="296">
        <f>((อัตราค่าธรรมเนียม!$C$7*แผนรับนิสิตหลักสูตรก่อนปรับปรุง!Q40*100%)+(อัตราค่าธรรมเนียม!$C$7*แผนรับนิสิตหลักสูตรก่อนปรับปรุง!Q40)+(อัตราค่าธรรมเนียม!$D$7*แผนรับนิสิตหลักสูตรก่อนปรับปรุง!Q40))</f>
        <v>0</v>
      </c>
      <c r="O21" s="168">
        <f>((อัตราค่าธรรมเนียม!$C$7*แผนรับนิสิตหลักสูตรก่อนปรับปรุง!R40)+(อัตราค่าธรรมเนียม!$C$7*แผนรับนิสิตหลักสูตรก่อนปรับปรุง!R40)+(อัตราค่าธรรมเนียม!$D$8*แผนรับนิสิตหลักสูตรก่อนปรับปรุง!R40))</f>
        <v>0</v>
      </c>
      <c r="P21" s="168">
        <f>((อัตราค่าธรรมเนียม!$C$7*แผนรับนิสิตหลักสูตรก่อนปรับปรุง!S40)+(อัตราค่าธรรมเนียม!$C$7*แผนรับนิสิตหลักสูตรก่อนปรับปรุง!S40)+(อัตราค่าธรรมเนียม!$D$8*แผนรับนิสิตหลักสูตรก่อนปรับปรุง!S40))</f>
        <v>0</v>
      </c>
      <c r="Q21" s="168">
        <f>((อัตราค่าธรรมเนียม!$C$7*แผนรับนิสิตหลักสูตรก่อนปรับปรุง!T40)+(อัตราค่าธรรมเนียม!$C$7*แผนรับนิสิตหลักสูตรก่อนปรับปรุง!T40)+(อัตราค่าธรรมเนียม!$D$8*แผนรับนิสิตหลักสูตรก่อนปรับปรุง!T40))</f>
        <v>0</v>
      </c>
      <c r="R21" s="168">
        <f>((อัตราค่าธรรมเนียม!$C$7*แผนรับนิสิตหลักสูตรก่อนปรับปรุง!U40)+(อัตราค่าธรรมเนียม!$C$7*แผนรับนิสิตหลักสูตรก่อนปรับปรุง!U40)+(อัตราค่าธรรมเนียม!$D$8*แผนรับนิสิตหลักสูตรก่อนปรับปรุง!U40))</f>
        <v>0</v>
      </c>
      <c r="S21" s="168">
        <f>((อัตราค่าธรรมเนียม!$C$7*แผนรับนิสิตหลักสูตรก่อนปรับปรุง!V40)+(อัตราค่าธรรมเนียม!$C$7*แผนรับนิสิตหลักสูตรก่อนปรับปรุง!V40)+(อัตราค่าธรรมเนียม!$D$8*แผนรับนิสิตหลักสูตรก่อนปรับปรุง!V40))</f>
        <v>0</v>
      </c>
      <c r="T21" s="168">
        <f>((อัตราค่าธรรมเนียม!$C$7*แผนรับนิสิตหลักสูตรก่อนปรับปรุง!W40)+(อัตราค่าธรรมเนียม!$C$7*แผนรับนิสิตหลักสูตรก่อนปรับปรุง!W40)+(อัตราค่าธรรมเนียม!$D$8*แผนรับนิสิตหลักสูตรก่อนปรับปรุง!W40))</f>
        <v>0</v>
      </c>
      <c r="U21" s="168">
        <f>((อัตราค่าธรรมเนียม!$C$7*แผนรับนิสิตหลักสูตรก่อนปรับปรุง!X40)+(อัตราค่าธรรมเนียม!$C$7*แผนรับนิสิตหลักสูตรก่อนปรับปรุง!X40)+(อัตราค่าธรรมเนียม!$D$8*แผนรับนิสิตหลักสูตรก่อนปรับปรุง!X40))</f>
        <v>0</v>
      </c>
      <c r="V21" s="168">
        <f>((อัตราค่าธรรมเนียม!$C$7*แผนรับนิสิตหลักสูตรก่อนปรับปรุง!Y40)+(อัตราค่าธรรมเนียม!$C$7*แผนรับนิสิตหลักสูตรก่อนปรับปรุง!Y40)+(อัตราค่าธรรมเนียม!$D$8*แผนรับนิสิตหลักสูตรก่อนปรับปรุง!Y40))</f>
        <v>0</v>
      </c>
      <c r="W21" s="168">
        <f>((อัตราค่าธรรมเนียม!$C$7*แผนรับนิสิตหลักสูตรก่อนปรับปรุง!Z40)+(อัตราค่าธรรมเนียม!$C$7*แผนรับนิสิตหลักสูตรก่อนปรับปรุง!Z40)+(อัตราค่าธรรมเนียม!$D$8*แผนรับนิสิตหลักสูตรก่อนปรับปรุง!Z40))</f>
        <v>0</v>
      </c>
      <c r="X21" s="168">
        <f>((อัตราค่าธรรมเนียม!$C$7*แผนรับนิสิตหลักสูตรก่อนปรับปรุง!AA40)+(อัตราค่าธรรมเนียม!$C$7*แผนรับนิสิตหลักสูตรก่อนปรับปรุง!AA40)+(อัตราค่าธรรมเนียม!$D$8*แผนรับนิสิตหลักสูตรก่อนปรับปรุง!AA40))</f>
        <v>0</v>
      </c>
      <c r="Y21" s="168">
        <f>((อัตราค่าธรรมเนียม!$C$7*แผนรับนิสิตหลักสูตรก่อนปรับปรุง!AB40)+(อัตราค่าธรรมเนียม!$C$7*แผนรับนิสิตหลักสูตรก่อนปรับปรุง!AB40)+(อัตราค่าธรรมเนียม!$D$8*แผนรับนิสิตหลักสูตรก่อนปรับปรุง!AB40))</f>
        <v>0</v>
      </c>
    </row>
    <row r="22" spans="1:25">
      <c r="A22" s="140"/>
      <c r="B22" s="147" t="s">
        <v>42</v>
      </c>
      <c r="C22" s="296">
        <f>((อัตราค่าธรรมเนียม!$C$7*แผนรับนิสิตหลักสูตรก่อนปรับปรุง!F41*100%)+(อัตราค่าธรรมเนียม!$C$7*แผนรับนิสิตหลักสูตรก่อนปรับปรุง!F41)+(อัตราค่าธรรมเนียม!$D$7*แผนรับนิสิตหลักสูตรก่อนปรับปรุง!F41))</f>
        <v>1125000</v>
      </c>
      <c r="D22" s="296">
        <f>((อัตราค่าธรรมเนียม!$C$7*แผนรับนิสิตหลักสูตรก่อนปรับปรุง!G41*100%)+(อัตราค่าธรรมเนียม!$C$7*แผนรับนิสิตหลักสูตรก่อนปรับปรุง!G41)+(อัตราค่าธรรมเนียม!$D$7*แผนรับนิสิตหลักสูตรก่อนปรับปรุง!G41))</f>
        <v>1125000</v>
      </c>
      <c r="E22" s="296">
        <f>((อัตราค่าธรรมเนียม!$C$7*แผนรับนิสิตหลักสูตรก่อนปรับปรุง!H41*100%)+(อัตราค่าธรรมเนียม!$C$7*แผนรับนิสิตหลักสูตรก่อนปรับปรุง!H41)+(อัตราค่าธรรมเนียม!$D$7*แผนรับนิสิตหลักสูตรก่อนปรับปรุง!H41))</f>
        <v>1125000</v>
      </c>
      <c r="F22" s="296">
        <f>((อัตราค่าธรรมเนียม!$C$7*แผนรับนิสิตหลักสูตรก่อนปรับปรุง!I41*100%)+(อัตราค่าธรรมเนียม!$C$7*แผนรับนิสิตหลักสูตรก่อนปรับปรุง!I41)+(อัตราค่าธรรมเนียม!$D$7*แผนรับนิสิตหลักสูตรก่อนปรับปรุง!I41))</f>
        <v>0</v>
      </c>
      <c r="G22" s="296">
        <f>((อัตราค่าธรรมเนียม!$C$7*แผนรับนิสิตหลักสูตรก่อนปรับปรุง!J41*100%)+(อัตราค่าธรรมเนียม!$C$7*แผนรับนิสิตหลักสูตรก่อนปรับปรุง!J41)+(อัตราค่าธรรมเนียม!$D$7*แผนรับนิสิตหลักสูตรก่อนปรับปรุง!J41))</f>
        <v>0</v>
      </c>
      <c r="H22" s="296">
        <f>((อัตราค่าธรรมเนียม!$C$7*แผนรับนิสิตหลักสูตรก่อนปรับปรุง!K41*100%)+(อัตราค่าธรรมเนียม!$C$7*แผนรับนิสิตหลักสูตรก่อนปรับปรุง!K41)+(อัตราค่าธรรมเนียม!$D$7*แผนรับนิสิตหลักสูตรก่อนปรับปรุง!K41))</f>
        <v>0</v>
      </c>
      <c r="I22" s="296">
        <f>((อัตราค่าธรรมเนียม!$C$7*แผนรับนิสิตหลักสูตรก่อนปรับปรุง!L41*100%)+(อัตราค่าธรรมเนียม!$C$7*แผนรับนิสิตหลักสูตรก่อนปรับปรุง!L41)+(อัตราค่าธรรมเนียม!$D$7*แผนรับนิสิตหลักสูตรก่อนปรับปรุง!L41))</f>
        <v>0</v>
      </c>
      <c r="J22" s="296">
        <f>((อัตราค่าธรรมเนียม!$C$7*แผนรับนิสิตหลักสูตรก่อนปรับปรุง!M41*100%)+(อัตราค่าธรรมเนียม!$C$7*แผนรับนิสิตหลักสูตรก่อนปรับปรุง!M41)+(อัตราค่าธรรมเนียม!$D$7*แผนรับนิสิตหลักสูตรก่อนปรับปรุง!M41))</f>
        <v>0</v>
      </c>
      <c r="K22" s="296">
        <f>((อัตราค่าธรรมเนียม!$C$7*แผนรับนิสิตหลักสูตรก่อนปรับปรุง!N41*100%)+(อัตราค่าธรรมเนียม!$C$7*แผนรับนิสิตหลักสูตรก่อนปรับปรุง!N41)+(อัตราค่าธรรมเนียม!$D$7*แผนรับนิสิตหลักสูตรก่อนปรับปรุง!N41))</f>
        <v>0</v>
      </c>
      <c r="L22" s="296">
        <f>((อัตราค่าธรรมเนียม!$C$7*แผนรับนิสิตหลักสูตรก่อนปรับปรุง!O41*100%)+(อัตราค่าธรรมเนียม!$C$7*แผนรับนิสิตหลักสูตรก่อนปรับปรุง!O41)+(อัตราค่าธรรมเนียม!$D$7*แผนรับนิสิตหลักสูตรก่อนปรับปรุง!O41))</f>
        <v>0</v>
      </c>
      <c r="M22" s="296">
        <f>((อัตราค่าธรรมเนียม!$C$7*แผนรับนิสิตหลักสูตรก่อนปรับปรุง!P41*100%)+(อัตราค่าธรรมเนียม!$C$7*แผนรับนิสิตหลักสูตรก่อนปรับปรุง!P41)+(อัตราค่าธรรมเนียม!$D$7*แผนรับนิสิตหลักสูตรก่อนปรับปรุง!P41))</f>
        <v>0</v>
      </c>
      <c r="N22" s="296">
        <f>((อัตราค่าธรรมเนียม!$C$7*แผนรับนิสิตหลักสูตรก่อนปรับปรุง!Q41*100%)+(อัตราค่าธรรมเนียม!$C$7*แผนรับนิสิตหลักสูตรก่อนปรับปรุง!Q41)+(อัตราค่าธรรมเนียม!$D$7*แผนรับนิสิตหลักสูตรก่อนปรับปรุง!Q41))</f>
        <v>0</v>
      </c>
      <c r="O22" s="168">
        <f>((อัตราค่าธรรมเนียม!$C$7*แผนรับนิสิตหลักสูตรก่อนปรับปรุง!R41)+(อัตราค่าธรรมเนียม!$C$7*แผนรับนิสิตหลักสูตรก่อนปรับปรุง!R41)+(อัตราค่าธรรมเนียม!$D$7*แผนรับนิสิตหลักสูตรก่อนปรับปรุง!R41))</f>
        <v>0</v>
      </c>
      <c r="P22" s="168">
        <f>((อัตราค่าธรรมเนียม!$C$7*แผนรับนิสิตหลักสูตรก่อนปรับปรุง!S41)+(อัตราค่าธรรมเนียม!$C$7*แผนรับนิสิตหลักสูตรก่อนปรับปรุง!S41)+(อัตราค่าธรรมเนียม!$D$7*แผนรับนิสิตหลักสูตรก่อนปรับปรุง!S41))</f>
        <v>0</v>
      </c>
      <c r="Q22" s="168">
        <f>((อัตราค่าธรรมเนียม!$C$7*แผนรับนิสิตหลักสูตรก่อนปรับปรุง!T41)+(อัตราค่าธรรมเนียม!$C$7*แผนรับนิสิตหลักสูตรก่อนปรับปรุง!T41)+(อัตราค่าธรรมเนียม!$D$7*แผนรับนิสิตหลักสูตรก่อนปรับปรุง!T41))</f>
        <v>0</v>
      </c>
      <c r="R22" s="168">
        <f>((อัตราค่าธรรมเนียม!$C$7*แผนรับนิสิตหลักสูตรก่อนปรับปรุง!U41)+(อัตราค่าธรรมเนียม!$C$7*แผนรับนิสิตหลักสูตรก่อนปรับปรุง!U41)+(อัตราค่าธรรมเนียม!$D$7*แผนรับนิสิตหลักสูตรก่อนปรับปรุง!U41))</f>
        <v>0</v>
      </c>
      <c r="S22" s="168">
        <f>((อัตราค่าธรรมเนียม!$C$7*แผนรับนิสิตหลักสูตรก่อนปรับปรุง!V41)+(อัตราค่าธรรมเนียม!$C$7*แผนรับนิสิตหลักสูตรก่อนปรับปรุง!V41)+(อัตราค่าธรรมเนียม!$D$7*แผนรับนิสิตหลักสูตรก่อนปรับปรุง!V41))</f>
        <v>0</v>
      </c>
      <c r="T22" s="168">
        <f>((อัตราค่าธรรมเนียม!$C$7*แผนรับนิสิตหลักสูตรก่อนปรับปรุง!W41)+(อัตราค่าธรรมเนียม!$C$7*แผนรับนิสิตหลักสูตรก่อนปรับปรุง!W41)+(อัตราค่าธรรมเนียม!$D$7*แผนรับนิสิตหลักสูตรก่อนปรับปรุง!W41))</f>
        <v>0</v>
      </c>
      <c r="U22" s="168">
        <f>((อัตราค่าธรรมเนียม!$C$7*แผนรับนิสิตหลักสูตรก่อนปรับปรุง!X41)+(อัตราค่าธรรมเนียม!$C$7*แผนรับนิสิตหลักสูตรก่อนปรับปรุง!X41)+(อัตราค่าธรรมเนียม!$D$7*แผนรับนิสิตหลักสูตรก่อนปรับปรุง!X41))</f>
        <v>0</v>
      </c>
      <c r="V22" s="168">
        <f>((อัตราค่าธรรมเนียม!$C$7*แผนรับนิสิตหลักสูตรก่อนปรับปรุง!Y41)+(อัตราค่าธรรมเนียม!$C$7*แผนรับนิสิตหลักสูตรก่อนปรับปรุง!Y41)+(อัตราค่าธรรมเนียม!$D$7*แผนรับนิสิตหลักสูตรก่อนปรับปรุง!Y41))</f>
        <v>0</v>
      </c>
      <c r="W22" s="168">
        <f>((อัตราค่าธรรมเนียม!$C$7*แผนรับนิสิตหลักสูตรก่อนปรับปรุง!Z41)+(อัตราค่าธรรมเนียม!$C$7*แผนรับนิสิตหลักสูตรก่อนปรับปรุง!Z41)+(อัตราค่าธรรมเนียม!$D$7*แผนรับนิสิตหลักสูตรก่อนปรับปรุง!Z41))</f>
        <v>0</v>
      </c>
      <c r="X22" s="168">
        <f>((อัตราค่าธรรมเนียม!$C$7*แผนรับนิสิตหลักสูตรก่อนปรับปรุง!AA41)+(อัตราค่าธรรมเนียม!$C$7*แผนรับนิสิตหลักสูตรก่อนปรับปรุง!AA41)+(อัตราค่าธรรมเนียม!$D$7*แผนรับนิสิตหลักสูตรก่อนปรับปรุง!AA41))</f>
        <v>0</v>
      </c>
      <c r="Y22" s="168">
        <f>((อัตราค่าธรรมเนียม!$C$7*แผนรับนิสิตหลักสูตรก่อนปรับปรุง!AB41)+(อัตราค่าธรรมเนียม!$C$7*แผนรับนิสิตหลักสูตรก่อนปรับปรุง!AB41)+(อัตราค่าธรรมเนียม!$D$7*แผนรับนิสิตหลักสูตรก่อนปรับปรุง!AB41))</f>
        <v>0</v>
      </c>
    </row>
    <row r="23" spans="1:25">
      <c r="A23" s="140"/>
      <c r="B23" s="147" t="s">
        <v>41</v>
      </c>
      <c r="C23" s="296">
        <f>((อัตราค่าธรรมเนียม!$C$7*แผนรับนิสิตหลักสูตรก่อนปรับปรุง!F42*100%)+(อัตราค่าธรรมเนียม!$C$7*แผนรับนิสิตหลักสูตรก่อนปรับปรุง!F42)+(อัตราค่าธรรมเนียม!$D$7*แผนรับนิสิตหลักสูตรก่อนปรับปรุง!F42))</f>
        <v>1125000</v>
      </c>
      <c r="D23" s="296">
        <f>((อัตราค่าธรรมเนียม!$C$7*แผนรับนิสิตหลักสูตรก่อนปรับปรุง!G42*100%)+(อัตราค่าธรรมเนียม!$C$7*แผนรับนิสิตหลักสูตรก่อนปรับปรุง!G42)+(อัตราค่าธรรมเนียม!$D$7*แผนรับนิสิตหลักสูตรก่อนปรับปรุง!G42))</f>
        <v>1125000</v>
      </c>
      <c r="E23" s="296">
        <f>((อัตราค่าธรรมเนียม!$C$7*แผนรับนิสิตหลักสูตรก่อนปรับปรุง!H42*100%)+(อัตราค่าธรรมเนียม!$C$7*แผนรับนิสิตหลักสูตรก่อนปรับปรุง!H42)+(อัตราค่าธรรมเนียม!$D$7*แผนรับนิสิตหลักสูตรก่อนปรับปรุง!H42))</f>
        <v>1125000</v>
      </c>
      <c r="F23" s="296">
        <f>((อัตราค่าธรรมเนียม!$C$7*แผนรับนิสิตหลักสูตรก่อนปรับปรุง!I42*100%)+(อัตราค่าธรรมเนียม!$C$7*แผนรับนิสิตหลักสูตรก่อนปรับปรุง!I42)+(อัตราค่าธรรมเนียม!$D$7*แผนรับนิสิตหลักสูตรก่อนปรับปรุง!I42))</f>
        <v>1125000</v>
      </c>
      <c r="G23" s="296">
        <f>((อัตราค่าธรรมเนียม!$C$7*แผนรับนิสิตหลักสูตรก่อนปรับปรุง!J42*100%)+(อัตราค่าธรรมเนียม!$C$7*แผนรับนิสิตหลักสูตรก่อนปรับปรุง!J42)+(อัตราค่าธรรมเนียม!$D$7*แผนรับนิสิตหลักสูตรก่อนปรับปรุง!J42))</f>
        <v>0</v>
      </c>
      <c r="H23" s="296">
        <f>((อัตราค่าธรรมเนียม!$C$7*แผนรับนิสิตหลักสูตรก่อนปรับปรุง!K42*100%)+(อัตราค่าธรรมเนียม!$C$7*แผนรับนิสิตหลักสูตรก่อนปรับปรุง!K42)+(อัตราค่าธรรมเนียม!$D$7*แผนรับนิสิตหลักสูตรก่อนปรับปรุง!K42))</f>
        <v>0</v>
      </c>
      <c r="I23" s="296">
        <f>((อัตราค่าธรรมเนียม!$C$7*แผนรับนิสิตหลักสูตรก่อนปรับปรุง!L42*100%)+(อัตราค่าธรรมเนียม!$C$7*แผนรับนิสิตหลักสูตรก่อนปรับปรุง!L42)+(อัตราค่าธรรมเนียม!$D$7*แผนรับนิสิตหลักสูตรก่อนปรับปรุง!L42))</f>
        <v>0</v>
      </c>
      <c r="J23" s="296">
        <f>((อัตราค่าธรรมเนียม!$C$7*แผนรับนิสิตหลักสูตรก่อนปรับปรุง!M42*100%)+(อัตราค่าธรรมเนียม!$C$7*แผนรับนิสิตหลักสูตรก่อนปรับปรุง!M42)+(อัตราค่าธรรมเนียม!$D$7*แผนรับนิสิตหลักสูตรก่อนปรับปรุง!M42))</f>
        <v>0</v>
      </c>
      <c r="K23" s="296">
        <f>((อัตราค่าธรรมเนียม!$C$7*แผนรับนิสิตหลักสูตรก่อนปรับปรุง!N42*100%)+(อัตราค่าธรรมเนียม!$C$7*แผนรับนิสิตหลักสูตรก่อนปรับปรุง!N42)+(อัตราค่าธรรมเนียม!$D$7*แผนรับนิสิตหลักสูตรก่อนปรับปรุง!N42))</f>
        <v>0</v>
      </c>
      <c r="L23" s="296">
        <f>((อัตราค่าธรรมเนียม!$C$7*แผนรับนิสิตหลักสูตรก่อนปรับปรุง!O42*100%)+(อัตราค่าธรรมเนียม!$C$7*แผนรับนิสิตหลักสูตรก่อนปรับปรุง!O42)+(อัตราค่าธรรมเนียม!$D$7*แผนรับนิสิตหลักสูตรก่อนปรับปรุง!O42))</f>
        <v>0</v>
      </c>
      <c r="M23" s="296">
        <f>((อัตราค่าธรรมเนียม!$C$7*แผนรับนิสิตหลักสูตรก่อนปรับปรุง!P42*100%)+(อัตราค่าธรรมเนียม!$C$7*แผนรับนิสิตหลักสูตรก่อนปรับปรุง!P42)+(อัตราค่าธรรมเนียม!$D$7*แผนรับนิสิตหลักสูตรก่อนปรับปรุง!P42))</f>
        <v>0</v>
      </c>
      <c r="N23" s="296">
        <f>((อัตราค่าธรรมเนียม!$C$7*แผนรับนิสิตหลักสูตรก่อนปรับปรุง!Q42*100%)+(อัตราค่าธรรมเนียม!$C$7*แผนรับนิสิตหลักสูตรก่อนปรับปรุง!Q42)+(อัตราค่าธรรมเนียม!$D$7*แผนรับนิสิตหลักสูตรก่อนปรับปรุง!Q42))</f>
        <v>0</v>
      </c>
      <c r="O23" s="168">
        <f>((อัตราค่าธรรมเนียม!$C$7*แผนรับนิสิตหลักสูตรก่อนปรับปรุง!R42)+(อัตราค่าธรรมเนียม!$C$7*แผนรับนิสิตหลักสูตรก่อนปรับปรุง!R42))</f>
        <v>0</v>
      </c>
      <c r="P23" s="168">
        <f>((อัตราค่าธรรมเนียม!$C$7*แผนรับนิสิตหลักสูตรก่อนปรับปรุง!S42)+(อัตราค่าธรรมเนียม!$C$7*แผนรับนิสิตหลักสูตรก่อนปรับปรุง!S42))</f>
        <v>0</v>
      </c>
      <c r="Q23" s="168">
        <f>((อัตราค่าธรรมเนียม!$C$7*แผนรับนิสิตหลักสูตรก่อนปรับปรุง!T42)+(อัตราค่าธรรมเนียม!$C$7*แผนรับนิสิตหลักสูตรก่อนปรับปรุง!T42))</f>
        <v>0</v>
      </c>
      <c r="R23" s="168">
        <f>((อัตราค่าธรรมเนียม!$C$7*แผนรับนิสิตหลักสูตรก่อนปรับปรุง!U42)+(อัตราค่าธรรมเนียม!$C$7*แผนรับนิสิตหลักสูตรก่อนปรับปรุง!U42))</f>
        <v>0</v>
      </c>
      <c r="S23" s="168">
        <f>((อัตราค่าธรรมเนียม!$C$7*แผนรับนิสิตหลักสูตรก่อนปรับปรุง!V42)+(อัตราค่าธรรมเนียม!$C$7*แผนรับนิสิตหลักสูตรก่อนปรับปรุง!V42))</f>
        <v>0</v>
      </c>
      <c r="T23" s="168">
        <f>((อัตราค่าธรรมเนียม!$C$7*แผนรับนิสิตหลักสูตรก่อนปรับปรุง!W42)+(อัตราค่าธรรมเนียม!$C$7*แผนรับนิสิตหลักสูตรก่อนปรับปรุง!W42))</f>
        <v>0</v>
      </c>
      <c r="U23" s="168">
        <f>((อัตราค่าธรรมเนียม!$C$7*แผนรับนิสิตหลักสูตรก่อนปรับปรุง!X42)+(อัตราค่าธรรมเนียม!$C$7*แผนรับนิสิตหลักสูตรก่อนปรับปรุง!X42))</f>
        <v>0</v>
      </c>
      <c r="V23" s="168">
        <f>((อัตราค่าธรรมเนียม!$C$7*แผนรับนิสิตหลักสูตรก่อนปรับปรุง!Y42)+(อัตราค่าธรรมเนียม!$C$7*แผนรับนิสิตหลักสูตรก่อนปรับปรุง!Y42))</f>
        <v>0</v>
      </c>
      <c r="W23" s="168">
        <f>((อัตราค่าธรรมเนียม!$C$7*แผนรับนิสิตหลักสูตรก่อนปรับปรุง!Z42)+(อัตราค่าธรรมเนียม!$C$7*แผนรับนิสิตหลักสูตรก่อนปรับปรุง!Z42))</f>
        <v>0</v>
      </c>
      <c r="X23" s="168">
        <f>((อัตราค่าธรรมเนียม!$C$7*แผนรับนิสิตหลักสูตรก่อนปรับปรุง!AA42)+(อัตราค่าธรรมเนียม!$C$7*แผนรับนิสิตหลักสูตรก่อนปรับปรุง!AA42))</f>
        <v>0</v>
      </c>
      <c r="Y23" s="168">
        <f>((อัตราค่าธรรมเนียม!$C$7*แผนรับนิสิตหลักสูตรก่อนปรับปรุง!AB42)+(อัตราค่าธรรมเนียม!$C$7*แผนรับนิสิตหลักสูตรก่อนปรับปรุง!AB42))</f>
        <v>0</v>
      </c>
    </row>
    <row r="24" spans="1:25">
      <c r="A24" s="140"/>
      <c r="B24" s="147" t="s">
        <v>48</v>
      </c>
      <c r="C24" s="296">
        <f>((อัตราค่าธรรมเนียม!$C$8*แผนรับนิสิตหลักสูตรก่อนปรับปรุง!F43*60%)+(อัตราค่าธรรมเนียม!$C$8*แผนรับนิสิตหลักสูตรก่อนปรับปรุง!F43)+(อัตราค่าธรรมเนียม!$D$8*แผนรับนิสิตหลักสูตรก่อนปรับปรุง!F43))</f>
        <v>945000</v>
      </c>
      <c r="D24" s="296">
        <f>((อัตราค่าธรรมเนียม!$C$8*แผนรับนิสิตหลักสูตรก่อนปรับปรุง!G43*60%)+(อัตราค่าธรรมเนียม!$C$8*แผนรับนิสิตหลักสูตรก่อนปรับปรุง!G43)+(อัตราค่าธรรมเนียม!$D$8*แผนรับนิสิตหลักสูตรก่อนปรับปรุง!G43))</f>
        <v>0</v>
      </c>
      <c r="E24" s="296">
        <f>((อัตราค่าธรรมเนียม!$C$8*แผนรับนิสิตหลักสูตรก่อนปรับปรุง!H43*60%)+(อัตราค่าธรรมเนียม!$C$8*แผนรับนิสิตหลักสูตรก่อนปรับปรุง!H43)+(อัตราค่าธรรมเนียม!$D$8*แผนรับนิสิตหลักสูตรก่อนปรับปรุง!H43))</f>
        <v>0</v>
      </c>
      <c r="F24" s="296">
        <f>((อัตราค่าธรรมเนียม!$C$8*แผนรับนิสิตหลักสูตรก่อนปรับปรุง!I43*60%)+(อัตราค่าธรรมเนียม!$C$8*แผนรับนิสิตหลักสูตรก่อนปรับปรุง!I43)+(อัตราค่าธรรมเนียม!$D$8*แผนรับนิสิตหลักสูตรก่อนปรับปรุง!I43))</f>
        <v>0</v>
      </c>
      <c r="G24" s="296">
        <f>((อัตราค่าธรรมเนียม!$C$8*แผนรับนิสิตหลักสูตรก่อนปรับปรุง!J43*60%)+(อัตราค่าธรรมเนียม!$C$8*แผนรับนิสิตหลักสูตรก่อนปรับปรุง!J43)+(อัตราค่าธรรมเนียม!$D$8*แผนรับนิสิตหลักสูตรก่อนปรับปรุง!J43))</f>
        <v>0</v>
      </c>
      <c r="H24" s="296">
        <f>((อัตราค่าธรรมเนียม!$C$8*แผนรับนิสิตหลักสูตรก่อนปรับปรุง!K43*60%)+(อัตราค่าธรรมเนียม!$C$8*แผนรับนิสิตหลักสูตรก่อนปรับปรุง!K43)+(อัตราค่าธรรมเนียม!$D$8*แผนรับนิสิตหลักสูตรก่อนปรับปรุง!K43))</f>
        <v>0</v>
      </c>
      <c r="I24" s="296">
        <f>((อัตราค่าธรรมเนียม!$C$8*แผนรับนิสิตหลักสูตรก่อนปรับปรุง!L43*60%)+(อัตราค่าธรรมเนียม!$C$8*แผนรับนิสิตหลักสูตรก่อนปรับปรุง!L43)+(อัตราค่าธรรมเนียม!$D$8*แผนรับนิสิตหลักสูตรก่อนปรับปรุง!L43))</f>
        <v>0</v>
      </c>
      <c r="J24" s="296">
        <f>((อัตราค่าธรรมเนียม!$C$8*แผนรับนิสิตหลักสูตรก่อนปรับปรุง!M43*60%)+(อัตราค่าธรรมเนียม!$C$8*แผนรับนิสิตหลักสูตรก่อนปรับปรุง!M43)+(อัตราค่าธรรมเนียม!$D$8*แผนรับนิสิตหลักสูตรก่อนปรับปรุง!M43))</f>
        <v>0</v>
      </c>
      <c r="K24" s="296">
        <f>((อัตราค่าธรรมเนียม!$C$8*แผนรับนิสิตหลักสูตรก่อนปรับปรุง!N43*60%)+(อัตราค่าธรรมเนียม!$C$8*แผนรับนิสิตหลักสูตรก่อนปรับปรุง!N43)+(อัตราค่าธรรมเนียม!$D$8*แผนรับนิสิตหลักสูตรก่อนปรับปรุง!N43))</f>
        <v>0</v>
      </c>
      <c r="L24" s="296">
        <f>((อัตราค่าธรรมเนียม!$C$8*แผนรับนิสิตหลักสูตรก่อนปรับปรุง!O43*60%)+(อัตราค่าธรรมเนียม!$C$8*แผนรับนิสิตหลักสูตรก่อนปรับปรุง!O43)+(อัตราค่าธรรมเนียม!$D$8*แผนรับนิสิตหลักสูตรก่อนปรับปรุง!O43))</f>
        <v>0</v>
      </c>
      <c r="M24" s="296">
        <f>((อัตราค่าธรรมเนียม!$C$8*แผนรับนิสิตหลักสูตรก่อนปรับปรุง!P43*60%)+(อัตราค่าธรรมเนียม!$C$8*แผนรับนิสิตหลักสูตรก่อนปรับปรุง!P43)+(อัตราค่าธรรมเนียม!$D$8*แผนรับนิสิตหลักสูตรก่อนปรับปรุง!P43))</f>
        <v>0</v>
      </c>
      <c r="N24" s="296">
        <f>((อัตราค่าธรรมเนียม!$C$8*แผนรับนิสิตหลักสูตรก่อนปรับปรุง!Q43*60%)+(อัตราค่าธรรมเนียม!$C$8*แผนรับนิสิตหลักสูตรก่อนปรับปรุง!Q43)+(อัตราค่าธรรมเนียม!$D$8*แผนรับนิสิตหลักสูตรก่อนปรับปรุง!Q43))</f>
        <v>0</v>
      </c>
      <c r="O24" s="168">
        <f>((อัตราค่าธรรมเนียม!$C$8*แผนรับนิสิตหลักสูตรก่อนปรับปรุง!R43)+(อัตราค่าธรรมเนียม!$C$8*แผนรับนิสิตหลักสูตรก่อนปรับปรุง!R43)+(อัตราค่าธรรมเนียม!$D$8*แผนรับนิสิตหลักสูตรก่อนปรับปรุง!R43))</f>
        <v>0</v>
      </c>
      <c r="P24" s="168">
        <f>((อัตราค่าธรรมเนียม!$C$8*แผนรับนิสิตหลักสูตรก่อนปรับปรุง!S43)+(อัตราค่าธรรมเนียม!$C$8*แผนรับนิสิตหลักสูตรก่อนปรับปรุง!S43)+(อัตราค่าธรรมเนียม!$D$8*แผนรับนิสิตหลักสูตรก่อนปรับปรุง!S43))</f>
        <v>0</v>
      </c>
      <c r="Q24" s="168">
        <f>((อัตราค่าธรรมเนียม!$C$8*แผนรับนิสิตหลักสูตรก่อนปรับปรุง!T43)+(อัตราค่าธรรมเนียม!$C$8*แผนรับนิสิตหลักสูตรก่อนปรับปรุง!T43)+(อัตราค่าธรรมเนียม!$D$8*แผนรับนิสิตหลักสูตรก่อนปรับปรุง!T43))</f>
        <v>0</v>
      </c>
      <c r="R24" s="168">
        <f>((อัตราค่าธรรมเนียม!$C$8*แผนรับนิสิตหลักสูตรก่อนปรับปรุง!U43)+(อัตราค่าธรรมเนียม!$C$8*แผนรับนิสิตหลักสูตรก่อนปรับปรุง!U43)+(อัตราค่าธรรมเนียม!$D$8*แผนรับนิสิตหลักสูตรก่อนปรับปรุง!U43))</f>
        <v>0</v>
      </c>
      <c r="S24" s="168">
        <f>((อัตราค่าธรรมเนียม!$C$8*แผนรับนิสิตหลักสูตรก่อนปรับปรุง!V43)+(อัตราค่าธรรมเนียม!$C$8*แผนรับนิสิตหลักสูตรก่อนปรับปรุง!V43)+(อัตราค่าธรรมเนียม!$D$8*แผนรับนิสิตหลักสูตรก่อนปรับปรุง!V43))</f>
        <v>0</v>
      </c>
      <c r="T24" s="168">
        <f>((อัตราค่าธรรมเนียม!$C$8*แผนรับนิสิตหลักสูตรก่อนปรับปรุง!W43)+(อัตราค่าธรรมเนียม!$C$8*แผนรับนิสิตหลักสูตรก่อนปรับปรุง!W43)+(อัตราค่าธรรมเนียม!$D$8*แผนรับนิสิตหลักสูตรก่อนปรับปรุง!W43))</f>
        <v>0</v>
      </c>
      <c r="U24" s="168">
        <f>((อัตราค่าธรรมเนียม!$C$8*แผนรับนิสิตหลักสูตรก่อนปรับปรุง!X43)+(อัตราค่าธรรมเนียม!$C$8*แผนรับนิสิตหลักสูตรก่อนปรับปรุง!X43)+(อัตราค่าธรรมเนียม!$D$8*แผนรับนิสิตหลักสูตรก่อนปรับปรุง!X43))</f>
        <v>0</v>
      </c>
      <c r="V24" s="168">
        <f>((อัตราค่าธรรมเนียม!$C$8*แผนรับนิสิตหลักสูตรก่อนปรับปรุง!Y43)+(อัตราค่าธรรมเนียม!$C$8*แผนรับนิสิตหลักสูตรก่อนปรับปรุง!Y43)+(อัตราค่าธรรมเนียม!$D$8*แผนรับนิสิตหลักสูตรก่อนปรับปรุง!Y43))</f>
        <v>0</v>
      </c>
      <c r="W24" s="168">
        <f>((อัตราค่าธรรมเนียม!$C$8*แผนรับนิสิตหลักสูตรก่อนปรับปรุง!Z43)+(อัตราค่าธรรมเนียม!$C$8*แผนรับนิสิตหลักสูตรก่อนปรับปรุง!Z43)+(อัตราค่าธรรมเนียม!$D$8*แผนรับนิสิตหลักสูตรก่อนปรับปรุง!Z43))</f>
        <v>0</v>
      </c>
      <c r="X24" s="168">
        <f>((อัตราค่าธรรมเนียม!$C$8*แผนรับนิสิตหลักสูตรก่อนปรับปรุง!AA43)+(อัตราค่าธรรมเนียม!$C$8*แผนรับนิสิตหลักสูตรก่อนปรับปรุง!AA43)+(อัตราค่าธรรมเนียม!$D$8*แผนรับนิสิตหลักสูตรก่อนปรับปรุง!AA43))</f>
        <v>0</v>
      </c>
      <c r="Y24" s="168">
        <f>((อัตราค่าธรรมเนียม!$C$8*แผนรับนิสิตหลักสูตรก่อนปรับปรุง!AB43)+(อัตราค่าธรรมเนียม!$C$8*แผนรับนิสิตหลักสูตรก่อนปรับปรุง!AB43)+(อัตราค่าธรรมเนียม!$D$8*แผนรับนิสิตหลักสูตรก่อนปรับปรุง!AB43))</f>
        <v>0</v>
      </c>
    </row>
    <row r="25" spans="1:25">
      <c r="A25" s="140"/>
      <c r="B25" s="147" t="s">
        <v>47</v>
      </c>
      <c r="C25" s="296">
        <f>((อัตราค่าธรรมเนียม!$C$8*แผนรับนิสิตหลักสูตรก่อนปรับปรุง!F44*100%)+(อัตราค่าธรรมเนียม!$C$8*แผนรับนิสิตหลักสูตรก่อนปรับปรุง!F44)+(อัตราค่าธรรมเนียม!$D$8*แผนรับนิสิตหลักสูตรก่อนปรับปรุง!F44))</f>
        <v>1125000</v>
      </c>
      <c r="D25" s="296">
        <f>((อัตราค่าธรรมเนียม!$C$8*แผนรับนิสิตหลักสูตรก่อนปรับปรุง!G44*100%)+(อัตราค่าธรรมเนียม!$C$8*แผนรับนิสิตหลักสูตรก่อนปรับปรุง!G44)+(อัตราค่าธรรมเนียม!$D$8*แผนรับนิสิตหลักสูตรก่อนปรับปรุง!G44))</f>
        <v>1125000</v>
      </c>
      <c r="E25" s="296">
        <f>((อัตราค่าธรรมเนียม!$C$8*แผนรับนิสิตหลักสูตรก่อนปรับปรุง!H44*100%)+(อัตราค่าธรรมเนียม!$C$8*แผนรับนิสิตหลักสูตรก่อนปรับปรุง!H44)+(อัตราค่าธรรมเนียม!$D$8*แผนรับนิสิตหลักสูตรก่อนปรับปรุง!H44))</f>
        <v>0</v>
      </c>
      <c r="F25" s="296">
        <f>((อัตราค่าธรรมเนียม!$C$8*แผนรับนิสิตหลักสูตรก่อนปรับปรุง!I44*100%)+(อัตราค่าธรรมเนียม!$C$8*แผนรับนิสิตหลักสูตรก่อนปรับปรุง!I44)+(อัตราค่าธรรมเนียม!$D$8*แผนรับนิสิตหลักสูตรก่อนปรับปรุง!I44))</f>
        <v>0</v>
      </c>
      <c r="G25" s="296">
        <f>((อัตราค่าธรรมเนียม!$C$8*แผนรับนิสิตหลักสูตรก่อนปรับปรุง!J44*100%)+(อัตราค่าธรรมเนียม!$C$8*แผนรับนิสิตหลักสูตรก่อนปรับปรุง!J44)+(อัตราค่าธรรมเนียม!$D$8*แผนรับนิสิตหลักสูตรก่อนปรับปรุง!J44))</f>
        <v>0</v>
      </c>
      <c r="H25" s="296">
        <f>((อัตราค่าธรรมเนียม!$C$8*แผนรับนิสิตหลักสูตรก่อนปรับปรุง!K44*100%)+(อัตราค่าธรรมเนียม!$C$8*แผนรับนิสิตหลักสูตรก่อนปรับปรุง!K44)+(อัตราค่าธรรมเนียม!$D$8*แผนรับนิสิตหลักสูตรก่อนปรับปรุง!K44))</f>
        <v>0</v>
      </c>
      <c r="I25" s="296">
        <f>((อัตราค่าธรรมเนียม!$C$8*แผนรับนิสิตหลักสูตรก่อนปรับปรุง!L44*100%)+(อัตราค่าธรรมเนียม!$C$8*แผนรับนิสิตหลักสูตรก่อนปรับปรุง!L44)+(อัตราค่าธรรมเนียม!$D$8*แผนรับนิสิตหลักสูตรก่อนปรับปรุง!L44))</f>
        <v>0</v>
      </c>
      <c r="J25" s="296">
        <f>((อัตราค่าธรรมเนียม!$C$8*แผนรับนิสิตหลักสูตรก่อนปรับปรุง!M44*100%)+(อัตราค่าธรรมเนียม!$C$8*แผนรับนิสิตหลักสูตรก่อนปรับปรุง!M44)+(อัตราค่าธรรมเนียม!$D$8*แผนรับนิสิตหลักสูตรก่อนปรับปรุง!M44))</f>
        <v>0</v>
      </c>
      <c r="K25" s="296">
        <f>((อัตราค่าธรรมเนียม!$C$8*แผนรับนิสิตหลักสูตรก่อนปรับปรุง!N44*100%)+(อัตราค่าธรรมเนียม!$C$8*แผนรับนิสิตหลักสูตรก่อนปรับปรุง!N44)+(อัตราค่าธรรมเนียม!$D$8*แผนรับนิสิตหลักสูตรก่อนปรับปรุง!N44))</f>
        <v>0</v>
      </c>
      <c r="L25" s="296">
        <f>((อัตราค่าธรรมเนียม!$C$8*แผนรับนิสิตหลักสูตรก่อนปรับปรุง!O44*100%)+(อัตราค่าธรรมเนียม!$C$8*แผนรับนิสิตหลักสูตรก่อนปรับปรุง!O44)+(อัตราค่าธรรมเนียม!$D$8*แผนรับนิสิตหลักสูตรก่อนปรับปรุง!O44))</f>
        <v>0</v>
      </c>
      <c r="M25" s="296">
        <f>((อัตราค่าธรรมเนียม!$C$8*แผนรับนิสิตหลักสูตรก่อนปรับปรุง!P44*100%)+(อัตราค่าธรรมเนียม!$C$8*แผนรับนิสิตหลักสูตรก่อนปรับปรุง!P44)+(อัตราค่าธรรมเนียม!$D$8*แผนรับนิสิตหลักสูตรก่อนปรับปรุง!P44))</f>
        <v>0</v>
      </c>
      <c r="N25" s="296">
        <f>((อัตราค่าธรรมเนียม!$C$8*แผนรับนิสิตหลักสูตรก่อนปรับปรุง!Q44*100%)+(อัตราค่าธรรมเนียม!$C$8*แผนรับนิสิตหลักสูตรก่อนปรับปรุง!Q44)+(อัตราค่าธรรมเนียม!$D$8*แผนรับนิสิตหลักสูตรก่อนปรับปรุง!Q44))</f>
        <v>0</v>
      </c>
      <c r="O25" s="168">
        <f>((อัตราค่าธรรมเนียม!$C$8*แผนรับนิสิตหลักสูตรก่อนปรับปรุง!R44)+(อัตราค่าธรรมเนียม!$C$8*แผนรับนิสิตหลักสูตรก่อนปรับปรุง!R44)+(อัตราค่าธรรมเนียม!$D$8*แผนรับนิสิตหลักสูตรก่อนปรับปรุง!R44))</f>
        <v>0</v>
      </c>
      <c r="P25" s="168">
        <f>((อัตราค่าธรรมเนียม!$C$8*แผนรับนิสิตหลักสูตรก่อนปรับปรุง!S44)+(อัตราค่าธรรมเนียม!$C$8*แผนรับนิสิตหลักสูตรก่อนปรับปรุง!S44)+(อัตราค่าธรรมเนียม!$D$8*แผนรับนิสิตหลักสูตรก่อนปรับปรุง!S44))</f>
        <v>0</v>
      </c>
      <c r="Q25" s="168">
        <f>((อัตราค่าธรรมเนียม!$C$8*แผนรับนิสิตหลักสูตรก่อนปรับปรุง!T44)+(อัตราค่าธรรมเนียม!$C$8*แผนรับนิสิตหลักสูตรก่อนปรับปรุง!T44)+(อัตราค่าธรรมเนียม!$D$8*แผนรับนิสิตหลักสูตรก่อนปรับปรุง!T44))</f>
        <v>0</v>
      </c>
      <c r="R25" s="168">
        <f>((อัตราค่าธรรมเนียม!$C$8*แผนรับนิสิตหลักสูตรก่อนปรับปรุง!U44)+(อัตราค่าธรรมเนียม!$C$8*แผนรับนิสิตหลักสูตรก่อนปรับปรุง!U44)+(อัตราค่าธรรมเนียม!$D$8*แผนรับนิสิตหลักสูตรก่อนปรับปรุง!U44))</f>
        <v>0</v>
      </c>
      <c r="S25" s="168">
        <f>((อัตราค่าธรรมเนียม!$C$8*แผนรับนิสิตหลักสูตรก่อนปรับปรุง!V44)+(อัตราค่าธรรมเนียม!$C$8*แผนรับนิสิตหลักสูตรก่อนปรับปรุง!V44)+(อัตราค่าธรรมเนียม!$D$8*แผนรับนิสิตหลักสูตรก่อนปรับปรุง!V44))</f>
        <v>0</v>
      </c>
      <c r="T25" s="168">
        <f>((อัตราค่าธรรมเนียม!$C$8*แผนรับนิสิตหลักสูตรก่อนปรับปรุง!W44)+(อัตราค่าธรรมเนียม!$C$8*แผนรับนิสิตหลักสูตรก่อนปรับปรุง!W44)+(อัตราค่าธรรมเนียม!$D$8*แผนรับนิสิตหลักสูตรก่อนปรับปรุง!W44))</f>
        <v>0</v>
      </c>
      <c r="U25" s="168">
        <f>((อัตราค่าธรรมเนียม!$C$8*แผนรับนิสิตหลักสูตรก่อนปรับปรุง!X44)+(อัตราค่าธรรมเนียม!$C$8*แผนรับนิสิตหลักสูตรก่อนปรับปรุง!X44)+(อัตราค่าธรรมเนียม!$D$8*แผนรับนิสิตหลักสูตรก่อนปรับปรุง!X44))</f>
        <v>0</v>
      </c>
      <c r="V25" s="168">
        <f>((อัตราค่าธรรมเนียม!$C$8*แผนรับนิสิตหลักสูตรก่อนปรับปรุง!Y44)+(อัตราค่าธรรมเนียม!$C$8*แผนรับนิสิตหลักสูตรก่อนปรับปรุง!Y44)+(อัตราค่าธรรมเนียม!$D$8*แผนรับนิสิตหลักสูตรก่อนปรับปรุง!Y44))</f>
        <v>0</v>
      </c>
      <c r="W25" s="168">
        <f>((อัตราค่าธรรมเนียม!$C$8*แผนรับนิสิตหลักสูตรก่อนปรับปรุง!Z44)+(อัตราค่าธรรมเนียม!$C$8*แผนรับนิสิตหลักสูตรก่อนปรับปรุง!Z44)+(อัตราค่าธรรมเนียม!$D$8*แผนรับนิสิตหลักสูตรก่อนปรับปรุง!Z44))</f>
        <v>0</v>
      </c>
      <c r="X25" s="168">
        <f>((อัตราค่าธรรมเนียม!$C$8*แผนรับนิสิตหลักสูตรก่อนปรับปรุง!AA44)+(อัตราค่าธรรมเนียม!$C$8*แผนรับนิสิตหลักสูตรก่อนปรับปรุง!AA44)+(อัตราค่าธรรมเนียม!$D$8*แผนรับนิสิตหลักสูตรก่อนปรับปรุง!AA44))</f>
        <v>0</v>
      </c>
      <c r="Y25" s="168">
        <f>((อัตราค่าธรรมเนียม!$C$8*แผนรับนิสิตหลักสูตรก่อนปรับปรุง!AB44)+(อัตราค่าธรรมเนียม!$C$8*แผนรับนิสิตหลักสูตรก่อนปรับปรุง!AB44)+(อัตราค่าธรรมเนียม!$D$8*แผนรับนิสิตหลักสูตรก่อนปรับปรุง!AB44))</f>
        <v>0</v>
      </c>
    </row>
    <row r="26" spans="1:25">
      <c r="A26" s="140"/>
      <c r="B26" s="147" t="s">
        <v>46</v>
      </c>
      <c r="C26" s="296">
        <f>((อัตราค่าธรรมเนียม!$C$8*แผนรับนิสิตหลักสูตรก่อนปรับปรุง!F45*100%)+(อัตราค่าธรรมเนียม!$C$8*แผนรับนิสิตหลักสูตรก่อนปรับปรุง!F45)+(อัตราค่าธรรมเนียม!$D$8*แผนรับนิสิตหลักสูตรก่อนปรับปรุง!F45))</f>
        <v>1125000</v>
      </c>
      <c r="D26" s="296">
        <f>((อัตราค่าธรรมเนียม!$C$8*แผนรับนิสิตหลักสูตรก่อนปรับปรุง!G45*100%)+(อัตราค่าธรรมเนียม!$C$8*แผนรับนิสิตหลักสูตรก่อนปรับปรุง!G45)+(อัตราค่าธรรมเนียม!$D$8*แผนรับนิสิตหลักสูตรก่อนปรับปรุง!G45))</f>
        <v>1125000</v>
      </c>
      <c r="E26" s="296">
        <f>((อัตราค่าธรรมเนียม!$C$8*แผนรับนิสิตหลักสูตรก่อนปรับปรุง!H45*100%)+(อัตราค่าธรรมเนียม!$C$8*แผนรับนิสิตหลักสูตรก่อนปรับปรุง!H45)+(อัตราค่าธรรมเนียม!$D$8*แผนรับนิสิตหลักสูตรก่อนปรับปรุง!H45))</f>
        <v>1125000</v>
      </c>
      <c r="F26" s="296">
        <f>((อัตราค่าธรรมเนียม!$C$8*แผนรับนิสิตหลักสูตรก่อนปรับปรุง!I45*100%)+(อัตราค่าธรรมเนียม!$C$8*แผนรับนิสิตหลักสูตรก่อนปรับปรุง!I45)+(อัตราค่าธรรมเนียม!$D$8*แผนรับนิสิตหลักสูตรก่อนปรับปรุง!I45))</f>
        <v>0</v>
      </c>
      <c r="G26" s="296">
        <f>((อัตราค่าธรรมเนียม!$C$8*แผนรับนิสิตหลักสูตรก่อนปรับปรุง!J45*100%)+(อัตราค่าธรรมเนียม!$C$8*แผนรับนิสิตหลักสูตรก่อนปรับปรุง!J45)+(อัตราค่าธรรมเนียม!$D$8*แผนรับนิสิตหลักสูตรก่อนปรับปรุง!J45))</f>
        <v>0</v>
      </c>
      <c r="H26" s="296">
        <f>((อัตราค่าธรรมเนียม!$C$8*แผนรับนิสิตหลักสูตรก่อนปรับปรุง!K45*100%)+(อัตราค่าธรรมเนียม!$C$8*แผนรับนิสิตหลักสูตรก่อนปรับปรุง!K45)+(อัตราค่าธรรมเนียม!$D$8*แผนรับนิสิตหลักสูตรก่อนปรับปรุง!K45))</f>
        <v>0</v>
      </c>
      <c r="I26" s="296">
        <f>((อัตราค่าธรรมเนียม!$C$8*แผนรับนิสิตหลักสูตรก่อนปรับปรุง!L45*100%)+(อัตราค่าธรรมเนียม!$C$8*แผนรับนิสิตหลักสูตรก่อนปรับปรุง!L45)+(อัตราค่าธรรมเนียม!$D$8*แผนรับนิสิตหลักสูตรก่อนปรับปรุง!L45))</f>
        <v>0</v>
      </c>
      <c r="J26" s="296">
        <f>((อัตราค่าธรรมเนียม!$C$8*แผนรับนิสิตหลักสูตรก่อนปรับปรุง!M45*100%)+(อัตราค่าธรรมเนียม!$C$8*แผนรับนิสิตหลักสูตรก่อนปรับปรุง!M45)+(อัตราค่าธรรมเนียม!$D$8*แผนรับนิสิตหลักสูตรก่อนปรับปรุง!M45))</f>
        <v>0</v>
      </c>
      <c r="K26" s="296">
        <f>((อัตราค่าธรรมเนียม!$C$8*แผนรับนิสิตหลักสูตรก่อนปรับปรุง!N45*100%)+(อัตราค่าธรรมเนียม!$C$8*แผนรับนิสิตหลักสูตรก่อนปรับปรุง!N45)+(อัตราค่าธรรมเนียม!$D$8*แผนรับนิสิตหลักสูตรก่อนปรับปรุง!N45))</f>
        <v>0</v>
      </c>
      <c r="L26" s="296">
        <f>((อัตราค่าธรรมเนียม!$C$8*แผนรับนิสิตหลักสูตรก่อนปรับปรุง!O45*100%)+(อัตราค่าธรรมเนียม!$C$8*แผนรับนิสิตหลักสูตรก่อนปรับปรุง!O45)+(อัตราค่าธรรมเนียม!$D$8*แผนรับนิสิตหลักสูตรก่อนปรับปรุง!O45))</f>
        <v>0</v>
      </c>
      <c r="M26" s="296">
        <f>((อัตราค่าธรรมเนียม!$C$8*แผนรับนิสิตหลักสูตรก่อนปรับปรุง!P45*100%)+(อัตราค่าธรรมเนียม!$C$8*แผนรับนิสิตหลักสูตรก่อนปรับปรุง!P45)+(อัตราค่าธรรมเนียม!$D$8*แผนรับนิสิตหลักสูตรก่อนปรับปรุง!P45))</f>
        <v>0</v>
      </c>
      <c r="N26" s="296">
        <f>((อัตราค่าธรรมเนียม!$C$8*แผนรับนิสิตหลักสูตรก่อนปรับปรุง!Q45*100%)+(อัตราค่าธรรมเนียม!$C$8*แผนรับนิสิตหลักสูตรก่อนปรับปรุง!Q45)+(อัตราค่าธรรมเนียม!$D$8*แผนรับนิสิตหลักสูตรก่อนปรับปรุง!Q45))</f>
        <v>0</v>
      </c>
      <c r="O26" s="168">
        <f>((อัตราค่าธรรมเนียม!$C$8*แผนรับนิสิตหลักสูตรก่อนปรับปรุง!R45)+(อัตราค่าธรรมเนียม!$C$8*แผนรับนิสิตหลักสูตรก่อนปรับปรุง!R45)+(อัตราค่าธรรมเนียม!$D$8*แผนรับนิสิตหลักสูตรก่อนปรับปรุง!R45))</f>
        <v>0</v>
      </c>
      <c r="P26" s="168">
        <f>((อัตราค่าธรรมเนียม!$C$8*แผนรับนิสิตหลักสูตรก่อนปรับปรุง!S45)+(อัตราค่าธรรมเนียม!$C$8*แผนรับนิสิตหลักสูตรก่อนปรับปรุง!S45)+(อัตราค่าธรรมเนียม!$D$8*แผนรับนิสิตหลักสูตรก่อนปรับปรุง!S45))</f>
        <v>0</v>
      </c>
      <c r="Q26" s="168">
        <f>((อัตราค่าธรรมเนียม!$C$8*แผนรับนิสิตหลักสูตรก่อนปรับปรุง!T45)+(อัตราค่าธรรมเนียม!$C$8*แผนรับนิสิตหลักสูตรก่อนปรับปรุง!T45)+(อัตราค่าธรรมเนียม!$D$8*แผนรับนิสิตหลักสูตรก่อนปรับปรุง!T45))</f>
        <v>0</v>
      </c>
      <c r="R26" s="168">
        <f>((อัตราค่าธรรมเนียม!$C$8*แผนรับนิสิตหลักสูตรก่อนปรับปรุง!U45)+(อัตราค่าธรรมเนียม!$C$8*แผนรับนิสิตหลักสูตรก่อนปรับปรุง!U45)+(อัตราค่าธรรมเนียม!$D$8*แผนรับนิสิตหลักสูตรก่อนปรับปรุง!U45))</f>
        <v>0</v>
      </c>
      <c r="S26" s="168">
        <f>((อัตราค่าธรรมเนียม!$C$8*แผนรับนิสิตหลักสูตรก่อนปรับปรุง!V45)+(อัตราค่าธรรมเนียม!$C$8*แผนรับนิสิตหลักสูตรก่อนปรับปรุง!V45)+(อัตราค่าธรรมเนียม!$D$8*แผนรับนิสิตหลักสูตรก่อนปรับปรุง!V45))</f>
        <v>0</v>
      </c>
      <c r="T26" s="168">
        <f>((อัตราค่าธรรมเนียม!$C$8*แผนรับนิสิตหลักสูตรก่อนปรับปรุง!W45)+(อัตราค่าธรรมเนียม!$C$8*แผนรับนิสิตหลักสูตรก่อนปรับปรุง!W45)+(อัตราค่าธรรมเนียม!$D$8*แผนรับนิสิตหลักสูตรก่อนปรับปรุง!W45))</f>
        <v>0</v>
      </c>
      <c r="U26" s="168">
        <f>((อัตราค่าธรรมเนียม!$C$8*แผนรับนิสิตหลักสูตรก่อนปรับปรุง!X45)+(อัตราค่าธรรมเนียม!$C$8*แผนรับนิสิตหลักสูตรก่อนปรับปรุง!X45)+(อัตราค่าธรรมเนียม!$D$8*แผนรับนิสิตหลักสูตรก่อนปรับปรุง!X45))</f>
        <v>0</v>
      </c>
      <c r="V26" s="168">
        <f>((อัตราค่าธรรมเนียม!$C$8*แผนรับนิสิตหลักสูตรก่อนปรับปรุง!Y45)+(อัตราค่าธรรมเนียม!$C$8*แผนรับนิสิตหลักสูตรก่อนปรับปรุง!Y45)+(อัตราค่าธรรมเนียม!$D$8*แผนรับนิสิตหลักสูตรก่อนปรับปรุง!Y45))</f>
        <v>0</v>
      </c>
      <c r="W26" s="168">
        <f>((อัตราค่าธรรมเนียม!$C$8*แผนรับนิสิตหลักสูตรก่อนปรับปรุง!Z45)+(อัตราค่าธรรมเนียม!$C$8*แผนรับนิสิตหลักสูตรก่อนปรับปรุง!Z45)+(อัตราค่าธรรมเนียม!$D$8*แผนรับนิสิตหลักสูตรก่อนปรับปรุง!Z45))</f>
        <v>0</v>
      </c>
      <c r="X26" s="168">
        <f>((อัตราค่าธรรมเนียม!$C$8*แผนรับนิสิตหลักสูตรก่อนปรับปรุง!AA45)+(อัตราค่าธรรมเนียม!$C$8*แผนรับนิสิตหลักสูตรก่อนปรับปรุง!AA45)+(อัตราค่าธรรมเนียม!$D$8*แผนรับนิสิตหลักสูตรก่อนปรับปรุง!AA45))</f>
        <v>0</v>
      </c>
      <c r="Y26" s="168">
        <f>((อัตราค่าธรรมเนียม!$C$8*แผนรับนิสิตหลักสูตรก่อนปรับปรุง!AB45)+(อัตราค่าธรรมเนียม!$C$8*แผนรับนิสิตหลักสูตรก่อนปรับปรุง!AB45)+(อัตราค่าธรรมเนียม!$D$8*แผนรับนิสิตหลักสูตรก่อนปรับปรุง!AB45))</f>
        <v>0</v>
      </c>
    </row>
    <row r="27" spans="1:25">
      <c r="A27" s="140"/>
      <c r="B27" s="147" t="s">
        <v>45</v>
      </c>
      <c r="C27" s="296">
        <f>((อัตราค่าธรรมเนียม!$C$8*แผนรับนิสิตหลักสูตรก่อนปรับปรุง!F46*100%)+(อัตราค่าธรรมเนียม!$C$8*แผนรับนิสิตหลักสูตรก่อนปรับปรุง!F46)+(อัตราค่าธรรมเนียม!$D$8*แผนรับนิสิตหลักสูตรก่อนปรับปรุง!F46))</f>
        <v>1125000</v>
      </c>
      <c r="D27" s="296">
        <f>((อัตราค่าธรรมเนียม!$C$8*แผนรับนิสิตหลักสูตรก่อนปรับปรุง!G46*100%)+(อัตราค่าธรรมเนียม!$C$8*แผนรับนิสิตหลักสูตรก่อนปรับปรุง!G46)+(อัตราค่าธรรมเนียม!$D$8*แผนรับนิสิตหลักสูตรก่อนปรับปรุง!G46))</f>
        <v>1125000</v>
      </c>
      <c r="E27" s="296">
        <f>((อัตราค่าธรรมเนียม!$C$8*แผนรับนิสิตหลักสูตรก่อนปรับปรุง!H46*100%)+(อัตราค่าธรรมเนียม!$C$8*แผนรับนิสิตหลักสูตรก่อนปรับปรุง!H46)+(อัตราค่าธรรมเนียม!$D$8*แผนรับนิสิตหลักสูตรก่อนปรับปรุง!H46))</f>
        <v>1125000</v>
      </c>
      <c r="F27" s="296">
        <f>((อัตราค่าธรรมเนียม!$C$8*แผนรับนิสิตหลักสูตรก่อนปรับปรุง!I46*100%)+(อัตราค่าธรรมเนียม!$C$8*แผนรับนิสิตหลักสูตรก่อนปรับปรุง!I46)+(อัตราค่าธรรมเนียม!$D$8*แผนรับนิสิตหลักสูตรก่อนปรับปรุง!I46))</f>
        <v>1125000</v>
      </c>
      <c r="G27" s="296">
        <f>((อัตราค่าธรรมเนียม!$C$8*แผนรับนิสิตหลักสูตรก่อนปรับปรุง!J46*100%)+(อัตราค่าธรรมเนียม!$C$8*แผนรับนิสิตหลักสูตรก่อนปรับปรุง!J46)+(อัตราค่าธรรมเนียม!$D$8*แผนรับนิสิตหลักสูตรก่อนปรับปรุง!J46))</f>
        <v>0</v>
      </c>
      <c r="H27" s="296">
        <f>((อัตราค่าธรรมเนียม!$C$8*แผนรับนิสิตหลักสูตรก่อนปรับปรุง!K46*100%)+(อัตราค่าธรรมเนียม!$C$8*แผนรับนิสิตหลักสูตรก่อนปรับปรุง!K46)+(อัตราค่าธรรมเนียม!$D$8*แผนรับนิสิตหลักสูตรก่อนปรับปรุง!K46))</f>
        <v>0</v>
      </c>
      <c r="I27" s="296">
        <f>((อัตราค่าธรรมเนียม!$C$8*แผนรับนิสิตหลักสูตรก่อนปรับปรุง!L46*100%)+(อัตราค่าธรรมเนียม!$C$8*แผนรับนิสิตหลักสูตรก่อนปรับปรุง!L46)+(อัตราค่าธรรมเนียม!$D$8*แผนรับนิสิตหลักสูตรก่อนปรับปรุง!L46))</f>
        <v>0</v>
      </c>
      <c r="J27" s="296">
        <f>((อัตราค่าธรรมเนียม!$C$8*แผนรับนิสิตหลักสูตรก่อนปรับปรุง!M46*100%)+(อัตราค่าธรรมเนียม!$C$8*แผนรับนิสิตหลักสูตรก่อนปรับปรุง!M46)+(อัตราค่าธรรมเนียม!$D$8*แผนรับนิสิตหลักสูตรก่อนปรับปรุง!M46))</f>
        <v>0</v>
      </c>
      <c r="K27" s="296">
        <f>((อัตราค่าธรรมเนียม!$C$8*แผนรับนิสิตหลักสูตรก่อนปรับปรุง!N46*100%)+(อัตราค่าธรรมเนียม!$C$8*แผนรับนิสิตหลักสูตรก่อนปรับปรุง!N46)+(อัตราค่าธรรมเนียม!$D$8*แผนรับนิสิตหลักสูตรก่อนปรับปรุง!N46))</f>
        <v>0</v>
      </c>
      <c r="L27" s="296">
        <f>((อัตราค่าธรรมเนียม!$C$8*แผนรับนิสิตหลักสูตรก่อนปรับปรุง!O46*100%)+(อัตราค่าธรรมเนียม!$C$8*แผนรับนิสิตหลักสูตรก่อนปรับปรุง!O46)+(อัตราค่าธรรมเนียม!$D$8*แผนรับนิสิตหลักสูตรก่อนปรับปรุง!O46))</f>
        <v>0</v>
      </c>
      <c r="M27" s="296">
        <f>((อัตราค่าธรรมเนียม!$C$8*แผนรับนิสิตหลักสูตรก่อนปรับปรุง!P46*100%)+(อัตราค่าธรรมเนียม!$C$8*แผนรับนิสิตหลักสูตรก่อนปรับปรุง!P46)+(อัตราค่าธรรมเนียม!$D$8*แผนรับนิสิตหลักสูตรก่อนปรับปรุง!P46))</f>
        <v>0</v>
      </c>
      <c r="N27" s="296">
        <f>((อัตราค่าธรรมเนียม!$C$8*แผนรับนิสิตหลักสูตรก่อนปรับปรุง!Q46*100%)+(อัตราค่าธรรมเนียม!$C$8*แผนรับนิสิตหลักสูตรก่อนปรับปรุง!Q46)+(อัตราค่าธรรมเนียม!$D$8*แผนรับนิสิตหลักสูตรก่อนปรับปรุง!Q46))</f>
        <v>0</v>
      </c>
      <c r="O27" s="168">
        <f>((อัตราค่าธรรมเนียม!$C$8*แผนรับนิสิตหลักสูตรก่อนปรับปรุง!R46)+(อัตราค่าธรรมเนียม!$C$8*แผนรับนิสิตหลักสูตรก่อนปรับปรุง!R46))</f>
        <v>0</v>
      </c>
      <c r="P27" s="168">
        <f>((อัตราค่าธรรมเนียม!$C$8*แผนรับนิสิตหลักสูตรก่อนปรับปรุง!S46)+(อัตราค่าธรรมเนียม!$C$8*แผนรับนิสิตหลักสูตรก่อนปรับปรุง!S46))</f>
        <v>0</v>
      </c>
      <c r="Q27" s="168">
        <f>((อัตราค่าธรรมเนียม!$C$8*แผนรับนิสิตหลักสูตรก่อนปรับปรุง!T46)+(อัตราค่าธรรมเนียม!$C$8*แผนรับนิสิตหลักสูตรก่อนปรับปรุง!T46))</f>
        <v>0</v>
      </c>
      <c r="R27" s="168">
        <f>((อัตราค่าธรรมเนียม!$C$8*แผนรับนิสิตหลักสูตรก่อนปรับปรุง!U46)+(อัตราค่าธรรมเนียม!$C$8*แผนรับนิสิตหลักสูตรก่อนปรับปรุง!U46))</f>
        <v>0</v>
      </c>
      <c r="S27" s="168">
        <f>((อัตราค่าธรรมเนียม!$C$8*แผนรับนิสิตหลักสูตรก่อนปรับปรุง!V46)+(อัตราค่าธรรมเนียม!$C$8*แผนรับนิสิตหลักสูตรก่อนปรับปรุง!V46))</f>
        <v>0</v>
      </c>
      <c r="T27" s="168">
        <f>((อัตราค่าธรรมเนียม!$C$8*แผนรับนิสิตหลักสูตรก่อนปรับปรุง!W46)+(อัตราค่าธรรมเนียม!$C$8*แผนรับนิสิตหลักสูตรก่อนปรับปรุง!W46))</f>
        <v>0</v>
      </c>
      <c r="U27" s="168">
        <f>((อัตราค่าธรรมเนียม!$C$8*แผนรับนิสิตหลักสูตรก่อนปรับปรุง!X46)+(อัตราค่าธรรมเนียม!$C$8*แผนรับนิสิตหลักสูตรก่อนปรับปรุง!X46))</f>
        <v>0</v>
      </c>
      <c r="V27" s="168">
        <f>((อัตราค่าธรรมเนียม!$C$8*แผนรับนิสิตหลักสูตรก่อนปรับปรุง!Y46)+(อัตราค่าธรรมเนียม!$C$8*แผนรับนิสิตหลักสูตรก่อนปรับปรุง!Y46))</f>
        <v>0</v>
      </c>
      <c r="W27" s="168">
        <f>((อัตราค่าธรรมเนียม!$C$8*แผนรับนิสิตหลักสูตรก่อนปรับปรุง!Z46)+(อัตราค่าธรรมเนียม!$C$8*แผนรับนิสิตหลักสูตรก่อนปรับปรุง!Z46))</f>
        <v>0</v>
      </c>
      <c r="X27" s="168">
        <f>((อัตราค่าธรรมเนียม!$C$8*แผนรับนิสิตหลักสูตรก่อนปรับปรุง!AA46)+(อัตราค่าธรรมเนียม!$C$8*แผนรับนิสิตหลักสูตรก่อนปรับปรุง!AA46))</f>
        <v>0</v>
      </c>
      <c r="Y27" s="168">
        <f>((อัตราค่าธรรมเนียม!$C$8*แผนรับนิสิตหลักสูตรก่อนปรับปรุง!AB46)+(อัตราค่าธรรมเนียม!$C$8*แผนรับนิสิตหลักสูตรก่อนปรับปรุง!AB46))</f>
        <v>0</v>
      </c>
    </row>
    <row r="28" spans="1:25" s="146" customFormat="1">
      <c r="A28" s="161" t="s">
        <v>56</v>
      </c>
      <c r="B28" s="162"/>
      <c r="C28" s="351">
        <f>SUM(C7:C27)</f>
        <v>29616000</v>
      </c>
      <c r="D28" s="351">
        <f t="shared" ref="D28:N28" si="0">SUM(D7:D27)</f>
        <v>23310000</v>
      </c>
      <c r="E28" s="351">
        <f t="shared" si="0"/>
        <v>15540000</v>
      </c>
      <c r="F28" s="351">
        <f t="shared" si="0"/>
        <v>7770000</v>
      </c>
      <c r="G28" s="351">
        <f t="shared" si="0"/>
        <v>0</v>
      </c>
      <c r="H28" s="351">
        <f t="shared" si="0"/>
        <v>0</v>
      </c>
      <c r="I28" s="351">
        <f t="shared" si="0"/>
        <v>0</v>
      </c>
      <c r="J28" s="351">
        <f t="shared" si="0"/>
        <v>0</v>
      </c>
      <c r="K28" s="351">
        <f t="shared" si="0"/>
        <v>0</v>
      </c>
      <c r="L28" s="351">
        <f t="shared" si="0"/>
        <v>0</v>
      </c>
      <c r="M28" s="351">
        <f t="shared" si="0"/>
        <v>0</v>
      </c>
      <c r="N28" s="351">
        <f t="shared" si="0"/>
        <v>0</v>
      </c>
      <c r="O28" s="171">
        <f t="shared" ref="O28:Y28" si="1">SUM(O7:O27)</f>
        <v>0</v>
      </c>
      <c r="P28" s="171">
        <f t="shared" si="1"/>
        <v>0</v>
      </c>
      <c r="Q28" s="171">
        <f t="shared" si="1"/>
        <v>0</v>
      </c>
      <c r="R28" s="171">
        <f t="shared" si="1"/>
        <v>0</v>
      </c>
      <c r="S28" s="171">
        <f t="shared" si="1"/>
        <v>0</v>
      </c>
      <c r="T28" s="171">
        <f t="shared" si="1"/>
        <v>0</v>
      </c>
      <c r="U28" s="171">
        <f t="shared" si="1"/>
        <v>0</v>
      </c>
      <c r="V28" s="171">
        <f t="shared" si="1"/>
        <v>0</v>
      </c>
      <c r="W28" s="171">
        <f t="shared" si="1"/>
        <v>0</v>
      </c>
      <c r="X28" s="171">
        <f t="shared" si="1"/>
        <v>0</v>
      </c>
      <c r="Y28" s="171">
        <f t="shared" si="1"/>
        <v>0</v>
      </c>
    </row>
  </sheetData>
  <mergeCells count="2">
    <mergeCell ref="A1:N1"/>
    <mergeCell ref="C3:N3"/>
  </mergeCells>
  <pageMargins left="0.51181102362204722" right="0.11811023622047245" top="0.74803149606299213" bottom="0.74803149606299213" header="0.31496062992125984" footer="0.31496062992125984"/>
  <pageSetup paperSize="9" scale="8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Y74"/>
  <sheetViews>
    <sheetView workbookViewId="0">
      <selection activeCell="D28" sqref="D28"/>
    </sheetView>
  </sheetViews>
  <sheetFormatPr defaultRowHeight="17.25"/>
  <cols>
    <col min="1" max="1" width="3.28515625" style="137" customWidth="1"/>
    <col min="2" max="2" width="27.28515625" style="137" bestFit="1" customWidth="1"/>
    <col min="3" max="3" width="14.42578125" style="137" customWidth="1"/>
    <col min="4" max="4" width="12.5703125" style="137" customWidth="1"/>
    <col min="5" max="5" width="13.7109375" style="137" customWidth="1"/>
    <col min="6" max="7" width="12.28515625" style="137" customWidth="1"/>
    <col min="8" max="8" width="14.28515625" style="137" customWidth="1"/>
    <col min="9" max="9" width="13.7109375" style="137" customWidth="1"/>
    <col min="10" max="10" width="14.5703125" style="137" customWidth="1"/>
    <col min="11" max="11" width="15" style="137" customWidth="1"/>
    <col min="12" max="12" width="13.85546875" style="137" customWidth="1"/>
    <col min="13" max="13" width="13.42578125" style="137" customWidth="1"/>
    <col min="14" max="14" width="15.140625" style="137" customWidth="1"/>
    <col min="15" max="15" width="14.140625" style="137" customWidth="1"/>
    <col min="16" max="25" width="12.85546875" style="137" hidden="1" customWidth="1"/>
    <col min="26" max="16384" width="9.140625" style="137"/>
  </cols>
  <sheetData>
    <row r="1" spans="1:25">
      <c r="A1" s="365" t="s">
        <v>5969</v>
      </c>
      <c r="B1" s="365"/>
      <c r="C1" s="365"/>
      <c r="D1" s="365"/>
      <c r="E1" s="365"/>
      <c r="F1" s="365"/>
      <c r="G1" s="365"/>
      <c r="H1" s="365"/>
      <c r="I1" s="365"/>
      <c r="J1" s="365"/>
      <c r="K1" s="365"/>
      <c r="L1" s="365"/>
      <c r="M1" s="365"/>
      <c r="N1" s="365"/>
      <c r="O1" s="365"/>
    </row>
    <row r="3" spans="1:25">
      <c r="A3" s="149" t="s">
        <v>5887</v>
      </c>
      <c r="B3" s="138"/>
      <c r="C3" s="343"/>
      <c r="D3" s="362" t="s">
        <v>1</v>
      </c>
      <c r="E3" s="363"/>
      <c r="F3" s="363"/>
      <c r="G3" s="363"/>
      <c r="H3" s="363"/>
      <c r="I3" s="363"/>
      <c r="J3" s="363"/>
      <c r="K3" s="363"/>
      <c r="L3" s="363"/>
      <c r="M3" s="363"/>
      <c r="N3" s="363"/>
      <c r="O3" s="363"/>
      <c r="P3" s="284"/>
      <c r="Q3" s="284"/>
      <c r="R3" s="284"/>
      <c r="S3" s="284"/>
      <c r="T3" s="284"/>
      <c r="U3" s="284"/>
      <c r="V3" s="284"/>
      <c r="W3" s="284"/>
      <c r="X3" s="284"/>
      <c r="Y3" s="285"/>
    </row>
    <row r="4" spans="1:25">
      <c r="A4" s="150"/>
      <c r="B4" s="139"/>
      <c r="C4" s="167">
        <v>2558</v>
      </c>
      <c r="D4" s="148">
        <v>2559</v>
      </c>
      <c r="E4" s="148">
        <v>2560</v>
      </c>
      <c r="F4" s="148">
        <v>2561</v>
      </c>
      <c r="G4" s="148">
        <v>2562</v>
      </c>
      <c r="H4" s="148">
        <v>2563</v>
      </c>
      <c r="I4" s="148">
        <v>2564</v>
      </c>
      <c r="J4" s="148">
        <v>2565</v>
      </c>
      <c r="K4" s="148">
        <v>2566</v>
      </c>
      <c r="L4" s="148">
        <v>2567</v>
      </c>
      <c r="M4" s="148">
        <v>2568</v>
      </c>
      <c r="N4" s="148">
        <v>2569</v>
      </c>
      <c r="O4" s="148">
        <v>2570</v>
      </c>
      <c r="P4" s="148">
        <v>2571</v>
      </c>
      <c r="Q4" s="148">
        <v>2572</v>
      </c>
      <c r="R4" s="148">
        <v>2573</v>
      </c>
      <c r="S4" s="148">
        <v>2574</v>
      </c>
      <c r="T4" s="148">
        <v>2575</v>
      </c>
      <c r="U4" s="148">
        <v>2576</v>
      </c>
      <c r="V4" s="148">
        <v>2577</v>
      </c>
      <c r="W4" s="148">
        <v>2578</v>
      </c>
      <c r="X4" s="148">
        <v>2579</v>
      </c>
      <c r="Y4" s="148">
        <v>2580</v>
      </c>
    </row>
    <row r="5" spans="1:25" s="309" customFormat="1">
      <c r="A5" s="307" t="s">
        <v>5882</v>
      </c>
      <c r="B5" s="344"/>
      <c r="C5" s="346"/>
      <c r="D5" s="295"/>
      <c r="E5" s="295"/>
      <c r="F5" s="295"/>
      <c r="G5" s="295"/>
      <c r="H5" s="295"/>
      <c r="I5" s="295"/>
      <c r="J5" s="295"/>
      <c r="K5" s="295"/>
      <c r="L5" s="295"/>
      <c r="M5" s="295"/>
      <c r="N5" s="295"/>
      <c r="O5" s="295"/>
      <c r="P5" s="295"/>
      <c r="Q5" s="295"/>
      <c r="R5" s="295"/>
      <c r="S5" s="295"/>
      <c r="T5" s="295"/>
      <c r="U5" s="295"/>
      <c r="V5" s="295"/>
      <c r="W5" s="295"/>
      <c r="X5" s="295"/>
      <c r="Y5" s="295"/>
    </row>
    <row r="6" spans="1:25" s="146" customFormat="1">
      <c r="A6" s="301" t="s">
        <v>5963</v>
      </c>
      <c r="B6" s="302"/>
      <c r="C6" s="347"/>
      <c r="D6" s="295"/>
      <c r="E6" s="295"/>
      <c r="F6" s="153"/>
      <c r="G6" s="153"/>
      <c r="H6" s="153"/>
      <c r="I6" s="153"/>
      <c r="J6" s="153"/>
      <c r="K6" s="153"/>
      <c r="L6" s="153"/>
      <c r="M6" s="153"/>
      <c r="N6" s="153"/>
      <c r="O6" s="153"/>
      <c r="P6" s="153"/>
      <c r="Q6" s="153"/>
      <c r="R6" s="153"/>
      <c r="S6" s="153"/>
      <c r="T6" s="153"/>
      <c r="U6" s="153"/>
      <c r="V6" s="153"/>
      <c r="W6" s="153"/>
      <c r="X6" s="153"/>
      <c r="Y6" s="153"/>
    </row>
    <row r="7" spans="1:25" ht="18.75">
      <c r="A7" s="140"/>
      <c r="B7" s="20" t="s">
        <v>5984</v>
      </c>
      <c r="C7" s="18"/>
      <c r="D7" s="296">
        <f>(อัตราค่าธรรมเนียม!$B$14*แผนรับนิสิตหลักสูตรหลังปรับปรุง!H20*40%)</f>
        <v>1380000</v>
      </c>
      <c r="E7" s="296">
        <f>((อัตราค่าธรรมเนียม!$B$14*แผนรับนิสิตหลักสูตรหลังปรับปรุง!H20*60%)+(อัตราค่าธรรมเนียม!$B$14*แผนรับนิสิตหลักสูตรหลังปรับปรุง!H20*100%)+(อัตราค่าธรรมเนียม!$B$14*แผนรับนิสิตหลักสูตรหลังปรับปรุง!I20*40%))</f>
        <v>6900000</v>
      </c>
      <c r="F7" s="296">
        <f>((อัตราค่าธรรมเนียม!$B$14*แผนรับนิสิตหลักสูตรหลังปรับปรุง!I20*60%)+(อัตราค่าธรรมเนียม!$B$14*แผนรับนิสิตหลักสูตรหลังปรับปรุง!I20*100%)+(อัตราค่าธรรมเนียม!$B$14*แผนรับนิสิตหลักสูตรหลังปรับปรุง!J20*40%))</f>
        <v>6900000</v>
      </c>
      <c r="G7" s="296">
        <f>((อัตราค่าธรรมเนียม!$B$14*แผนรับนิสิตหลักสูตรหลังปรับปรุง!J20*60%)+(อัตราค่าธรรมเนียม!$B$14*แผนรับนิสิตหลักสูตรหลังปรับปรุง!J20*100%)+(อัตราค่าธรรมเนียม!$B$14*แผนรับนิสิตหลักสูตรหลังปรับปรุง!K20*40%))</f>
        <v>6900000</v>
      </c>
      <c r="H7" s="296">
        <f>((อัตราค่าธรรมเนียม!$B$14*แผนรับนิสิตหลักสูตรหลังปรับปรุง!K20*60%)+(อัตราค่าธรรมเนียม!$B$14*แผนรับนิสิตหลักสูตรหลังปรับปรุง!K20*100%)+(อัตราค่าธรรมเนียม!$B$14*แผนรับนิสิตหลักสูตรหลังปรับปรุง!L20*40%))</f>
        <v>6900000</v>
      </c>
      <c r="I7" s="296">
        <f>((อัตราค่าธรรมเนียม!$B$14*แผนรับนิสิตหลักสูตรหลังปรับปรุง!L20*60%)+(อัตราค่าธรรมเนียม!$B$14*แผนรับนิสิตหลักสูตรหลังปรับปรุง!L20*100%)+(อัตราค่าธรรมเนียม!$B$14*แผนรับนิสิตหลักสูตรหลังปรับปรุง!M20*40%))</f>
        <v>6900000</v>
      </c>
      <c r="J7" s="296">
        <f>((อัตราค่าธรรมเนียม!$B$14*แผนรับนิสิตหลักสูตรหลังปรับปรุง!M20*60%)+(อัตราค่าธรรมเนียม!$B$14*แผนรับนิสิตหลักสูตรหลังปรับปรุง!M20*100%)+(อัตราค่าธรรมเนียม!$B$14*แผนรับนิสิตหลักสูตรหลังปรับปรุง!N20*40%))</f>
        <v>6900000</v>
      </c>
      <c r="K7" s="296">
        <f>((อัตราค่าธรรมเนียม!$B$14*แผนรับนิสิตหลักสูตรหลังปรับปรุง!N20*60%)+(อัตราค่าธรรมเนียม!$B$14*แผนรับนิสิตหลักสูตรหลังปรับปรุง!N20*100%)+(อัตราค่าธรรมเนียม!$B$14*แผนรับนิสิตหลักสูตรหลังปรับปรุง!O20*40%))</f>
        <v>6900000</v>
      </c>
      <c r="L7" s="296">
        <f>((อัตราค่าธรรมเนียม!$B$14*แผนรับนิสิตหลักสูตรหลังปรับปรุง!O20*60%)+(อัตราค่าธรรมเนียม!$B$14*แผนรับนิสิตหลักสูตรหลังปรับปรุง!O20*100%)+(อัตราค่าธรรมเนียม!$B$14*แผนรับนิสิตหลักสูตรหลังปรับปรุง!P20*40%))</f>
        <v>6900000</v>
      </c>
      <c r="M7" s="296">
        <f>((อัตราค่าธรรมเนียม!$B$14*แผนรับนิสิตหลักสูตรหลังปรับปรุง!P20*60%)+(อัตราค่าธรรมเนียม!$B$14*แผนรับนิสิตหลักสูตรหลังปรับปรุง!P20*100%)+(อัตราค่าธรรมเนียม!$B$14*แผนรับนิสิตหลักสูตรหลังปรับปรุง!Q20*40%))</f>
        <v>6900000</v>
      </c>
      <c r="N7" s="296">
        <f>((อัตราค่าธรรมเนียม!$B$14*แผนรับนิสิตหลักสูตรหลังปรับปรุง!Q20*60%)+(อัตราค่าธรรมเนียม!$B$14*แผนรับนิสิตหลักสูตรหลังปรับปรุง!Q20*100%)+(อัตราค่าธรรมเนียม!$B$14*แผนรับนิสิตหลักสูตรหลังปรับปรุง!R20*40%))</f>
        <v>6900000</v>
      </c>
      <c r="O7" s="296">
        <f>((อัตราค่าธรรมเนียม!$B$14*แผนรับนิสิตหลักสูตรหลังปรับปรุง!R20*60%)+(อัตราค่าธรรมเนียม!$B$14*แผนรับนิสิตหลักสูตรหลังปรับปรุง!R20*100%)+(อัตราค่าธรรมเนียม!$B$14*แผนรับนิสิตหลักสูตรหลังปรับปรุง!S20*40%))</f>
        <v>6900000</v>
      </c>
      <c r="P7" s="296"/>
      <c r="Q7" s="296"/>
      <c r="R7" s="296"/>
      <c r="S7" s="296"/>
      <c r="T7" s="296"/>
      <c r="U7" s="296"/>
      <c r="V7" s="296"/>
      <c r="W7" s="296"/>
      <c r="X7" s="296"/>
      <c r="Y7" s="296"/>
    </row>
    <row r="8" spans="1:25" ht="18.75">
      <c r="A8" s="140"/>
      <c r="B8" s="20" t="s">
        <v>5985</v>
      </c>
      <c r="C8" s="18"/>
      <c r="D8" s="296"/>
      <c r="E8" s="296">
        <f>((อัตราค่าธรรมเนียม!$B$14*แผนรับนิสิตหลักสูตรหลังปรับปรุง!H21*60%)+(อัตราค่าธรรมเนียม!$B$14*แผนรับนิสิตหลักสูตรหลังปรับปรุง!H21*100%)+(อัตราค่าธรรมเนียม!$B$14*แผนรับนิสิตหลักสูตรหลังปรับปรุง!I21*40%))</f>
        <v>1380000</v>
      </c>
      <c r="F8" s="296">
        <f>((อัตราค่าธรรมเนียม!$B$14*แผนรับนิสิตหลักสูตรหลังปรับปรุง!I21*60%)+(อัตราค่าธรรมเนียม!$B$14*แผนรับนิสิตหลักสูตรหลังปรับปรุง!I21*100%)+(อัตราค่าธรรมเนียม!$B$14*แผนรับนิสิตหลักสูตรหลังปรับปรุง!J21*40%))</f>
        <v>6900000</v>
      </c>
      <c r="G8" s="296">
        <f>((อัตราค่าธรรมเนียม!$B$14*แผนรับนิสิตหลักสูตรหลังปรับปรุง!J21*60%)+(อัตราค่าธรรมเนียม!$B$14*แผนรับนิสิตหลักสูตรหลังปรับปรุง!J21*100%)+(อัตราค่าธรรมเนียม!$B$14*แผนรับนิสิตหลักสูตรหลังปรับปรุง!K21*40%))</f>
        <v>6900000</v>
      </c>
      <c r="H8" s="296">
        <f>((อัตราค่าธรรมเนียม!$B$14*แผนรับนิสิตหลักสูตรหลังปรับปรุง!K21*60%)+(อัตราค่าธรรมเนียม!$B$14*แผนรับนิสิตหลักสูตรหลังปรับปรุง!K21*100%)+(อัตราค่าธรรมเนียม!$B$14*แผนรับนิสิตหลักสูตรหลังปรับปรุง!L21*40%))</f>
        <v>6900000</v>
      </c>
      <c r="I8" s="296">
        <f>((อัตราค่าธรรมเนียม!$B$14*แผนรับนิสิตหลักสูตรหลังปรับปรุง!L21*60%)+(อัตราค่าธรรมเนียม!$B$14*แผนรับนิสิตหลักสูตรหลังปรับปรุง!L21*100%)+(อัตราค่าธรรมเนียม!$B$14*แผนรับนิสิตหลักสูตรหลังปรับปรุง!M21*40%))</f>
        <v>6900000</v>
      </c>
      <c r="J8" s="296">
        <f>((อัตราค่าธรรมเนียม!$B$14*แผนรับนิสิตหลักสูตรหลังปรับปรุง!M21*60%)+(อัตราค่าธรรมเนียม!$B$14*แผนรับนิสิตหลักสูตรหลังปรับปรุง!M21*100%)+(อัตราค่าธรรมเนียม!$B$14*แผนรับนิสิตหลักสูตรหลังปรับปรุง!N21*40%))</f>
        <v>6900000</v>
      </c>
      <c r="K8" s="296">
        <f>((อัตราค่าธรรมเนียม!$B$14*แผนรับนิสิตหลักสูตรหลังปรับปรุง!N21*60%)+(อัตราค่าธรรมเนียม!$B$14*แผนรับนิสิตหลักสูตรหลังปรับปรุง!N21*100%)+(อัตราค่าธรรมเนียม!$B$14*แผนรับนิสิตหลักสูตรหลังปรับปรุง!O21*40%))</f>
        <v>6900000</v>
      </c>
      <c r="L8" s="296">
        <f>((อัตราค่าธรรมเนียม!$B$14*แผนรับนิสิตหลักสูตรหลังปรับปรุง!O21*60%)+(อัตราค่าธรรมเนียม!$B$14*แผนรับนิสิตหลักสูตรหลังปรับปรุง!O21*100%)+(อัตราค่าธรรมเนียม!$B$14*แผนรับนิสิตหลักสูตรหลังปรับปรุง!P21*40%))</f>
        <v>6900000</v>
      </c>
      <c r="M8" s="296">
        <f>((อัตราค่าธรรมเนียม!$B$14*แผนรับนิสิตหลักสูตรหลังปรับปรุง!P21*60%)+(อัตราค่าธรรมเนียม!$B$14*แผนรับนิสิตหลักสูตรหลังปรับปรุง!P21*100%)+(อัตราค่าธรรมเนียม!$B$14*แผนรับนิสิตหลักสูตรหลังปรับปรุง!Q21*40%))</f>
        <v>6900000</v>
      </c>
      <c r="N8" s="296">
        <f>((อัตราค่าธรรมเนียม!$B$14*แผนรับนิสิตหลักสูตรหลังปรับปรุง!Q21*60%)+(อัตราค่าธรรมเนียม!$B$14*แผนรับนิสิตหลักสูตรหลังปรับปรุง!Q21*100%)+(อัตราค่าธรรมเนียม!$B$14*แผนรับนิสิตหลักสูตรหลังปรับปรุง!R21*40%))</f>
        <v>6900000</v>
      </c>
      <c r="O8" s="296">
        <f>((อัตราค่าธรรมเนียม!$B$14*แผนรับนิสิตหลักสูตรหลังปรับปรุง!R21*60%)+(อัตราค่าธรรมเนียม!$B$14*แผนรับนิสิตหลักสูตรหลังปรับปรุง!R21*100%)+(อัตราค่าธรรมเนียม!$B$14*แผนรับนิสิตหลักสูตรหลังปรับปรุง!S21*40%))</f>
        <v>6900000</v>
      </c>
      <c r="P8" s="296"/>
      <c r="Q8" s="296"/>
      <c r="R8" s="296"/>
      <c r="S8" s="296"/>
      <c r="T8" s="296"/>
      <c r="U8" s="296"/>
      <c r="V8" s="296"/>
      <c r="W8" s="296"/>
      <c r="X8" s="296"/>
      <c r="Y8" s="296"/>
    </row>
    <row r="9" spans="1:25" ht="18.75">
      <c r="A9" s="140"/>
      <c r="B9" s="20" t="s">
        <v>5986</v>
      </c>
      <c r="C9" s="18"/>
      <c r="D9" s="296"/>
      <c r="E9" s="296"/>
      <c r="F9" s="296">
        <f>((อัตราค่าธรรมเนียม!$B$14*แผนรับนิสิตหลักสูตรหลังปรับปรุง!I22*60%)+(อัตราค่าธรรมเนียม!$B$14*แผนรับนิสิตหลักสูตรหลังปรับปรุง!I22*100%)+(อัตราค่าธรรมเนียม!$B$14*แผนรับนิสิตหลักสูตรหลังปรับปรุง!J22*40%))</f>
        <v>1380000</v>
      </c>
      <c r="G9" s="296">
        <f>((อัตราค่าธรรมเนียม!$B$14*แผนรับนิสิตหลักสูตรหลังปรับปรุง!J22*60%)+(อัตราค่าธรรมเนียม!$B$14*แผนรับนิสิตหลักสูตรหลังปรับปรุง!J22*100%)+(อัตราค่าธรรมเนียม!$B$14*แผนรับนิสิตหลักสูตรหลังปรับปรุง!K22*40%))</f>
        <v>6900000</v>
      </c>
      <c r="H9" s="296">
        <f>((อัตราค่าธรรมเนียม!$B$14*แผนรับนิสิตหลักสูตรหลังปรับปรุง!K22*60%)+(อัตราค่าธรรมเนียม!$B$14*แผนรับนิสิตหลักสูตรหลังปรับปรุง!K22*100%)+(อัตราค่าธรรมเนียม!$B$14*แผนรับนิสิตหลักสูตรหลังปรับปรุง!L22*40%))</f>
        <v>6900000</v>
      </c>
      <c r="I9" s="296">
        <f>((อัตราค่าธรรมเนียม!$B$14*แผนรับนิสิตหลักสูตรหลังปรับปรุง!L22*60%)+(อัตราค่าธรรมเนียม!$B$14*แผนรับนิสิตหลักสูตรหลังปรับปรุง!L22*100%)+(อัตราค่าธรรมเนียม!$B$14*แผนรับนิสิตหลักสูตรหลังปรับปรุง!M22*40%))</f>
        <v>6900000</v>
      </c>
      <c r="J9" s="296">
        <f>((อัตราค่าธรรมเนียม!$B$14*แผนรับนิสิตหลักสูตรหลังปรับปรุง!M22*60%)+(อัตราค่าธรรมเนียม!$B$14*แผนรับนิสิตหลักสูตรหลังปรับปรุง!M22*100%)+(อัตราค่าธรรมเนียม!$B$14*แผนรับนิสิตหลักสูตรหลังปรับปรุง!N22*40%))</f>
        <v>6900000</v>
      </c>
      <c r="K9" s="296">
        <f>((อัตราค่าธรรมเนียม!$B$14*แผนรับนิสิตหลักสูตรหลังปรับปรุง!N22*60%)+(อัตราค่าธรรมเนียม!$B$14*แผนรับนิสิตหลักสูตรหลังปรับปรุง!N22*100%)+(อัตราค่าธรรมเนียม!$B$14*แผนรับนิสิตหลักสูตรหลังปรับปรุง!O22*40%))</f>
        <v>6900000</v>
      </c>
      <c r="L9" s="296">
        <f>((อัตราค่าธรรมเนียม!$B$14*แผนรับนิสิตหลักสูตรหลังปรับปรุง!O22*60%)+(อัตราค่าธรรมเนียม!$B$14*แผนรับนิสิตหลักสูตรหลังปรับปรุง!O22*100%)+(อัตราค่าธรรมเนียม!$B$14*แผนรับนิสิตหลักสูตรหลังปรับปรุง!P22*40%))</f>
        <v>6900000</v>
      </c>
      <c r="M9" s="296">
        <f>((อัตราค่าธรรมเนียม!$B$14*แผนรับนิสิตหลักสูตรหลังปรับปรุง!P22*60%)+(อัตราค่าธรรมเนียม!$B$14*แผนรับนิสิตหลักสูตรหลังปรับปรุง!P22*100%)+(อัตราค่าธรรมเนียม!$B$14*แผนรับนิสิตหลักสูตรหลังปรับปรุง!Q22*40%))</f>
        <v>6900000</v>
      </c>
      <c r="N9" s="296">
        <f>((อัตราค่าธรรมเนียม!$B$14*แผนรับนิสิตหลักสูตรหลังปรับปรุง!Q22*60%)+(อัตราค่าธรรมเนียม!$B$14*แผนรับนิสิตหลักสูตรหลังปรับปรุง!Q22*100%)+(อัตราค่าธรรมเนียม!$B$14*แผนรับนิสิตหลักสูตรหลังปรับปรุง!R22*40%))</f>
        <v>6900000</v>
      </c>
      <c r="O9" s="296">
        <f>((อัตราค่าธรรมเนียม!$B$14*แผนรับนิสิตหลักสูตรหลังปรับปรุง!R22*60%)+(อัตราค่าธรรมเนียม!$B$14*แผนรับนิสิตหลักสูตรหลังปรับปรุง!R22*100%)+(อัตราค่าธรรมเนียม!$B$14*แผนรับนิสิตหลักสูตรหลังปรับปรุง!S22*40%))</f>
        <v>6900000</v>
      </c>
      <c r="P9" s="296"/>
      <c r="Q9" s="296"/>
      <c r="R9" s="296"/>
      <c r="S9" s="296"/>
      <c r="T9" s="296"/>
      <c r="U9" s="296"/>
      <c r="V9" s="296"/>
      <c r="W9" s="296"/>
      <c r="X9" s="296"/>
      <c r="Y9" s="296"/>
    </row>
    <row r="10" spans="1:25" ht="18.75">
      <c r="A10" s="140"/>
      <c r="B10" s="20" t="s">
        <v>5987</v>
      </c>
      <c r="C10" s="18"/>
      <c r="D10" s="296"/>
      <c r="E10" s="296"/>
      <c r="F10" s="296"/>
      <c r="G10" s="296">
        <f>((อัตราค่าธรรมเนียม!$B$14*แผนรับนิสิตหลักสูตรหลังปรับปรุง!J23*60%)+(อัตราค่าธรรมเนียม!$B$14*แผนรับนิสิตหลักสูตรหลังปรับปรุง!J23*100%)+(อัตราค่าธรรมเนียม!$B$14*แผนรับนิสิตหลักสูตรหลังปรับปรุง!K23*40%))</f>
        <v>1380000</v>
      </c>
      <c r="H10" s="296">
        <f>((อัตราค่าธรรมเนียม!$B$14*แผนรับนิสิตหลักสูตรหลังปรับปรุง!K23*60%)+(อัตราค่าธรรมเนียม!$B$14*แผนรับนิสิตหลักสูตรหลังปรับปรุง!K23*100%)+(อัตราค่าธรรมเนียม!$B$14*แผนรับนิสิตหลักสูตรหลังปรับปรุง!L23*40%))</f>
        <v>6900000</v>
      </c>
      <c r="I10" s="296">
        <f>((อัตราค่าธรรมเนียม!$B$14*แผนรับนิสิตหลักสูตรหลังปรับปรุง!L23*60%)+(อัตราค่าธรรมเนียม!$B$14*แผนรับนิสิตหลักสูตรหลังปรับปรุง!L23*100%)+(อัตราค่าธรรมเนียม!$B$14*แผนรับนิสิตหลักสูตรหลังปรับปรุง!M23*40%))</f>
        <v>6900000</v>
      </c>
      <c r="J10" s="296">
        <f>((อัตราค่าธรรมเนียม!$B$14*แผนรับนิสิตหลักสูตรหลังปรับปรุง!M23*60%)+(อัตราค่าธรรมเนียม!$B$14*แผนรับนิสิตหลักสูตรหลังปรับปรุง!M23*100%)+(อัตราค่าธรรมเนียม!$B$14*แผนรับนิสิตหลักสูตรหลังปรับปรุง!N23*40%))</f>
        <v>6900000</v>
      </c>
      <c r="K10" s="296">
        <f>((อัตราค่าธรรมเนียม!$B$14*แผนรับนิสิตหลักสูตรหลังปรับปรุง!N23*60%)+(อัตราค่าธรรมเนียม!$B$14*แผนรับนิสิตหลักสูตรหลังปรับปรุง!N23*100%)+(อัตราค่าธรรมเนียม!$B$14*แผนรับนิสิตหลักสูตรหลังปรับปรุง!O23*40%))</f>
        <v>6900000</v>
      </c>
      <c r="L10" s="296">
        <f>((อัตราค่าธรรมเนียม!$B$14*แผนรับนิสิตหลักสูตรหลังปรับปรุง!O23*60%)+(อัตราค่าธรรมเนียม!$B$14*แผนรับนิสิตหลักสูตรหลังปรับปรุง!O23*100%)+(อัตราค่าธรรมเนียม!$B$14*แผนรับนิสิตหลักสูตรหลังปรับปรุง!P23*40%))</f>
        <v>6900000</v>
      </c>
      <c r="M10" s="296">
        <f>((อัตราค่าธรรมเนียม!$B$14*แผนรับนิสิตหลักสูตรหลังปรับปรุง!P23*60%)+(อัตราค่าธรรมเนียม!$B$14*แผนรับนิสิตหลักสูตรหลังปรับปรุง!P23*100%)+(อัตราค่าธรรมเนียม!$B$14*แผนรับนิสิตหลักสูตรหลังปรับปรุง!Q23*40%))</f>
        <v>6900000</v>
      </c>
      <c r="N10" s="296">
        <f>((อัตราค่าธรรมเนียม!$B$14*แผนรับนิสิตหลักสูตรหลังปรับปรุง!Q23*60%)+(อัตราค่าธรรมเนียม!$B$14*แผนรับนิสิตหลักสูตรหลังปรับปรุง!Q23*100%)+(อัตราค่าธรรมเนียม!$B$14*แผนรับนิสิตหลักสูตรหลังปรับปรุง!R23*40%))</f>
        <v>6900000</v>
      </c>
      <c r="O10" s="296">
        <f>((อัตราค่าธรรมเนียม!$B$14*แผนรับนิสิตหลักสูตรหลังปรับปรุง!R23*60%)+(อัตราค่าธรรมเนียม!$B$14*แผนรับนิสิตหลักสูตรหลังปรับปรุง!R23*100%)+(อัตราค่าธรรมเนียม!$B$14*แผนรับนิสิตหลักสูตรหลังปรับปรุง!S23*40%))</f>
        <v>6900000</v>
      </c>
      <c r="P10" s="296"/>
      <c r="Q10" s="296"/>
      <c r="R10" s="296"/>
      <c r="S10" s="296"/>
      <c r="T10" s="296"/>
      <c r="U10" s="296"/>
      <c r="V10" s="296"/>
      <c r="W10" s="296"/>
      <c r="X10" s="296"/>
      <c r="Y10" s="296"/>
    </row>
    <row r="11" spans="1:25" ht="18.75">
      <c r="A11" s="140"/>
      <c r="B11" s="20" t="s">
        <v>5988</v>
      </c>
      <c r="C11" s="18"/>
      <c r="D11" s="296">
        <f>((อัตราค่าธรรมเนียม!B14*แผนรับนิสิตหลักสูตรหลังปรับปรุง!H24*40%))</f>
        <v>1656000</v>
      </c>
      <c r="E11" s="296">
        <f>((อัตราค่าธรรมเนียม!$B$14*แผนรับนิสิตหลักสูตรหลังปรับปรุง!H24*60%)+(อัตราค่าธรรมเนียม!$B$14*แผนรับนิสิตหลักสูตรหลังปรับปรุง!H24*100%)+(อัตราค่าธรรมเนียม!$B$14*แผนรับนิสิตหลักสูตรหลังปรับปรุง!I24*40%))</f>
        <v>8280000</v>
      </c>
      <c r="F11" s="296">
        <f>((อัตราค่าธรรมเนียม!$B$14*แผนรับนิสิตหลักสูตรหลังปรับปรุง!I24*60%)+(อัตราค่าธรรมเนียม!$B$14*แผนรับนิสิตหลักสูตรหลังปรับปรุง!I24*100%)+(อัตราค่าธรรมเนียม!$B$14*แผนรับนิสิตหลักสูตรหลังปรับปรุง!J24*40%))</f>
        <v>8280000</v>
      </c>
      <c r="G11" s="296">
        <f>((อัตราค่าธรรมเนียม!$B$14*แผนรับนิสิตหลักสูตรหลังปรับปรุง!J24*60%)+(อัตราค่าธรรมเนียม!$B$14*แผนรับนิสิตหลักสูตรหลังปรับปรุง!J24*100%)+(อัตราค่าธรรมเนียม!$B$14*แผนรับนิสิตหลักสูตรหลังปรับปรุง!K24*40%))</f>
        <v>8280000</v>
      </c>
      <c r="H11" s="296">
        <f>((อัตราค่าธรรมเนียม!$B$14*แผนรับนิสิตหลักสูตรหลังปรับปรุง!K24*60%)+(อัตราค่าธรรมเนียม!$B$14*แผนรับนิสิตหลักสูตรหลังปรับปรุง!K24*100%)+(อัตราค่าธรรมเนียม!$B$14*แผนรับนิสิตหลักสูตรหลังปรับปรุง!L24*40%))</f>
        <v>8280000</v>
      </c>
      <c r="I11" s="296">
        <f>((อัตราค่าธรรมเนียม!$B$14*แผนรับนิสิตหลักสูตรหลังปรับปรุง!L24*60%)+(อัตราค่าธรรมเนียม!$B$14*แผนรับนิสิตหลักสูตรหลังปรับปรุง!L24*100%)+(อัตราค่าธรรมเนียม!$B$14*แผนรับนิสิตหลักสูตรหลังปรับปรุง!M24*40%))</f>
        <v>8280000</v>
      </c>
      <c r="J11" s="296">
        <f>((อัตราค่าธรรมเนียม!$B$14*แผนรับนิสิตหลักสูตรหลังปรับปรุง!M24*60%)+(อัตราค่าธรรมเนียม!$B$14*แผนรับนิสิตหลักสูตรหลังปรับปรุง!M24*100%)+(อัตราค่าธรรมเนียม!$B$14*แผนรับนิสิตหลักสูตรหลังปรับปรุง!N24*40%))</f>
        <v>8280000</v>
      </c>
      <c r="K11" s="296">
        <f>((อัตราค่าธรรมเนียม!$B$14*แผนรับนิสิตหลักสูตรหลังปรับปรุง!N24*60%)+(อัตราค่าธรรมเนียม!$B$14*แผนรับนิสิตหลักสูตรหลังปรับปรุง!N24*100%)+(อัตราค่าธรรมเนียม!$B$14*แผนรับนิสิตหลักสูตรหลังปรับปรุง!O24*40%))</f>
        <v>8280000</v>
      </c>
      <c r="L11" s="296">
        <f>((อัตราค่าธรรมเนียม!$B$14*แผนรับนิสิตหลักสูตรหลังปรับปรุง!O24*60%)+(อัตราค่าธรรมเนียม!$B$14*แผนรับนิสิตหลักสูตรหลังปรับปรุง!O24*100%)+(อัตราค่าธรรมเนียม!$B$14*แผนรับนิสิตหลักสูตรหลังปรับปรุง!P24*40%))</f>
        <v>8280000</v>
      </c>
      <c r="M11" s="296">
        <f>((อัตราค่าธรรมเนียม!$B$14*แผนรับนิสิตหลักสูตรหลังปรับปรุง!P24*60%)+(อัตราค่าธรรมเนียม!$B$14*แผนรับนิสิตหลักสูตรหลังปรับปรุง!P24*100%)+(อัตราค่าธรรมเนียม!$B$14*แผนรับนิสิตหลักสูตรหลังปรับปรุง!Q24*40%))</f>
        <v>8280000</v>
      </c>
      <c r="N11" s="296">
        <f>((อัตราค่าธรรมเนียม!$B$14*แผนรับนิสิตหลักสูตรหลังปรับปรุง!Q24*60%)+(อัตราค่าธรรมเนียม!$B$14*แผนรับนิสิตหลักสูตรหลังปรับปรุง!Q24*100%)+(อัตราค่าธรรมเนียม!$B$14*แผนรับนิสิตหลักสูตรหลังปรับปรุง!R24*40%))</f>
        <v>8280000</v>
      </c>
      <c r="O11" s="296">
        <f>((อัตราค่าธรรมเนียม!$B$14*แผนรับนิสิตหลักสูตรหลังปรับปรุง!R24*60%)+(อัตราค่าธรรมเนียม!$B$14*แผนรับนิสิตหลักสูตรหลังปรับปรุง!R24*100%)+(อัตราค่าธรรมเนียม!$B$14*แผนรับนิสิตหลักสูตรหลังปรับปรุง!S24*40%))</f>
        <v>8280000</v>
      </c>
      <c r="P11" s="296"/>
      <c r="Q11" s="296"/>
      <c r="R11" s="296"/>
      <c r="S11" s="296"/>
      <c r="T11" s="296"/>
      <c r="U11" s="296"/>
      <c r="V11" s="296"/>
      <c r="W11" s="296"/>
      <c r="X11" s="296"/>
      <c r="Y11" s="296"/>
    </row>
    <row r="12" spans="1:25" ht="18.75">
      <c r="A12" s="140"/>
      <c r="B12" s="20" t="s">
        <v>5989</v>
      </c>
      <c r="C12" s="18"/>
      <c r="D12" s="296"/>
      <c r="E12" s="296">
        <f>((อัตราค่าธรรมเนียม!$B$14*แผนรับนิสิตหลักสูตรหลังปรับปรุง!H25*60%)+(อัตราค่าธรรมเนียม!$B$14*แผนรับนิสิตหลักสูตรหลังปรับปรุง!H25*100%)+(อัตราค่าธรรมเนียม!$B$14*แผนรับนิสิตหลักสูตรหลังปรับปรุง!I25*40%))</f>
        <v>1656000</v>
      </c>
      <c r="F12" s="296">
        <f>((อัตราค่าธรรมเนียม!$B$14*แผนรับนิสิตหลักสูตรหลังปรับปรุง!I25*60%)+(อัตราค่าธรรมเนียม!$B$14*แผนรับนิสิตหลักสูตรหลังปรับปรุง!I25*100%)+(อัตราค่าธรรมเนียม!$B$14*แผนรับนิสิตหลักสูตรหลังปรับปรุง!J25*40%))</f>
        <v>8280000</v>
      </c>
      <c r="G12" s="296">
        <f>((อัตราค่าธรรมเนียม!$B$14*แผนรับนิสิตหลักสูตรหลังปรับปรุง!J25*60%)+(อัตราค่าธรรมเนียม!$B$14*แผนรับนิสิตหลักสูตรหลังปรับปรุง!J25*100%)+(อัตราค่าธรรมเนียม!$B$14*แผนรับนิสิตหลักสูตรหลังปรับปรุง!K25*40%))</f>
        <v>8280000</v>
      </c>
      <c r="H12" s="296">
        <f>((อัตราค่าธรรมเนียม!$B$14*แผนรับนิสิตหลักสูตรหลังปรับปรุง!K25*60%)+(อัตราค่าธรรมเนียม!$B$14*แผนรับนิสิตหลักสูตรหลังปรับปรุง!K25*100%)+(อัตราค่าธรรมเนียม!$B$14*แผนรับนิสิตหลักสูตรหลังปรับปรุง!L25*40%))</f>
        <v>8280000</v>
      </c>
      <c r="I12" s="296">
        <f>((อัตราค่าธรรมเนียม!$B$14*แผนรับนิสิตหลักสูตรหลังปรับปรุง!L25*60%)+(อัตราค่าธรรมเนียม!$B$14*แผนรับนิสิตหลักสูตรหลังปรับปรุง!L25*100%)+(อัตราค่าธรรมเนียม!$B$14*แผนรับนิสิตหลักสูตรหลังปรับปรุง!M25*40%))</f>
        <v>8280000</v>
      </c>
      <c r="J12" s="296">
        <f>((อัตราค่าธรรมเนียม!$B$14*แผนรับนิสิตหลักสูตรหลังปรับปรุง!M25*60%)+(อัตราค่าธรรมเนียม!$B$14*แผนรับนิสิตหลักสูตรหลังปรับปรุง!M25*100%)+(อัตราค่าธรรมเนียม!$B$14*แผนรับนิสิตหลักสูตรหลังปรับปรุง!N25*40%))</f>
        <v>8280000</v>
      </c>
      <c r="K12" s="296">
        <f>((อัตราค่าธรรมเนียม!$B$14*แผนรับนิสิตหลักสูตรหลังปรับปรุง!N25*60%)+(อัตราค่าธรรมเนียม!$B$14*แผนรับนิสิตหลักสูตรหลังปรับปรุง!N25*100%)+(อัตราค่าธรรมเนียม!$B$14*แผนรับนิสิตหลักสูตรหลังปรับปรุง!O25*40%))</f>
        <v>8280000</v>
      </c>
      <c r="L12" s="296">
        <f>((อัตราค่าธรรมเนียม!$B$14*แผนรับนิสิตหลักสูตรหลังปรับปรุง!O25*60%)+(อัตราค่าธรรมเนียม!$B$14*แผนรับนิสิตหลักสูตรหลังปรับปรุง!O25*100%)+(อัตราค่าธรรมเนียม!$B$14*แผนรับนิสิตหลักสูตรหลังปรับปรุง!P25*40%))</f>
        <v>8280000</v>
      </c>
      <c r="M12" s="296">
        <f>((อัตราค่าธรรมเนียม!$B$14*แผนรับนิสิตหลักสูตรหลังปรับปรุง!P25*60%)+(อัตราค่าธรรมเนียม!$B$14*แผนรับนิสิตหลักสูตรหลังปรับปรุง!P25*100%)+(อัตราค่าธรรมเนียม!$B$14*แผนรับนิสิตหลักสูตรหลังปรับปรุง!Q25*40%))</f>
        <v>8280000</v>
      </c>
      <c r="N12" s="296">
        <f>((อัตราค่าธรรมเนียม!$B$14*แผนรับนิสิตหลักสูตรหลังปรับปรุง!Q25*60%)+(อัตราค่าธรรมเนียม!$B$14*แผนรับนิสิตหลักสูตรหลังปรับปรุง!Q25*100%)+(อัตราค่าธรรมเนียม!$B$14*แผนรับนิสิตหลักสูตรหลังปรับปรุง!R25*40%))</f>
        <v>8280000</v>
      </c>
      <c r="O12" s="296">
        <f>((อัตราค่าธรรมเนียม!$B$14*แผนรับนิสิตหลักสูตรหลังปรับปรุง!R25*60%)+(อัตราค่าธรรมเนียม!$B$14*แผนรับนิสิตหลักสูตรหลังปรับปรุง!R25*100%)+(อัตราค่าธรรมเนียม!$B$14*แผนรับนิสิตหลักสูตรหลังปรับปรุง!S25*40%))</f>
        <v>8280000</v>
      </c>
      <c r="P12" s="296">
        <f>((อัตราค่าธรรมเนียม!$B$14*แผนรับนิสิตหลักสูตรหลังปรับปรุง!S25*60%)+(อัตราค่าธรรมเนียม!$B$14*แผนรับนิสิตหลักสูตรหลังปรับปรุง!S25*100%)+(อัตราค่าธรรมเนียม!$B$14*แผนรับนิสิตหลักสูตรหลังปรับปรุง!T25*40%))</f>
        <v>8280000</v>
      </c>
      <c r="Q12" s="296">
        <f>((อัตราค่าธรรมเนียม!$B$14*แผนรับนิสิตหลักสูตรหลังปรับปรุง!T25*60%)+(อัตราค่าธรรมเนียม!$B$14*แผนรับนิสิตหลักสูตรหลังปรับปรุง!T25*100%)+(อัตราค่าธรรมเนียม!$B$14*แผนรับนิสิตหลักสูตรหลังปรับปรุง!U25*40%))</f>
        <v>8280000</v>
      </c>
      <c r="R12" s="296">
        <f>((อัตราค่าธรรมเนียม!$B$14*แผนรับนิสิตหลักสูตรหลังปรับปรุง!U25*60%)+(อัตราค่าธรรมเนียม!$B$14*แผนรับนิสิตหลักสูตรหลังปรับปรุง!U25*100%)+(อัตราค่าธรรมเนียม!$B$14*แผนรับนิสิตหลักสูตรหลังปรับปรุง!V25*40%))</f>
        <v>8280000</v>
      </c>
      <c r="S12" s="296">
        <f>((อัตราค่าธรรมเนียม!$B$14*แผนรับนิสิตหลักสูตรหลังปรับปรุง!V25*60%)+(อัตราค่าธรรมเนียม!$B$14*แผนรับนิสิตหลักสูตรหลังปรับปรุง!V25*100%)+(อัตราค่าธรรมเนียม!$B$14*แผนรับนิสิตหลักสูตรหลังปรับปรุง!W25*40%))</f>
        <v>8280000</v>
      </c>
      <c r="T12" s="296">
        <f>((อัตราค่าธรรมเนียม!$B$14*แผนรับนิสิตหลักสูตรหลังปรับปรุง!W25*60%)+(อัตราค่าธรรมเนียม!$B$14*แผนรับนิสิตหลักสูตรหลังปรับปรุง!W25*100%)+(อัตราค่าธรรมเนียม!$B$14*แผนรับนิสิตหลักสูตรหลังปรับปรุง!X25*40%))</f>
        <v>8280000</v>
      </c>
      <c r="U12" s="296">
        <f>((อัตราค่าธรรมเนียม!$B$14*แผนรับนิสิตหลักสูตรหลังปรับปรุง!X25*60%)+(อัตราค่าธรรมเนียม!$B$14*แผนรับนิสิตหลักสูตรหลังปรับปรุง!X25*100%)+(อัตราค่าธรรมเนียม!$B$14*แผนรับนิสิตหลักสูตรหลังปรับปรุง!Y25*40%))</f>
        <v>8280000</v>
      </c>
      <c r="V12" s="296">
        <f>((อัตราค่าธรรมเนียม!$B$14*แผนรับนิสิตหลักสูตรหลังปรับปรุง!Y25*60%)+(อัตราค่าธรรมเนียม!$B$14*แผนรับนิสิตหลักสูตรหลังปรับปรุง!Y25*100%)+(อัตราค่าธรรมเนียม!$B$14*แผนรับนิสิตหลักสูตรหลังปรับปรุง!Z25*40%))</f>
        <v>8280000</v>
      </c>
      <c r="W12" s="296">
        <f>((อัตราค่าธรรมเนียม!$B$14*แผนรับนิสิตหลักสูตรหลังปรับปรุง!Z25*60%)+(อัตราค่าธรรมเนียม!$B$14*แผนรับนิสิตหลักสูตรหลังปรับปรุง!Z25*100%)+(อัตราค่าธรรมเนียม!$B$14*แผนรับนิสิตหลักสูตรหลังปรับปรุง!AA25*40%))</f>
        <v>8280000</v>
      </c>
      <c r="X12" s="296"/>
      <c r="Y12" s="296"/>
    </row>
    <row r="13" spans="1:25" ht="18.75">
      <c r="A13" s="140"/>
      <c r="B13" s="20" t="s">
        <v>5990</v>
      </c>
      <c r="C13" s="18"/>
      <c r="D13" s="296"/>
      <c r="E13" s="296"/>
      <c r="F13" s="296">
        <f>((อัตราค่าธรรมเนียม!$B$14*แผนรับนิสิตหลักสูตรหลังปรับปรุง!I26*60%)+(อัตราค่าธรรมเนียม!$B$14*แผนรับนิสิตหลักสูตรหลังปรับปรุง!I26*100%)+(อัตราค่าธรรมเนียม!$B$14*แผนรับนิสิตหลักสูตรหลังปรับปรุง!J26*40%))</f>
        <v>1656000</v>
      </c>
      <c r="G13" s="296">
        <f>((อัตราค่าธรรมเนียม!$B$14*แผนรับนิสิตหลักสูตรหลังปรับปรุง!J26*60%)+(อัตราค่าธรรมเนียม!$B$14*แผนรับนิสิตหลักสูตรหลังปรับปรุง!J26*100%)+(อัตราค่าธรรมเนียม!$B$14*แผนรับนิสิตหลักสูตรหลังปรับปรุง!K26*40%))</f>
        <v>8280000</v>
      </c>
      <c r="H13" s="296">
        <f>((อัตราค่าธรรมเนียม!$B$14*แผนรับนิสิตหลักสูตรหลังปรับปรุง!K26*60%)+(อัตราค่าธรรมเนียม!$B$14*แผนรับนิสิตหลักสูตรหลังปรับปรุง!K26*100%)+(อัตราค่าธรรมเนียม!$B$14*แผนรับนิสิตหลักสูตรหลังปรับปรุง!L26*40%))</f>
        <v>8280000</v>
      </c>
      <c r="I13" s="296">
        <f>((อัตราค่าธรรมเนียม!$B$14*แผนรับนิสิตหลักสูตรหลังปรับปรุง!L26*60%)+(อัตราค่าธรรมเนียม!$B$14*แผนรับนิสิตหลักสูตรหลังปรับปรุง!L26*100%)+(อัตราค่าธรรมเนียม!$B$14*แผนรับนิสิตหลักสูตรหลังปรับปรุง!M26*40%))</f>
        <v>8280000</v>
      </c>
      <c r="J13" s="296">
        <f>((อัตราค่าธรรมเนียม!$B$14*แผนรับนิสิตหลักสูตรหลังปรับปรุง!M26*60%)+(อัตราค่าธรรมเนียม!$B$14*แผนรับนิสิตหลักสูตรหลังปรับปรุง!M26*100%)+(อัตราค่าธรรมเนียม!$B$14*แผนรับนิสิตหลักสูตรหลังปรับปรุง!N26*40%))</f>
        <v>8280000</v>
      </c>
      <c r="K13" s="296">
        <f>((อัตราค่าธรรมเนียม!$B$14*แผนรับนิสิตหลักสูตรหลังปรับปรุง!N26*60%)+(อัตราค่าธรรมเนียม!$B$14*แผนรับนิสิตหลักสูตรหลังปรับปรุง!N26*100%)+(อัตราค่าธรรมเนียม!$B$14*แผนรับนิสิตหลักสูตรหลังปรับปรุง!O26*40%))</f>
        <v>8280000</v>
      </c>
      <c r="L13" s="296">
        <f>((อัตราค่าธรรมเนียม!$B$14*แผนรับนิสิตหลักสูตรหลังปรับปรุง!O26*60%)+(อัตราค่าธรรมเนียม!$B$14*แผนรับนิสิตหลักสูตรหลังปรับปรุง!O26*100%)+(อัตราค่าธรรมเนียม!$B$14*แผนรับนิสิตหลักสูตรหลังปรับปรุง!P26*40%))</f>
        <v>8280000</v>
      </c>
      <c r="M13" s="296">
        <f>((อัตราค่าธรรมเนียม!$B$14*แผนรับนิสิตหลักสูตรหลังปรับปรุง!P26*60%)+(อัตราค่าธรรมเนียม!$B$14*แผนรับนิสิตหลักสูตรหลังปรับปรุง!P26*100%)+(อัตราค่าธรรมเนียม!$B$14*แผนรับนิสิตหลักสูตรหลังปรับปรุง!Q26*40%))</f>
        <v>8280000</v>
      </c>
      <c r="N13" s="296">
        <f>((อัตราค่าธรรมเนียม!$B$14*แผนรับนิสิตหลักสูตรหลังปรับปรุง!Q26*60%)+(อัตราค่าธรรมเนียม!$B$14*แผนรับนิสิตหลักสูตรหลังปรับปรุง!Q26*100%)+(อัตราค่าธรรมเนียม!$B$14*แผนรับนิสิตหลักสูตรหลังปรับปรุง!R26*40%))</f>
        <v>8280000</v>
      </c>
      <c r="O13" s="296">
        <f>((อัตราค่าธรรมเนียม!$B$14*แผนรับนิสิตหลักสูตรหลังปรับปรุง!R26*60%)+(อัตราค่าธรรมเนียม!$B$14*แผนรับนิสิตหลักสูตรหลังปรับปรุง!R26*100%)+(อัตราค่าธรรมเนียม!$B$14*แผนรับนิสิตหลักสูตรหลังปรับปรุง!S26*40%))</f>
        <v>8280000</v>
      </c>
      <c r="P13" s="296"/>
      <c r="Q13" s="296"/>
      <c r="R13" s="296"/>
      <c r="S13" s="296"/>
      <c r="T13" s="296"/>
      <c r="U13" s="296"/>
      <c r="V13" s="296"/>
      <c r="W13" s="296"/>
      <c r="X13" s="296"/>
      <c r="Y13" s="296"/>
    </row>
    <row r="14" spans="1:25" ht="18.75">
      <c r="A14" s="140"/>
      <c r="B14" s="20" t="s">
        <v>5991</v>
      </c>
      <c r="C14" s="18"/>
      <c r="D14" s="296"/>
      <c r="E14" s="296"/>
      <c r="F14" s="296"/>
      <c r="G14" s="296">
        <f>((อัตราค่าธรรมเนียม!$B$14*แผนรับนิสิตหลักสูตรหลังปรับปรุง!J27*60%)+(อัตราค่าธรรมเนียม!$B$14*แผนรับนิสิตหลักสูตรหลังปรับปรุง!J27*100%)+(อัตราค่าธรรมเนียม!$B$14*แผนรับนิสิตหลักสูตรหลังปรับปรุง!K27*40%))</f>
        <v>1656000</v>
      </c>
      <c r="H14" s="296">
        <f>((อัตราค่าธรรมเนียม!$B$14*แผนรับนิสิตหลักสูตรหลังปรับปรุง!K27*60%)+(อัตราค่าธรรมเนียม!$B$14*แผนรับนิสิตหลักสูตรหลังปรับปรุง!K27*100%)+(อัตราค่าธรรมเนียม!$B$14*แผนรับนิสิตหลักสูตรหลังปรับปรุง!L27*40%))</f>
        <v>8280000</v>
      </c>
      <c r="I14" s="296">
        <f>((อัตราค่าธรรมเนียม!$B$14*แผนรับนิสิตหลักสูตรหลังปรับปรุง!L27*60%)+(อัตราค่าธรรมเนียม!$B$14*แผนรับนิสิตหลักสูตรหลังปรับปรุง!L27*100%)+(อัตราค่าธรรมเนียม!$B$14*แผนรับนิสิตหลักสูตรหลังปรับปรุง!M27*40%))</f>
        <v>8280000</v>
      </c>
      <c r="J14" s="296">
        <f>((อัตราค่าธรรมเนียม!$B$14*แผนรับนิสิตหลักสูตรหลังปรับปรุง!M27*60%)+(อัตราค่าธรรมเนียม!$B$14*แผนรับนิสิตหลักสูตรหลังปรับปรุง!M27*100%)+(อัตราค่าธรรมเนียม!$B$14*แผนรับนิสิตหลักสูตรหลังปรับปรุง!N27*40%))</f>
        <v>8280000</v>
      </c>
      <c r="K14" s="296">
        <f>((อัตราค่าธรรมเนียม!$B$14*แผนรับนิสิตหลักสูตรหลังปรับปรุง!N27*60%)+(อัตราค่าธรรมเนียม!$B$14*แผนรับนิสิตหลักสูตรหลังปรับปรุง!N27*100%)+(อัตราค่าธรรมเนียม!$B$14*แผนรับนิสิตหลักสูตรหลังปรับปรุง!O27*40%))</f>
        <v>8280000</v>
      </c>
      <c r="L14" s="296">
        <f>((อัตราค่าธรรมเนียม!$B$14*แผนรับนิสิตหลักสูตรหลังปรับปรุง!O27*60%)+(อัตราค่าธรรมเนียม!$B$14*แผนรับนิสิตหลักสูตรหลังปรับปรุง!O27*100%)+(อัตราค่าธรรมเนียม!$B$14*แผนรับนิสิตหลักสูตรหลังปรับปรุง!P27*40%))</f>
        <v>8280000</v>
      </c>
      <c r="M14" s="296">
        <f>((อัตราค่าธรรมเนียม!$B$14*แผนรับนิสิตหลักสูตรหลังปรับปรุง!P27*60%)+(อัตราค่าธรรมเนียม!$B$14*แผนรับนิสิตหลักสูตรหลังปรับปรุง!P27*100%)+(อัตราค่าธรรมเนียม!$B$14*แผนรับนิสิตหลักสูตรหลังปรับปรุง!Q27*40%))</f>
        <v>8280000</v>
      </c>
      <c r="N14" s="296">
        <f>((อัตราค่าธรรมเนียม!$B$14*แผนรับนิสิตหลักสูตรหลังปรับปรุง!Q27*60%)+(อัตราค่าธรรมเนียม!$B$14*แผนรับนิสิตหลักสูตรหลังปรับปรุง!Q27*100%)+(อัตราค่าธรรมเนียม!$B$14*แผนรับนิสิตหลักสูตรหลังปรับปรุง!R27*40%))</f>
        <v>8280000</v>
      </c>
      <c r="O14" s="296">
        <f>((อัตราค่าธรรมเนียม!$B$14*แผนรับนิสิตหลักสูตรหลังปรับปรุง!R27*60%)+(อัตราค่าธรรมเนียม!$B$14*แผนรับนิสิตหลักสูตรหลังปรับปรุง!R27*100%)+(อัตราค่าธรรมเนียม!$B$14*แผนรับนิสิตหลักสูตรหลังปรับปรุง!S27*40%))</f>
        <v>8280000</v>
      </c>
      <c r="P14" s="296"/>
      <c r="Q14" s="296"/>
      <c r="R14" s="296"/>
      <c r="S14" s="296"/>
      <c r="T14" s="296"/>
      <c r="U14" s="296"/>
      <c r="V14" s="296"/>
      <c r="W14" s="296"/>
      <c r="X14" s="296"/>
      <c r="Y14" s="296"/>
    </row>
    <row r="15" spans="1:25" ht="18.75">
      <c r="A15" s="140"/>
      <c r="B15" s="20" t="s">
        <v>5992</v>
      </c>
      <c r="C15" s="18"/>
      <c r="D15" s="296">
        <f>((อัตราค่าธรรมเนียม!$B$14*แผนรับนิสิตหลักสูตรหลังปรับปรุง!H28*40%))</f>
        <v>1242000</v>
      </c>
      <c r="E15" s="296">
        <f>((อัตราค่าธรรมเนียม!$B$14*แผนรับนิสิตหลักสูตรหลังปรับปรุง!H28*60%)+(อัตราค่าธรรมเนียม!$B$14*แผนรับนิสิตหลักสูตรหลังปรับปรุง!H28*100%)+(อัตราค่าธรรมเนียม!$B$14*แผนรับนิสิตหลักสูตรหลังปรับปรุง!I28*40%))</f>
        <v>6210000</v>
      </c>
      <c r="F15" s="296">
        <f>((อัตราค่าธรรมเนียม!$B$14*แผนรับนิสิตหลักสูตรหลังปรับปรุง!I28*60%)+(อัตราค่าธรรมเนียม!$B$14*แผนรับนิสิตหลักสูตรหลังปรับปรุง!I28*100%)+(อัตราค่าธรรมเนียม!$B$14*แผนรับนิสิตหลักสูตรหลังปรับปรุง!J28*40%))</f>
        <v>6210000</v>
      </c>
      <c r="G15" s="296">
        <f>((อัตราค่าธรรมเนียม!$B$14*แผนรับนิสิตหลักสูตรหลังปรับปรุง!J28*60%)+(อัตราค่าธรรมเนียม!$B$14*แผนรับนิสิตหลักสูตรหลังปรับปรุง!J28*100%)+(อัตราค่าธรรมเนียม!$B$14*แผนรับนิสิตหลักสูตรหลังปรับปรุง!K28*40%))</f>
        <v>6210000</v>
      </c>
      <c r="H15" s="296">
        <f>((อัตราค่าธรรมเนียม!$B$14*แผนรับนิสิตหลักสูตรหลังปรับปรุง!K28*60%)+(อัตราค่าธรรมเนียม!$B$14*แผนรับนิสิตหลักสูตรหลังปรับปรุง!K28*100%)+(อัตราค่าธรรมเนียม!$B$14*แผนรับนิสิตหลักสูตรหลังปรับปรุง!L28*40%))</f>
        <v>6210000</v>
      </c>
      <c r="I15" s="296">
        <f>((อัตราค่าธรรมเนียม!$B$14*แผนรับนิสิตหลักสูตรหลังปรับปรุง!L28*60%)+(อัตราค่าธรรมเนียม!$B$14*แผนรับนิสิตหลักสูตรหลังปรับปรุง!L28*100%)+(อัตราค่าธรรมเนียม!$B$14*แผนรับนิสิตหลักสูตรหลังปรับปรุง!M28*40%))</f>
        <v>6210000</v>
      </c>
      <c r="J15" s="296">
        <f>((อัตราค่าธรรมเนียม!$B$14*แผนรับนิสิตหลักสูตรหลังปรับปรุง!M28*60%)+(อัตราค่าธรรมเนียม!$B$14*แผนรับนิสิตหลักสูตรหลังปรับปรุง!M28*100%)+(อัตราค่าธรรมเนียม!$B$14*แผนรับนิสิตหลักสูตรหลังปรับปรุง!N28*40%))</f>
        <v>6210000</v>
      </c>
      <c r="K15" s="296">
        <f>((อัตราค่าธรรมเนียม!$B$14*แผนรับนิสิตหลักสูตรหลังปรับปรุง!N28*60%)+(อัตราค่าธรรมเนียม!$B$14*แผนรับนิสิตหลักสูตรหลังปรับปรุง!N28*100%)+(อัตราค่าธรรมเนียม!$B$14*แผนรับนิสิตหลักสูตรหลังปรับปรุง!O28*40%))</f>
        <v>6210000</v>
      </c>
      <c r="L15" s="296">
        <f>((อัตราค่าธรรมเนียม!$B$14*แผนรับนิสิตหลักสูตรหลังปรับปรุง!O28*60%)+(อัตราค่าธรรมเนียม!$B$14*แผนรับนิสิตหลักสูตรหลังปรับปรุง!O28*100%)+(อัตราค่าธรรมเนียม!$B$14*แผนรับนิสิตหลักสูตรหลังปรับปรุง!P28*40%))</f>
        <v>6210000</v>
      </c>
      <c r="M15" s="296">
        <f>((อัตราค่าธรรมเนียม!$B$14*แผนรับนิสิตหลักสูตรหลังปรับปรุง!P28*60%)+(อัตราค่าธรรมเนียม!$B$14*แผนรับนิสิตหลักสูตรหลังปรับปรุง!P28*100%)+(อัตราค่าธรรมเนียม!$B$14*แผนรับนิสิตหลักสูตรหลังปรับปรุง!Q28*40%))</f>
        <v>6210000</v>
      </c>
      <c r="N15" s="296">
        <f>((อัตราค่าธรรมเนียม!$B$14*แผนรับนิสิตหลักสูตรหลังปรับปรุง!Q28*60%)+(อัตราค่าธรรมเนียม!$B$14*แผนรับนิสิตหลักสูตรหลังปรับปรุง!Q28*100%)+(อัตราค่าธรรมเนียม!$B$14*แผนรับนิสิตหลักสูตรหลังปรับปรุง!R28*40%))</f>
        <v>6210000</v>
      </c>
      <c r="O15" s="296">
        <f>((อัตราค่าธรรมเนียม!$B$14*แผนรับนิสิตหลักสูตรหลังปรับปรุง!R28*60%)+(อัตราค่าธรรมเนียม!$B$14*แผนรับนิสิตหลักสูตรหลังปรับปรุง!R28*100%)+(อัตราค่าธรรมเนียม!$B$14*แผนรับนิสิตหลักสูตรหลังปรับปรุง!S28*40%))</f>
        <v>6210000</v>
      </c>
      <c r="P15" s="296"/>
      <c r="Q15" s="296"/>
      <c r="R15" s="296"/>
      <c r="S15" s="296"/>
      <c r="T15" s="296"/>
      <c r="U15" s="296"/>
      <c r="V15" s="296"/>
      <c r="W15" s="296"/>
      <c r="X15" s="296"/>
      <c r="Y15" s="296"/>
    </row>
    <row r="16" spans="1:25" ht="18.75">
      <c r="A16" s="140"/>
      <c r="B16" s="20" t="s">
        <v>5993</v>
      </c>
      <c r="C16" s="18"/>
      <c r="D16" s="296"/>
      <c r="E16" s="296">
        <f>((อัตราค่าธรรมเนียม!$B$14*แผนรับนิสิตหลักสูตรหลังปรับปรุง!H29*60%)+(อัตราค่าธรรมเนียม!$B$14*แผนรับนิสิตหลักสูตรหลังปรับปรุง!H29*100%)+(อัตราค่าธรรมเนียม!$B$14*แผนรับนิสิตหลักสูตรหลังปรับปรุง!I29*40%))</f>
        <v>1242000</v>
      </c>
      <c r="F16" s="296">
        <f>((อัตราค่าธรรมเนียม!$B$14*แผนรับนิสิตหลักสูตรหลังปรับปรุง!I29*60%)+(อัตราค่าธรรมเนียม!$B$14*แผนรับนิสิตหลักสูตรหลังปรับปรุง!I29*100%)+(อัตราค่าธรรมเนียม!$B$14*แผนรับนิสิตหลักสูตรหลังปรับปรุง!J29*40%))</f>
        <v>6210000</v>
      </c>
      <c r="G16" s="296">
        <f>((อัตราค่าธรรมเนียม!$B$14*แผนรับนิสิตหลักสูตรหลังปรับปรุง!J29*60%)+(อัตราค่าธรรมเนียม!$B$14*แผนรับนิสิตหลักสูตรหลังปรับปรุง!J29*100%)+(อัตราค่าธรรมเนียม!$B$14*แผนรับนิสิตหลักสูตรหลังปรับปรุง!K29*40%))</f>
        <v>6210000</v>
      </c>
      <c r="H16" s="296">
        <f>((อัตราค่าธรรมเนียม!$B$14*แผนรับนิสิตหลักสูตรหลังปรับปรุง!K29*60%)+(อัตราค่าธรรมเนียม!$B$14*แผนรับนิสิตหลักสูตรหลังปรับปรุง!K29*100%)+(อัตราค่าธรรมเนียม!$B$14*แผนรับนิสิตหลักสูตรหลังปรับปรุง!L29*40%))</f>
        <v>6210000</v>
      </c>
      <c r="I16" s="296">
        <f>((อัตราค่าธรรมเนียม!$B$14*แผนรับนิสิตหลักสูตรหลังปรับปรุง!L29*60%)+(อัตราค่าธรรมเนียม!$B$14*แผนรับนิสิตหลักสูตรหลังปรับปรุง!L29*100%)+(อัตราค่าธรรมเนียม!$B$14*แผนรับนิสิตหลักสูตรหลังปรับปรุง!M29*40%))</f>
        <v>6210000</v>
      </c>
      <c r="J16" s="296">
        <f>((อัตราค่าธรรมเนียม!$B$14*แผนรับนิสิตหลักสูตรหลังปรับปรุง!M29*60%)+(อัตราค่าธรรมเนียม!$B$14*แผนรับนิสิตหลักสูตรหลังปรับปรุง!M29*100%)+(อัตราค่าธรรมเนียม!$B$14*แผนรับนิสิตหลักสูตรหลังปรับปรุง!N29*40%))</f>
        <v>6210000</v>
      </c>
      <c r="K16" s="296">
        <f>((อัตราค่าธรรมเนียม!$B$14*แผนรับนิสิตหลักสูตรหลังปรับปรุง!N29*60%)+(อัตราค่าธรรมเนียม!$B$14*แผนรับนิสิตหลักสูตรหลังปรับปรุง!N29*100%)+(อัตราค่าธรรมเนียม!$B$14*แผนรับนิสิตหลักสูตรหลังปรับปรุง!O29*40%))</f>
        <v>6210000</v>
      </c>
      <c r="L16" s="296">
        <f>((อัตราค่าธรรมเนียม!$B$14*แผนรับนิสิตหลักสูตรหลังปรับปรุง!O29*60%)+(อัตราค่าธรรมเนียม!$B$14*แผนรับนิสิตหลักสูตรหลังปรับปรุง!O29*100%)+(อัตราค่าธรรมเนียม!$B$14*แผนรับนิสิตหลักสูตรหลังปรับปรุง!P29*40%))</f>
        <v>6210000</v>
      </c>
      <c r="M16" s="296">
        <f>((อัตราค่าธรรมเนียม!$B$14*แผนรับนิสิตหลักสูตรหลังปรับปรุง!P29*60%)+(อัตราค่าธรรมเนียม!$B$14*แผนรับนิสิตหลักสูตรหลังปรับปรุง!P29*100%)+(อัตราค่าธรรมเนียม!$B$14*แผนรับนิสิตหลักสูตรหลังปรับปรุง!Q29*40%))</f>
        <v>6210000</v>
      </c>
      <c r="N16" s="296">
        <f>((อัตราค่าธรรมเนียม!$B$14*แผนรับนิสิตหลักสูตรหลังปรับปรุง!Q29*60%)+(อัตราค่าธรรมเนียม!$B$14*แผนรับนิสิตหลักสูตรหลังปรับปรุง!Q29*100%)+(อัตราค่าธรรมเนียม!$B$14*แผนรับนิสิตหลักสูตรหลังปรับปรุง!R29*40%))</f>
        <v>6210000</v>
      </c>
      <c r="O16" s="296">
        <f>((อัตราค่าธรรมเนียม!$B$14*แผนรับนิสิตหลักสูตรหลังปรับปรุง!R29*60%)+(อัตราค่าธรรมเนียม!$B$14*แผนรับนิสิตหลักสูตรหลังปรับปรุง!R29*100%)+(อัตราค่าธรรมเนียม!$B$14*แผนรับนิสิตหลักสูตรหลังปรับปรุง!S29*40%))</f>
        <v>6210000</v>
      </c>
      <c r="P16" s="296"/>
      <c r="Q16" s="296"/>
      <c r="R16" s="296"/>
      <c r="S16" s="296"/>
      <c r="T16" s="296"/>
      <c r="U16" s="296"/>
      <c r="V16" s="296"/>
      <c r="W16" s="296"/>
      <c r="X16" s="296"/>
      <c r="Y16" s="296"/>
    </row>
    <row r="17" spans="1:25" ht="18.75">
      <c r="A17" s="140"/>
      <c r="B17" s="20" t="s">
        <v>5994</v>
      </c>
      <c r="C17" s="18"/>
      <c r="D17" s="296"/>
      <c r="E17" s="296"/>
      <c r="F17" s="296">
        <f>((อัตราค่าธรรมเนียม!$B$14*แผนรับนิสิตหลักสูตรหลังปรับปรุง!I30*60%)+(อัตราค่าธรรมเนียม!$B$14*แผนรับนิสิตหลักสูตรหลังปรับปรุง!I30*100%)+(อัตราค่าธรรมเนียม!$B$14*แผนรับนิสิตหลักสูตรหลังปรับปรุง!J30*40%))</f>
        <v>1242000</v>
      </c>
      <c r="G17" s="296">
        <f>((อัตราค่าธรรมเนียม!$B$14*แผนรับนิสิตหลักสูตรหลังปรับปรุง!J30*60%)+(อัตราค่าธรรมเนียม!$B$14*แผนรับนิสิตหลักสูตรหลังปรับปรุง!J30*100%)+(อัตราค่าธรรมเนียม!$B$14*แผนรับนิสิตหลักสูตรหลังปรับปรุง!K30*40%))</f>
        <v>6210000</v>
      </c>
      <c r="H17" s="296">
        <f>((อัตราค่าธรรมเนียม!$B$14*แผนรับนิสิตหลักสูตรหลังปรับปรุง!K30*60%)+(อัตราค่าธรรมเนียม!$B$14*แผนรับนิสิตหลักสูตรหลังปรับปรุง!K30*100%)+(อัตราค่าธรรมเนียม!$B$14*แผนรับนิสิตหลักสูตรหลังปรับปรุง!L30*40%))</f>
        <v>6210000</v>
      </c>
      <c r="I17" s="296">
        <f>((อัตราค่าธรรมเนียม!$B$14*แผนรับนิสิตหลักสูตรหลังปรับปรุง!L30*60%)+(อัตราค่าธรรมเนียม!$B$14*แผนรับนิสิตหลักสูตรหลังปรับปรุง!L30*100%)+(อัตราค่าธรรมเนียม!$B$14*แผนรับนิสิตหลักสูตรหลังปรับปรุง!M30*40%))</f>
        <v>6210000</v>
      </c>
      <c r="J17" s="296">
        <f>((อัตราค่าธรรมเนียม!$B$14*แผนรับนิสิตหลักสูตรหลังปรับปรุง!M30*60%)+(อัตราค่าธรรมเนียม!$B$14*แผนรับนิสิตหลักสูตรหลังปรับปรุง!M30*100%)+(อัตราค่าธรรมเนียม!$B$14*แผนรับนิสิตหลักสูตรหลังปรับปรุง!N30*40%))</f>
        <v>6210000</v>
      </c>
      <c r="K17" s="296">
        <f>((อัตราค่าธรรมเนียม!$B$14*แผนรับนิสิตหลักสูตรหลังปรับปรุง!N30*60%)+(อัตราค่าธรรมเนียม!$B$14*แผนรับนิสิตหลักสูตรหลังปรับปรุง!N30*100%)+(อัตราค่าธรรมเนียม!$B$14*แผนรับนิสิตหลักสูตรหลังปรับปรุง!O30*40%))</f>
        <v>6210000</v>
      </c>
      <c r="L17" s="296">
        <f>((อัตราค่าธรรมเนียม!$B$14*แผนรับนิสิตหลักสูตรหลังปรับปรุง!O30*60%)+(อัตราค่าธรรมเนียม!$B$14*แผนรับนิสิตหลักสูตรหลังปรับปรุง!O30*100%)+(อัตราค่าธรรมเนียม!$B$14*แผนรับนิสิตหลักสูตรหลังปรับปรุง!P30*40%))</f>
        <v>6210000</v>
      </c>
      <c r="M17" s="296">
        <f>((อัตราค่าธรรมเนียม!$B$14*แผนรับนิสิตหลักสูตรหลังปรับปรุง!P30*60%)+(อัตราค่าธรรมเนียม!$B$14*แผนรับนิสิตหลักสูตรหลังปรับปรุง!P30*100%)+(อัตราค่าธรรมเนียม!$B$14*แผนรับนิสิตหลักสูตรหลังปรับปรุง!Q30*40%))</f>
        <v>6210000</v>
      </c>
      <c r="N17" s="296">
        <f>((อัตราค่าธรรมเนียม!$B$14*แผนรับนิสิตหลักสูตรหลังปรับปรุง!Q30*60%)+(อัตราค่าธรรมเนียม!$B$14*แผนรับนิสิตหลักสูตรหลังปรับปรุง!Q30*100%)+(อัตราค่าธรรมเนียม!$B$14*แผนรับนิสิตหลักสูตรหลังปรับปรุง!R30*40%))</f>
        <v>6210000</v>
      </c>
      <c r="O17" s="296">
        <f>((อัตราค่าธรรมเนียม!$B$14*แผนรับนิสิตหลักสูตรหลังปรับปรุง!R30*60%)+(อัตราค่าธรรมเนียม!$B$14*แผนรับนิสิตหลักสูตรหลังปรับปรุง!R30*100%)+(อัตราค่าธรรมเนียม!$B$14*แผนรับนิสิตหลักสูตรหลังปรับปรุง!S30*40%))</f>
        <v>6210000</v>
      </c>
      <c r="P17" s="296"/>
      <c r="Q17" s="296"/>
      <c r="R17" s="296"/>
      <c r="S17" s="296"/>
      <c r="T17" s="296"/>
      <c r="U17" s="296"/>
      <c r="V17" s="296"/>
      <c r="W17" s="296"/>
      <c r="X17" s="296"/>
      <c r="Y17" s="296"/>
    </row>
    <row r="18" spans="1:25" ht="18.75">
      <c r="A18" s="140"/>
      <c r="B18" s="20" t="s">
        <v>5995</v>
      </c>
      <c r="C18" s="18"/>
      <c r="D18" s="296"/>
      <c r="E18" s="296"/>
      <c r="F18" s="296"/>
      <c r="G18" s="296">
        <f>((อัตราค่าธรรมเนียม!$B$14*แผนรับนิสิตหลักสูตรหลังปรับปรุง!J31*60%)+(อัตราค่าธรรมเนียม!$B$14*แผนรับนิสิตหลักสูตรหลังปรับปรุง!J31*100%)+(อัตราค่าธรรมเนียม!$B$14*แผนรับนิสิตหลักสูตรหลังปรับปรุง!K31*40%))</f>
        <v>1242000</v>
      </c>
      <c r="H18" s="296">
        <f>((อัตราค่าธรรมเนียม!$B$14*แผนรับนิสิตหลักสูตรหลังปรับปรุง!K31*60%)+(อัตราค่าธรรมเนียม!$B$14*แผนรับนิสิตหลักสูตรหลังปรับปรุง!K31*100%)+(อัตราค่าธรรมเนียม!$B$14*แผนรับนิสิตหลักสูตรหลังปรับปรุง!L31*40%))</f>
        <v>6210000</v>
      </c>
      <c r="I18" s="296">
        <f>((อัตราค่าธรรมเนียม!$B$14*แผนรับนิสิตหลักสูตรหลังปรับปรุง!L31*60%)+(อัตราค่าธรรมเนียม!$B$14*แผนรับนิสิตหลักสูตรหลังปรับปรุง!L31*100%)+(อัตราค่าธรรมเนียม!$B$14*แผนรับนิสิตหลักสูตรหลังปรับปรุง!M31*40%))</f>
        <v>6210000</v>
      </c>
      <c r="J18" s="296">
        <f>((อัตราค่าธรรมเนียม!$B$14*แผนรับนิสิตหลักสูตรหลังปรับปรุง!M31*60%)+(อัตราค่าธรรมเนียม!$B$14*แผนรับนิสิตหลักสูตรหลังปรับปรุง!M31*100%)+(อัตราค่าธรรมเนียม!$B$14*แผนรับนิสิตหลักสูตรหลังปรับปรุง!N31*40%))</f>
        <v>6210000</v>
      </c>
      <c r="K18" s="296">
        <f>((อัตราค่าธรรมเนียม!$B$14*แผนรับนิสิตหลักสูตรหลังปรับปรุง!N31*60%)+(อัตราค่าธรรมเนียม!$B$14*แผนรับนิสิตหลักสูตรหลังปรับปรุง!N31*100%)+(อัตราค่าธรรมเนียม!$B$14*แผนรับนิสิตหลักสูตรหลังปรับปรุง!O31*40%))</f>
        <v>6210000</v>
      </c>
      <c r="L18" s="296">
        <f>((อัตราค่าธรรมเนียม!$B$14*แผนรับนิสิตหลักสูตรหลังปรับปรุง!O31*60%)+(อัตราค่าธรรมเนียม!$B$14*แผนรับนิสิตหลักสูตรหลังปรับปรุง!O31*100%)+(อัตราค่าธรรมเนียม!$B$14*แผนรับนิสิตหลักสูตรหลังปรับปรุง!P31*40%))</f>
        <v>6210000</v>
      </c>
      <c r="M18" s="296">
        <f>((อัตราค่าธรรมเนียม!$B$14*แผนรับนิสิตหลักสูตรหลังปรับปรุง!P31*60%)+(อัตราค่าธรรมเนียม!$B$14*แผนรับนิสิตหลักสูตรหลังปรับปรุง!P31*100%)+(อัตราค่าธรรมเนียม!$B$14*แผนรับนิสิตหลักสูตรหลังปรับปรุง!Q31*40%))</f>
        <v>6210000</v>
      </c>
      <c r="N18" s="296">
        <f>((อัตราค่าธรรมเนียม!$B$14*แผนรับนิสิตหลักสูตรหลังปรับปรุง!Q31*60%)+(อัตราค่าธรรมเนียม!$B$14*แผนรับนิสิตหลักสูตรหลังปรับปรุง!Q31*100%)+(อัตราค่าธรรมเนียม!$B$14*แผนรับนิสิตหลักสูตรหลังปรับปรุง!R31*40%))</f>
        <v>6210000</v>
      </c>
      <c r="O18" s="296">
        <f>((อัตราค่าธรรมเนียม!$B$14*แผนรับนิสิตหลักสูตรหลังปรับปรุง!R31*60%)+(อัตราค่าธรรมเนียม!$B$14*แผนรับนิสิตหลักสูตรหลังปรับปรุง!R31*100%)+(อัตราค่าธรรมเนียม!$B$14*แผนรับนิสิตหลักสูตรหลังปรับปรุง!S31*40%))</f>
        <v>6210000</v>
      </c>
      <c r="P18" s="296"/>
      <c r="Q18" s="296"/>
      <c r="R18" s="296"/>
      <c r="S18" s="296"/>
      <c r="T18" s="296"/>
      <c r="U18" s="296"/>
      <c r="V18" s="296"/>
      <c r="W18" s="296"/>
      <c r="X18" s="296"/>
      <c r="Y18" s="296"/>
    </row>
    <row r="19" spans="1:25" ht="18.75">
      <c r="A19" s="140"/>
      <c r="B19" s="20" t="s">
        <v>5996</v>
      </c>
      <c r="C19" s="18"/>
      <c r="D19" s="296">
        <f>((อัตราค่าธรรมเนียม!$B$14*แผนรับนิสิตหลักสูตรหลังปรับปรุง!H32*40%))</f>
        <v>828000</v>
      </c>
      <c r="E19" s="296">
        <f>((อัตราค่าธรรมเนียม!$B$14*แผนรับนิสิตหลักสูตรหลังปรับปรุง!H32*60%)+(อัตราค่าธรรมเนียม!$B$14*แผนรับนิสิตหลักสูตรหลังปรับปรุง!H32*100%)+(อัตราค่าธรรมเนียม!$B$14*แผนรับนิสิตหลักสูตรหลังปรับปรุง!I32*40%))</f>
        <v>4140000</v>
      </c>
      <c r="F19" s="296">
        <f>((อัตราค่าธรรมเนียม!$B$14*แผนรับนิสิตหลักสูตรหลังปรับปรุง!I32*60%)+(อัตราค่าธรรมเนียม!$B$14*แผนรับนิสิตหลักสูตรหลังปรับปรุง!I32*100%)+(อัตราค่าธรรมเนียม!$B$14*แผนรับนิสิตหลักสูตรหลังปรับปรุง!J32*40%))</f>
        <v>4554000</v>
      </c>
      <c r="G19" s="296">
        <f>((อัตราค่าธรรมเนียม!$B$14*แผนรับนิสิตหลักสูตรหลังปรับปรุง!J32*60%)+(อัตราค่าธรรมเนียม!$B$14*แผนรับนิสิตหลักสูตรหลังปรับปรุง!J32*100%)+(อัตราค่าธรรมเนียม!$B$14*แผนรับนิสิตหลักสูตรหลังปรับปรุง!K32*40%))</f>
        <v>6210000</v>
      </c>
      <c r="H19" s="296">
        <f>((อัตราค่าธรรมเนียม!$B$14*แผนรับนิสิตหลักสูตรหลังปรับปรุง!K32*60%)+(อัตราค่าธรรมเนียม!$B$14*แผนรับนิสิตหลักสูตรหลังปรับปรุง!K32*100%)+(อัตราค่าธรรมเนียม!$B$14*แผนรับนิสิตหลักสูตรหลังปรับปรุง!L32*40%))</f>
        <v>6210000</v>
      </c>
      <c r="I19" s="296">
        <f>((อัตราค่าธรรมเนียม!$B$14*แผนรับนิสิตหลักสูตรหลังปรับปรุง!L32*60%)+(อัตราค่าธรรมเนียม!$B$14*แผนรับนิสิตหลักสูตรหลังปรับปรุง!L32*100%)+(อัตราค่าธรรมเนียม!$B$14*แผนรับนิสิตหลักสูตรหลังปรับปรุง!M32*40%))</f>
        <v>6624000</v>
      </c>
      <c r="J19" s="296">
        <f>((อัตราค่าธรรมเนียม!$B$14*แผนรับนิสิตหลักสูตรหลังปรับปรุง!M32*60%)+(อัตราค่าธรรมเนียม!$B$14*แผนรับนิสิตหลักสูตรหลังปรับปรุง!M32*100%)+(อัตราค่าธรรมเนียม!$B$14*แผนรับนิสิตหลักสูตรหลังปรับปรุง!N32*40%))</f>
        <v>8280000</v>
      </c>
      <c r="K19" s="296">
        <f>((อัตราค่าธรรมเนียม!$B$14*แผนรับนิสิตหลักสูตรหลังปรับปรุง!N32*60%)+(อัตราค่าธรรมเนียม!$B$14*แผนรับนิสิตหลักสูตรหลังปรับปรุง!N32*100%)+(อัตราค่าธรรมเนียม!$B$14*แผนรับนิสิตหลักสูตรหลังปรับปรุง!O32*40%))</f>
        <v>8280000</v>
      </c>
      <c r="L19" s="296">
        <f>((อัตราค่าธรรมเนียม!$B$14*แผนรับนิสิตหลักสูตรหลังปรับปรุง!O32*60%)+(อัตราค่าธรรมเนียม!$B$14*แผนรับนิสิตหลักสูตรหลังปรับปรุง!O32*100%)+(อัตราค่าธรรมเนียม!$B$14*แผนรับนิสิตหลักสูตรหลังปรับปรุง!P32*40%))</f>
        <v>8280000</v>
      </c>
      <c r="M19" s="296">
        <f>((อัตราค่าธรรมเนียม!$B$14*แผนรับนิสิตหลักสูตรหลังปรับปรุง!P32*60%)+(อัตราค่าธรรมเนียม!$B$14*แผนรับนิสิตหลักสูตรหลังปรับปรุง!P32*100%)+(อัตราค่าธรรมเนียม!$B$14*แผนรับนิสิตหลักสูตรหลังปรับปรุง!Q32*40%))</f>
        <v>8280000</v>
      </c>
      <c r="N19" s="296">
        <f>((อัตราค่าธรรมเนียม!$B$14*แผนรับนิสิตหลักสูตรหลังปรับปรุง!Q32*60%)+(อัตราค่าธรรมเนียม!$B$14*แผนรับนิสิตหลักสูตรหลังปรับปรุง!Q32*100%)+(อัตราค่าธรรมเนียม!$B$14*แผนรับนิสิตหลักสูตรหลังปรับปรุง!R32*40%))</f>
        <v>8280000</v>
      </c>
      <c r="O19" s="296">
        <f>((อัตราค่าธรรมเนียม!$B$14*แผนรับนิสิตหลักสูตรหลังปรับปรุง!R32*60%)+(อัตราค่าธรรมเนียม!$B$14*แผนรับนิสิตหลักสูตรหลังปรับปรุง!R32*100%)+(อัตราค่าธรรมเนียม!$B$14*แผนรับนิสิตหลักสูตรหลังปรับปรุง!S32*40%))</f>
        <v>8280000</v>
      </c>
      <c r="P19" s="296">
        <f>((อัตราค่าธรรมเนียม!$B$14*แผนรับนิสิตหลักสูตรหลังปรับปรุง!S32*60%)+(อัตราค่าธรรมเนียม!$B$14*แผนรับนิสิตหลักสูตรหลังปรับปรุง!S32*100%)+(อัตราค่าธรรมเนียม!$B$14*แผนรับนิสิตหลักสูตรหลังปรับปรุง!T32*40%))</f>
        <v>8280000</v>
      </c>
      <c r="Q19" s="296">
        <f>((อัตราค่าธรรมเนียม!$B$14*แผนรับนิสิตหลักสูตรหลังปรับปรุง!T32*60%)+(อัตราค่าธรรมเนียม!$B$14*แผนรับนิสิตหลักสูตรหลังปรับปรุง!T32*100%)+(อัตราค่าธรรมเนียม!$B$14*แผนรับนิสิตหลักสูตรหลังปรับปรุง!U32*40%))</f>
        <v>8280000</v>
      </c>
      <c r="R19" s="296">
        <f>((อัตราค่าธรรมเนียม!$B$14*แผนรับนิสิตหลักสูตรหลังปรับปรุง!U32*60%)+(อัตราค่าธรรมเนียม!$B$14*แผนรับนิสิตหลักสูตรหลังปรับปรุง!U32*100%)+(อัตราค่าธรรมเนียม!$B$14*แผนรับนิสิตหลักสูตรหลังปรับปรุง!V32*40%))</f>
        <v>8280000</v>
      </c>
      <c r="S19" s="296">
        <f>((อัตราค่าธรรมเนียม!$B$14*แผนรับนิสิตหลักสูตรหลังปรับปรุง!V32*60%)+(อัตราค่าธรรมเนียม!$B$14*แผนรับนิสิตหลักสูตรหลังปรับปรุง!V32*100%)+(อัตราค่าธรรมเนียม!$B$14*แผนรับนิสิตหลักสูตรหลังปรับปรุง!W32*40%))</f>
        <v>8280000</v>
      </c>
      <c r="T19" s="296">
        <f>((อัตราค่าธรรมเนียม!$B$14*แผนรับนิสิตหลักสูตรหลังปรับปรุง!W32*60%)+(อัตราค่าธรรมเนียม!$B$14*แผนรับนิสิตหลักสูตรหลังปรับปรุง!W32*100%)+(อัตราค่าธรรมเนียม!$B$14*แผนรับนิสิตหลักสูตรหลังปรับปรุง!X32*40%))</f>
        <v>8280000</v>
      </c>
      <c r="U19" s="296">
        <f>((อัตราค่าธรรมเนียม!$B$14*แผนรับนิสิตหลักสูตรหลังปรับปรุง!X32*60%)+(อัตราค่าธรรมเนียม!$B$14*แผนรับนิสิตหลักสูตรหลังปรับปรุง!X32*100%)+(อัตราค่าธรรมเนียม!$B$14*แผนรับนิสิตหลักสูตรหลังปรับปรุง!Y32*40%))</f>
        <v>8280000</v>
      </c>
      <c r="V19" s="296">
        <f>((อัตราค่าธรรมเนียม!$B$14*แผนรับนิสิตหลักสูตรหลังปรับปรุง!Y32*60%)+(อัตราค่าธรรมเนียม!$B$14*แผนรับนิสิตหลักสูตรหลังปรับปรุง!Y32*100%)+(อัตราค่าธรรมเนียม!$B$14*แผนรับนิสิตหลักสูตรหลังปรับปรุง!Z32*40%))</f>
        <v>8280000</v>
      </c>
      <c r="W19" s="296">
        <f>((อัตราค่าธรรมเนียม!$B$14*แผนรับนิสิตหลักสูตรหลังปรับปรุง!Z32*60%)+(อัตราค่าธรรมเนียม!$B$14*แผนรับนิสิตหลักสูตรหลังปรับปรุง!Z32*100%)+(อัตราค่าธรรมเนียม!$B$14*แผนรับนิสิตหลักสูตรหลังปรับปรุง!AA32*40%))</f>
        <v>8280000</v>
      </c>
      <c r="X19" s="296">
        <f>((อัตราค่าธรรมเนียม!$B$14*แผนรับนิสิตหลักสูตรหลังปรับปรุง!AA32*60%)+(อัตราค่าธรรมเนียม!$B$14*แผนรับนิสิตหลักสูตรหลังปรับปรุง!AA32*100%)+(อัตราค่าธรรมเนียม!$B$14*แผนรับนิสิตหลักสูตรหลังปรับปรุง!AB32*40%))</f>
        <v>8280000</v>
      </c>
      <c r="Y19" s="296">
        <f>((อัตราค่าธรรมเนียม!$B$14*แผนรับนิสิตหลักสูตรหลังปรับปรุง!AB32*60%)+(อัตราค่าธรรมเนียม!$B$14*แผนรับนิสิตหลักสูตรหลังปรับปรุง!AB32*100%)+(อัตราค่าธรรมเนียม!$B$14*แผนรับนิสิตหลักสูตรหลังปรับปรุง!AC32*40%))</f>
        <v>8280000</v>
      </c>
    </row>
    <row r="20" spans="1:25" ht="18.75">
      <c r="A20" s="140"/>
      <c r="B20" s="20" t="s">
        <v>5997</v>
      </c>
      <c r="C20" s="348"/>
      <c r="D20" s="296"/>
      <c r="E20" s="296">
        <f>((อัตราค่าธรรมเนียม!$B$14*แผนรับนิสิตหลักสูตรหลังปรับปรุง!H33*60%)+(อัตราค่าธรรมเนียม!$B$14*แผนรับนิสิตหลักสูตรหลังปรับปรุง!H33*100%)+(อัตราค่าธรรมเนียม!$B$14*แผนรับนิสิตหลักสูตรหลังปรับปรุง!I33*40%))</f>
        <v>828000</v>
      </c>
      <c r="F20" s="296">
        <f>((อัตราค่าธรรมเนียม!$B$14*แผนรับนิสิตหลักสูตรหลังปรับปรุง!I33*60%)+(อัตราค่าธรรมเนียม!$B$14*แผนรับนิสิตหลักสูตรหลังปรับปรุง!I33*100%)+(อัตราค่าธรรมเนียม!$B$14*แผนรับนิสิตหลักสูตรหลังปรับปรุง!J33*40%))</f>
        <v>4140000</v>
      </c>
      <c r="G20" s="296">
        <f>((อัตราค่าธรรมเนียม!$B$14*แผนรับนิสิตหลักสูตรหลังปรับปรุง!J33*60%)+(อัตราค่าธรรมเนียม!$B$14*แผนรับนิสิตหลักสูตรหลังปรับปรุง!J33*100%)+(อัตราค่าธรรมเนียม!$B$14*แผนรับนิสิตหลักสูตรหลังปรับปรุง!K33*40%))</f>
        <v>4554000</v>
      </c>
      <c r="H20" s="296">
        <f>((อัตราค่าธรรมเนียม!$B$14*แผนรับนิสิตหลักสูตรหลังปรับปรุง!K33*60%)+(อัตราค่าธรรมเนียม!$B$14*แผนรับนิสิตหลักสูตรหลังปรับปรุง!K33*100%)+(อัตราค่าธรรมเนียม!$B$14*แผนรับนิสิตหลักสูตรหลังปรับปรุง!L33*40%))</f>
        <v>6210000</v>
      </c>
      <c r="I20" s="296">
        <f>((อัตราค่าธรรมเนียม!$B$14*แผนรับนิสิตหลักสูตรหลังปรับปรุง!L33*60%)+(อัตราค่าธรรมเนียม!$B$14*แผนรับนิสิตหลักสูตรหลังปรับปรุง!L33*100%)+(อัตราค่าธรรมเนียม!$B$14*แผนรับนิสิตหลักสูตรหลังปรับปรุง!M33*40%))</f>
        <v>6210000</v>
      </c>
      <c r="J20" s="296">
        <f>((อัตราค่าธรรมเนียม!$B$14*แผนรับนิสิตหลักสูตรหลังปรับปรุง!M33*60%)+(อัตราค่าธรรมเนียม!$B$14*แผนรับนิสิตหลักสูตรหลังปรับปรุง!M33*100%)+(อัตราค่าธรรมเนียม!$B$14*แผนรับนิสิตหลักสูตรหลังปรับปรุง!N33*40%))</f>
        <v>6624000</v>
      </c>
      <c r="K20" s="296">
        <f>((อัตราค่าธรรมเนียม!$B$14*แผนรับนิสิตหลักสูตรหลังปรับปรุง!N33*60%)+(อัตราค่าธรรมเนียม!$B$14*แผนรับนิสิตหลักสูตรหลังปรับปรุง!N33*100%)+(อัตราค่าธรรมเนียม!$B$14*แผนรับนิสิตหลักสูตรหลังปรับปรุง!O33*40%))</f>
        <v>8280000</v>
      </c>
      <c r="L20" s="296">
        <f>((อัตราค่าธรรมเนียม!$B$14*แผนรับนิสิตหลักสูตรหลังปรับปรุง!O33*60%)+(อัตราค่าธรรมเนียม!$B$14*แผนรับนิสิตหลักสูตรหลังปรับปรุง!O33*100%)+(อัตราค่าธรรมเนียม!$B$14*แผนรับนิสิตหลักสูตรหลังปรับปรุง!P33*40%))</f>
        <v>8280000</v>
      </c>
      <c r="M20" s="296">
        <f>((อัตราค่าธรรมเนียม!$B$14*แผนรับนิสิตหลักสูตรหลังปรับปรุง!P33*60%)+(อัตราค่าธรรมเนียม!$B$14*แผนรับนิสิตหลักสูตรหลังปรับปรุง!P33*100%)+(อัตราค่าธรรมเนียม!$B$14*แผนรับนิสิตหลักสูตรหลังปรับปรุง!Q33*40%))</f>
        <v>8280000</v>
      </c>
      <c r="N20" s="296">
        <f>((อัตราค่าธรรมเนียม!$B$14*แผนรับนิสิตหลักสูตรหลังปรับปรุง!Q33*60%)+(อัตราค่าธรรมเนียม!$B$14*แผนรับนิสิตหลักสูตรหลังปรับปรุง!Q33*100%)+(อัตราค่าธรรมเนียม!$B$14*แผนรับนิสิตหลักสูตรหลังปรับปรุง!R33*40%))</f>
        <v>8280000</v>
      </c>
      <c r="O20" s="296">
        <f>((อัตราค่าธรรมเนียม!$B$14*แผนรับนิสิตหลักสูตรหลังปรับปรุง!R33*60%)+(อัตราค่าธรรมเนียม!$B$14*แผนรับนิสิตหลักสูตรหลังปรับปรุง!R33*100%)+(อัตราค่าธรรมเนียม!$B$14*แผนรับนิสิตหลักสูตรหลังปรับปรุง!S33*40%))</f>
        <v>8280000</v>
      </c>
      <c r="P20" s="296"/>
      <c r="Q20" s="296"/>
      <c r="R20" s="296"/>
      <c r="S20" s="296"/>
      <c r="T20" s="296"/>
      <c r="U20" s="296"/>
      <c r="V20" s="296"/>
      <c r="W20" s="296"/>
      <c r="X20" s="296"/>
      <c r="Y20" s="296"/>
    </row>
    <row r="21" spans="1:25" ht="18.75">
      <c r="A21" s="140"/>
      <c r="B21" s="20" t="s">
        <v>5998</v>
      </c>
      <c r="C21" s="349"/>
      <c r="D21" s="296"/>
      <c r="E21" s="296"/>
      <c r="F21" s="296">
        <f>((อัตราค่าธรรมเนียม!$B$14*แผนรับนิสิตหลักสูตรหลังปรับปรุง!I34*60%)+(อัตราค่าธรรมเนียม!$B$14*แผนรับนิสิตหลักสูตรหลังปรับปรุง!I34*100%)+(อัตราค่าธรรมเนียม!$B$14*แผนรับนิสิตหลักสูตรหลังปรับปรุง!J34*40%))</f>
        <v>828000</v>
      </c>
      <c r="G21" s="296">
        <f>((อัตราค่าธรรมเนียม!$B$14*แผนรับนิสิตหลักสูตรหลังปรับปรุง!J34*60%)+(อัตราค่าธรรมเนียม!$B$14*แผนรับนิสิตหลักสูตรหลังปรับปรุง!J34*100%)+(อัตราค่าธรรมเนียม!$B$14*แผนรับนิสิตหลักสูตรหลังปรับปรุง!K34*40%))</f>
        <v>4140000</v>
      </c>
      <c r="H21" s="296">
        <f>((อัตราค่าธรรมเนียม!$B$14*แผนรับนิสิตหลักสูตรหลังปรับปรุง!K34*60%)+(อัตราค่าธรรมเนียม!$B$14*แผนรับนิสิตหลักสูตรหลังปรับปรุง!K34*100%)+(อัตราค่าธรรมเนียม!$B$14*แผนรับนิสิตหลักสูตรหลังปรับปรุง!L34*40%))</f>
        <v>4554000</v>
      </c>
      <c r="I21" s="296">
        <f>((อัตราค่าธรรมเนียม!$B$14*แผนรับนิสิตหลักสูตรหลังปรับปรุง!L34*60%)+(อัตราค่าธรรมเนียม!$B$14*แผนรับนิสิตหลักสูตรหลังปรับปรุง!L34*100%)+(อัตราค่าธรรมเนียม!$B$14*แผนรับนิสิตหลักสูตรหลังปรับปรุง!M34*40%))</f>
        <v>6210000</v>
      </c>
      <c r="J21" s="296">
        <f>((อัตราค่าธรรมเนียม!$B$14*แผนรับนิสิตหลักสูตรหลังปรับปรุง!M34*60%)+(อัตราค่าธรรมเนียม!$B$14*แผนรับนิสิตหลักสูตรหลังปรับปรุง!M34*100%)+(อัตราค่าธรรมเนียม!$B$14*แผนรับนิสิตหลักสูตรหลังปรับปรุง!N34*40%))</f>
        <v>6210000</v>
      </c>
      <c r="K21" s="296">
        <f>((อัตราค่าธรรมเนียม!$B$14*แผนรับนิสิตหลักสูตรหลังปรับปรุง!N34*60%)+(อัตราค่าธรรมเนียม!$B$14*แผนรับนิสิตหลักสูตรหลังปรับปรุง!N34*100%)+(อัตราค่าธรรมเนียม!$B$14*แผนรับนิสิตหลักสูตรหลังปรับปรุง!O34*40%))</f>
        <v>6624000</v>
      </c>
      <c r="L21" s="296">
        <f>((อัตราค่าธรรมเนียม!$B$14*แผนรับนิสิตหลักสูตรหลังปรับปรุง!O34*60%)+(อัตราค่าธรรมเนียม!$B$14*แผนรับนิสิตหลักสูตรหลังปรับปรุง!O34*100%)+(อัตราค่าธรรมเนียม!$B$14*แผนรับนิสิตหลักสูตรหลังปรับปรุง!P34*40%))</f>
        <v>8280000</v>
      </c>
      <c r="M21" s="296">
        <f>((อัตราค่าธรรมเนียม!$B$14*แผนรับนิสิตหลักสูตรหลังปรับปรุง!P34*60%)+(อัตราค่าธรรมเนียม!$B$14*แผนรับนิสิตหลักสูตรหลังปรับปรุง!P34*100%)+(อัตราค่าธรรมเนียม!$B$14*แผนรับนิสิตหลักสูตรหลังปรับปรุง!Q34*40%))</f>
        <v>8280000</v>
      </c>
      <c r="N21" s="296">
        <f>((อัตราค่าธรรมเนียม!$B$14*แผนรับนิสิตหลักสูตรหลังปรับปรุง!Q34*60%)+(อัตราค่าธรรมเนียม!$B$14*แผนรับนิสิตหลักสูตรหลังปรับปรุง!Q34*100%)+(อัตราค่าธรรมเนียม!$B$14*แผนรับนิสิตหลักสูตรหลังปรับปรุง!R34*40%))</f>
        <v>8280000</v>
      </c>
      <c r="O21" s="296">
        <f>((อัตราค่าธรรมเนียม!$B$14*แผนรับนิสิตหลักสูตรหลังปรับปรุง!R34*60%)+(อัตราค่าธรรมเนียม!$B$14*แผนรับนิสิตหลักสูตรหลังปรับปรุง!R34*100%)+(อัตราค่าธรรมเนียม!$B$14*แผนรับนิสิตหลักสูตรหลังปรับปรุง!S34*40%))</f>
        <v>8280000</v>
      </c>
      <c r="P21" s="296">
        <f>((อัตราค่าธรรมเนียม!$B$14*แผนรับนิสิตหลักสูตรหลังปรับปรุง!S34*60%)+(อัตราค่าธรรมเนียม!$B$14*แผนรับนิสิตหลักสูตรหลังปรับปรุง!S34*100%)+(อัตราค่าธรรมเนียม!$B$14*แผนรับนิสิตหลักสูตรหลังปรับปรุง!T34*40%))</f>
        <v>8280000</v>
      </c>
      <c r="Q21" s="296">
        <f>((อัตราค่าธรรมเนียม!$B$14*แผนรับนิสิตหลักสูตรหลังปรับปรุง!T34*60%)+(อัตราค่าธรรมเนียม!$B$14*แผนรับนิสิตหลักสูตรหลังปรับปรุง!T34*100%)+(อัตราค่าธรรมเนียม!$B$14*แผนรับนิสิตหลักสูตรหลังปรับปรุง!U34*40%))</f>
        <v>8280000</v>
      </c>
      <c r="R21" s="296">
        <f>((อัตราค่าธรรมเนียม!$B$14*แผนรับนิสิตหลักสูตรหลังปรับปรุง!U34*60%)+(อัตราค่าธรรมเนียม!$B$14*แผนรับนิสิตหลักสูตรหลังปรับปรุง!U34*100%)+(อัตราค่าธรรมเนียม!$B$14*แผนรับนิสิตหลักสูตรหลังปรับปรุง!V34*40%))</f>
        <v>8280000</v>
      </c>
      <c r="S21" s="296">
        <f>((อัตราค่าธรรมเนียม!$B$14*แผนรับนิสิตหลักสูตรหลังปรับปรุง!V34*60%)+(อัตราค่าธรรมเนียม!$B$14*แผนรับนิสิตหลักสูตรหลังปรับปรุง!V34*100%)+(อัตราค่าธรรมเนียม!$B$14*แผนรับนิสิตหลักสูตรหลังปรับปรุง!W34*40%))</f>
        <v>8280000</v>
      </c>
      <c r="T21" s="296">
        <f>((อัตราค่าธรรมเนียม!$B$14*แผนรับนิสิตหลักสูตรหลังปรับปรุง!W34*60%)+(อัตราค่าธรรมเนียม!$B$14*แผนรับนิสิตหลักสูตรหลังปรับปรุง!W34*100%)+(อัตราค่าธรรมเนียม!$B$14*แผนรับนิสิตหลักสูตรหลังปรับปรุง!X34*40%))</f>
        <v>8280000</v>
      </c>
      <c r="U21" s="296">
        <f>((อัตราค่าธรรมเนียม!$B$14*แผนรับนิสิตหลักสูตรหลังปรับปรุง!X34*60%)+(อัตราค่าธรรมเนียม!$B$14*แผนรับนิสิตหลักสูตรหลังปรับปรุง!X34*100%)+(อัตราค่าธรรมเนียม!$B$14*แผนรับนิสิตหลักสูตรหลังปรับปรุง!Y34*40%))</f>
        <v>8280000</v>
      </c>
      <c r="V21" s="296">
        <f>((อัตราค่าธรรมเนียม!$B$14*แผนรับนิสิตหลักสูตรหลังปรับปรุง!Y34*60%)+(อัตราค่าธรรมเนียม!$B$14*แผนรับนิสิตหลักสูตรหลังปรับปรุง!Y34*100%)+(อัตราค่าธรรมเนียม!$B$14*แผนรับนิสิตหลักสูตรหลังปรับปรุง!Z34*40%))</f>
        <v>8280000</v>
      </c>
      <c r="W21" s="296">
        <f>((อัตราค่าธรรมเนียม!$B$14*แผนรับนิสิตหลักสูตรหลังปรับปรุง!Z34*60%)+(อัตราค่าธรรมเนียม!$B$14*แผนรับนิสิตหลักสูตรหลังปรับปรุง!Z34*100%)+(อัตราค่าธรรมเนียม!$B$14*แผนรับนิสิตหลักสูตรหลังปรับปรุง!AA34*40%))</f>
        <v>8280000</v>
      </c>
      <c r="X21" s="296">
        <f>((อัตราค่าธรรมเนียม!$B$14*แผนรับนิสิตหลักสูตรหลังปรับปรุง!AA34*60%)+(อัตราค่าธรรมเนียม!$B$14*แผนรับนิสิตหลักสูตรหลังปรับปรุง!AA34*100%)+(อัตราค่าธรรมเนียม!$B$14*แผนรับนิสิตหลักสูตรหลังปรับปรุง!AB34*40%))</f>
        <v>8280000</v>
      </c>
      <c r="Y21" s="296">
        <f>((อัตราค่าธรรมเนียม!$B$14*แผนรับนิสิตหลักสูตรหลังปรับปรุง!AB34*60%)+(อัตราค่าธรรมเนียม!$B$14*แผนรับนิสิตหลักสูตรหลังปรับปรุง!AB34*100%)+(อัตราค่าธรรมเนียม!$B$14*แผนรับนิสิตหลักสูตรหลังปรับปรุง!AC34*40%))</f>
        <v>8280000</v>
      </c>
    </row>
    <row r="22" spans="1:25" ht="18.75">
      <c r="A22" s="140"/>
      <c r="B22" s="20" t="s">
        <v>5999</v>
      </c>
      <c r="C22" s="348"/>
      <c r="D22" s="296"/>
      <c r="E22" s="296"/>
      <c r="F22" s="296"/>
      <c r="G22" s="296">
        <f>((อัตราค่าธรรมเนียม!$B$14*แผนรับนิสิตหลักสูตรหลังปรับปรุง!J35*60%)+(อัตราค่าธรรมเนียม!$B$14*แผนรับนิสิตหลักสูตรหลังปรับปรุง!J35*100%)+(อัตราค่าธรรมเนียม!$B$14*แผนรับนิสิตหลักสูตรหลังปรับปรุง!K35*40%))</f>
        <v>828000</v>
      </c>
      <c r="H22" s="296">
        <f>((อัตราค่าธรรมเนียม!$B$14*แผนรับนิสิตหลักสูตรหลังปรับปรุง!K35*60%)+(อัตราค่าธรรมเนียม!$B$14*แผนรับนิสิตหลักสูตรหลังปรับปรุง!K35*100%)+(อัตราค่าธรรมเนียม!$B$14*แผนรับนิสิตหลักสูตรหลังปรับปรุง!L35*40%))</f>
        <v>4140000</v>
      </c>
      <c r="I22" s="296">
        <f>((อัตราค่าธรรมเนียม!$B$14*แผนรับนิสิตหลักสูตรหลังปรับปรุง!L35*60%)+(อัตราค่าธรรมเนียม!$B$14*แผนรับนิสิตหลักสูตรหลังปรับปรุง!L35*100%)+(อัตราค่าธรรมเนียม!$B$14*แผนรับนิสิตหลักสูตรหลังปรับปรุง!M35*40%))</f>
        <v>4554000</v>
      </c>
      <c r="J22" s="296">
        <f>((อัตราค่าธรรมเนียม!$B$14*แผนรับนิสิตหลักสูตรหลังปรับปรุง!M35*60%)+(อัตราค่าธรรมเนียม!$B$14*แผนรับนิสิตหลักสูตรหลังปรับปรุง!M35*100%)+(อัตราค่าธรรมเนียม!$B$14*แผนรับนิสิตหลักสูตรหลังปรับปรุง!N35*40%))</f>
        <v>6210000</v>
      </c>
      <c r="K22" s="296">
        <f>((อัตราค่าธรรมเนียม!$B$14*แผนรับนิสิตหลักสูตรหลังปรับปรุง!N35*60%)+(อัตราค่าธรรมเนียม!$B$14*แผนรับนิสิตหลักสูตรหลังปรับปรุง!N35*100%)+(อัตราค่าธรรมเนียม!$B$14*แผนรับนิสิตหลักสูตรหลังปรับปรุง!O35*40%))</f>
        <v>6210000</v>
      </c>
      <c r="L22" s="296">
        <f>((อัตราค่าธรรมเนียม!$B$14*แผนรับนิสิตหลักสูตรหลังปรับปรุง!O35*60%)+(อัตราค่าธรรมเนียม!$B$14*แผนรับนิสิตหลักสูตรหลังปรับปรุง!O35*100%)+(อัตราค่าธรรมเนียม!$B$14*แผนรับนิสิตหลักสูตรหลังปรับปรุง!P35*40%))</f>
        <v>6624000</v>
      </c>
      <c r="M22" s="296">
        <f>((อัตราค่าธรรมเนียม!$B$14*แผนรับนิสิตหลักสูตรหลังปรับปรุง!P35*60%)+(อัตราค่าธรรมเนียม!$B$14*แผนรับนิสิตหลักสูตรหลังปรับปรุง!P35*100%)+(อัตราค่าธรรมเนียม!$B$14*แผนรับนิสิตหลักสูตรหลังปรับปรุง!Q35*40%))</f>
        <v>8280000</v>
      </c>
      <c r="N22" s="296">
        <f>((อัตราค่าธรรมเนียม!$B$14*แผนรับนิสิตหลักสูตรหลังปรับปรุง!Q35*60%)+(อัตราค่าธรรมเนียม!$B$14*แผนรับนิสิตหลักสูตรหลังปรับปรุง!Q35*100%)+(อัตราค่าธรรมเนียม!$B$14*แผนรับนิสิตหลักสูตรหลังปรับปรุง!R35*40%))</f>
        <v>8280000</v>
      </c>
      <c r="O22" s="296">
        <f>((อัตราค่าธรรมเนียม!$B$14*แผนรับนิสิตหลักสูตรหลังปรับปรุง!R35*60%)+(อัตราค่าธรรมเนียม!$B$14*แผนรับนิสิตหลักสูตรหลังปรับปรุง!R35*100%)+(อัตราค่าธรรมเนียม!$B$14*แผนรับนิสิตหลักสูตรหลังปรับปรุง!S35*40%))</f>
        <v>8280000</v>
      </c>
      <c r="P22" s="296">
        <f>((อัตราค่าธรรมเนียม!$B$14*แผนรับนิสิตหลักสูตรหลังปรับปรุง!S35*60%)+(อัตราค่าธรรมเนียม!$B$14*แผนรับนิสิตหลักสูตรหลังปรับปรุง!S35*100%)+(อัตราค่าธรรมเนียม!$B$14*แผนรับนิสิตหลักสูตรหลังปรับปรุง!T35*40%))</f>
        <v>8280000</v>
      </c>
      <c r="Q22" s="296">
        <f>((อัตราค่าธรรมเนียม!$B$14*แผนรับนิสิตหลักสูตรหลังปรับปรุง!T35*60%)+(อัตราค่าธรรมเนียม!$B$14*แผนรับนิสิตหลักสูตรหลังปรับปรุง!T35*100%)+(อัตราค่าธรรมเนียม!$B$14*แผนรับนิสิตหลักสูตรหลังปรับปรุง!U35*40%))</f>
        <v>8280000</v>
      </c>
      <c r="R22" s="296">
        <f>((อัตราค่าธรรมเนียม!$B$14*แผนรับนิสิตหลักสูตรหลังปรับปรุง!U35*60%)+(อัตราค่าธรรมเนียม!$B$14*แผนรับนิสิตหลักสูตรหลังปรับปรุง!U35*100%)+(อัตราค่าธรรมเนียม!$B$14*แผนรับนิสิตหลักสูตรหลังปรับปรุง!V35*40%))</f>
        <v>8280000</v>
      </c>
      <c r="S22" s="296">
        <f>((อัตราค่าธรรมเนียม!$B$14*แผนรับนิสิตหลักสูตรหลังปรับปรุง!V35*60%)+(อัตราค่าธรรมเนียม!$B$14*แผนรับนิสิตหลักสูตรหลังปรับปรุง!V35*100%)+(อัตราค่าธรรมเนียม!$B$14*แผนรับนิสิตหลักสูตรหลังปรับปรุง!W35*40%))</f>
        <v>8280000</v>
      </c>
      <c r="T22" s="296">
        <f>((อัตราค่าธรรมเนียม!$B$14*แผนรับนิสิตหลักสูตรหลังปรับปรุง!W35*60%)+(อัตราค่าธรรมเนียม!$B$14*แผนรับนิสิตหลักสูตรหลังปรับปรุง!W35*100%)+(อัตราค่าธรรมเนียม!$B$14*แผนรับนิสิตหลักสูตรหลังปรับปรุง!X35*40%))</f>
        <v>8280000</v>
      </c>
      <c r="U22" s="296">
        <f>((อัตราค่าธรรมเนียม!$B$14*แผนรับนิสิตหลักสูตรหลังปรับปรุง!X35*60%)+(อัตราค่าธรรมเนียม!$B$14*แผนรับนิสิตหลักสูตรหลังปรับปรุง!X35*100%)+(อัตราค่าธรรมเนียม!$B$14*แผนรับนิสิตหลักสูตรหลังปรับปรุง!Y35*40%))</f>
        <v>8280000</v>
      </c>
      <c r="V22" s="296">
        <f>((อัตราค่าธรรมเนียม!$B$14*แผนรับนิสิตหลักสูตรหลังปรับปรุง!Y35*60%)+(อัตราค่าธรรมเนียม!$B$14*แผนรับนิสิตหลักสูตรหลังปรับปรุง!Y35*100%)+(อัตราค่าธรรมเนียม!$B$14*แผนรับนิสิตหลักสูตรหลังปรับปรุง!Z35*40%))</f>
        <v>8280000</v>
      </c>
      <c r="W22" s="296">
        <f>((อัตราค่าธรรมเนียม!$B$14*แผนรับนิสิตหลักสูตรหลังปรับปรุง!Z35*60%)+(อัตราค่าธรรมเนียม!$B$14*แผนรับนิสิตหลักสูตรหลังปรับปรุง!Z35*100%)+(อัตราค่าธรรมเนียม!$B$14*แผนรับนิสิตหลักสูตรหลังปรับปรุง!AA35*40%))</f>
        <v>8280000</v>
      </c>
      <c r="X22" s="296">
        <f>((อัตราค่าธรรมเนียม!$B$14*แผนรับนิสิตหลักสูตรหลังปรับปรุง!AA35*60%)+(อัตราค่าธรรมเนียม!$B$14*แผนรับนิสิตหลักสูตรหลังปรับปรุง!AA35*100%)+(อัตราค่าธรรมเนียม!$B$14*แผนรับนิสิตหลักสูตรหลังปรับปรุง!AB35*40%))</f>
        <v>8280000</v>
      </c>
      <c r="Y22" s="296">
        <f>((อัตราค่าธรรมเนียม!$B$14*แผนรับนิสิตหลักสูตรหลังปรับปรุง!AB35*60%)+(อัตราค่าธรรมเนียม!$B$14*แผนรับนิสิตหลักสูตรหลังปรับปรุง!AB35*100%)+(อัตราค่าธรรมเนียม!$B$14*แผนรับนิสิตหลักสูตรหลังปรับปรุง!AC35*40%))</f>
        <v>8280000</v>
      </c>
    </row>
    <row r="23" spans="1:25" ht="18.75">
      <c r="A23" s="305" t="s">
        <v>5967</v>
      </c>
      <c r="B23" s="306"/>
      <c r="C23" s="348"/>
      <c r="D23" s="296"/>
      <c r="E23" s="296"/>
      <c r="F23" s="296"/>
      <c r="G23" s="296"/>
      <c r="H23" s="296"/>
      <c r="I23" s="296"/>
      <c r="J23" s="296"/>
      <c r="K23" s="296"/>
      <c r="L23" s="296"/>
      <c r="M23" s="296"/>
      <c r="N23" s="296"/>
      <c r="O23" s="296"/>
      <c r="P23" s="296"/>
      <c r="Q23" s="296"/>
      <c r="R23" s="296"/>
      <c r="S23" s="296"/>
      <c r="T23" s="296"/>
      <c r="U23" s="296"/>
      <c r="V23" s="296"/>
      <c r="W23" s="296"/>
      <c r="X23" s="296"/>
      <c r="Y23" s="296"/>
    </row>
    <row r="24" spans="1:25" s="146" customFormat="1">
      <c r="A24" s="301" t="s">
        <v>67</v>
      </c>
      <c r="B24" s="302"/>
      <c r="C24" s="295"/>
      <c r="D24" s="297"/>
      <c r="E24" s="297"/>
      <c r="F24" s="169"/>
      <c r="G24" s="169"/>
      <c r="H24" s="169"/>
      <c r="I24" s="169"/>
      <c r="J24" s="169"/>
      <c r="K24" s="169"/>
      <c r="L24" s="169"/>
      <c r="M24" s="169"/>
      <c r="N24" s="169"/>
      <c r="O24" s="169"/>
      <c r="P24" s="169"/>
      <c r="Q24" s="169"/>
      <c r="R24" s="169"/>
      <c r="S24" s="169"/>
      <c r="T24" s="169"/>
      <c r="U24" s="169"/>
      <c r="V24" s="169"/>
      <c r="W24" s="169"/>
      <c r="X24" s="169"/>
      <c r="Y24" s="169"/>
    </row>
    <row r="25" spans="1:25" ht="18.75">
      <c r="A25" s="140"/>
      <c r="B25" s="20" t="s">
        <v>6000</v>
      </c>
      <c r="C25" s="296">
        <f>((อัตราค่าธรรมเนียม!$B$16*แผนรับนิสิตหลักสูตรหลังปรับปรุง!G37*40%))</f>
        <v>630000</v>
      </c>
      <c r="D25" s="296">
        <f>((อัตราค่าธรรมเนียม!$B$16*แผนรับนิสิตหลักสูตรหลังปรับปรุง!G37*60%)+(อัตราค่าธรรมเนียม!$B$16*แผนรับนิสิตหลักสูตรหลังปรับปรุง!G37*100%)+(อัตราค่าธรรมเนียม!$B$16*แผนรับนิสิตหลักสูตรหลังปรับปรุง!H37*40%))</f>
        <v>3150000</v>
      </c>
      <c r="E25" s="296">
        <f>((อัตราค่าธรรมเนียม!$B$16*แผนรับนิสิตหลักสูตรหลังปรับปรุง!H37*60%)+(อัตราค่าธรรมเนียม!$B$16*แผนรับนิสิตหลักสูตรหลังปรับปรุง!H37*100%)+(อัตราค่าธรรมเนียม!$B$16*แผนรับนิสิตหลักสูตรหลังปรับปรุง!I37*40%))</f>
        <v>3150000</v>
      </c>
      <c r="F25" s="296">
        <f>((อัตราค่าธรรมเนียม!$B$16*แผนรับนิสิตหลักสูตรหลังปรับปรุง!I37*60%)+(อัตราค่าธรรมเนียม!$B$16*แผนรับนิสิตหลักสูตรหลังปรับปรุง!I37*100%)+(อัตราค่าธรรมเนียม!$B$16*แผนรับนิสิตหลักสูตรหลังปรับปรุง!J37*40%))</f>
        <v>3150000</v>
      </c>
      <c r="G25" s="296">
        <f>((อัตราค่าธรรมเนียม!$B$16*แผนรับนิสิตหลักสูตรหลังปรับปรุง!J37*60%)+(อัตราค่าธรรมเนียม!$B$16*แผนรับนิสิตหลักสูตรหลังปรับปรุง!J37*100%)+(อัตราค่าธรรมเนียม!$B$16*แผนรับนิสิตหลักสูตรหลังปรับปรุง!K37*40%))</f>
        <v>3150000</v>
      </c>
      <c r="H25" s="296">
        <f>((อัตราค่าธรรมเนียม!$B$16*แผนรับนิสิตหลักสูตรหลังปรับปรุง!K37*60%)+(อัตราค่าธรรมเนียม!$B$16*แผนรับนิสิตหลักสูตรหลังปรับปรุง!K37*100%)+(อัตราค่าธรรมเนียม!$B$16*แผนรับนิสิตหลักสูตรหลังปรับปรุง!L37*40%))</f>
        <v>3150000</v>
      </c>
      <c r="I25" s="296">
        <f>((อัตราค่าธรรมเนียม!$B$16*แผนรับนิสิตหลักสูตรหลังปรับปรุง!L37*60%)+(อัตราค่าธรรมเนียม!$B$16*แผนรับนิสิตหลักสูตรหลังปรับปรุง!L37*100%)+(อัตราค่าธรรมเนียม!$B$16*แผนรับนิสิตหลักสูตรหลังปรับปรุง!M37*40%))</f>
        <v>3150000</v>
      </c>
      <c r="J25" s="296">
        <f>((อัตราค่าธรรมเนียม!$B$16*แผนรับนิสิตหลักสูตรหลังปรับปรุง!M37*60%)+(อัตราค่าธรรมเนียม!$B$16*แผนรับนิสิตหลักสูตรหลังปรับปรุง!M37*100%)+(อัตราค่าธรรมเนียม!$B$16*แผนรับนิสิตหลักสูตรหลังปรับปรุง!N37*40%))</f>
        <v>3150000</v>
      </c>
      <c r="K25" s="296">
        <f>((อัตราค่าธรรมเนียม!$B$16*แผนรับนิสิตหลักสูตรหลังปรับปรุง!N37*60%)+(อัตราค่าธรรมเนียม!$B$16*แผนรับนิสิตหลักสูตรหลังปรับปรุง!N37*100%)+(อัตราค่าธรรมเนียม!$B$16*แผนรับนิสิตหลักสูตรหลังปรับปรุง!O37*40%))</f>
        <v>3150000</v>
      </c>
      <c r="L25" s="296">
        <f>((อัตราค่าธรรมเนียม!$B$16*แผนรับนิสิตหลักสูตรหลังปรับปรุง!O37*60%)+(อัตราค่าธรรมเนียม!$B$16*แผนรับนิสิตหลักสูตรหลังปรับปรุง!O37*100%)+(อัตราค่าธรรมเนียม!$B$16*แผนรับนิสิตหลักสูตรหลังปรับปรุง!P37*40%))</f>
        <v>3150000</v>
      </c>
      <c r="M25" s="296">
        <f>((อัตราค่าธรรมเนียม!$B$16*แผนรับนิสิตหลักสูตรหลังปรับปรุง!P37*60%)+(อัตราค่าธรรมเนียม!$B$16*แผนรับนิสิตหลักสูตรหลังปรับปรุง!P37*100%)+(อัตราค่าธรรมเนียม!$B$16*แผนรับนิสิตหลักสูตรหลังปรับปรุง!Q37*40%))</f>
        <v>3150000</v>
      </c>
      <c r="N25" s="296">
        <f>((อัตราค่าธรรมเนียม!$B$16*แผนรับนิสิตหลักสูตรหลังปรับปรุง!Q37*60%)+(อัตราค่าธรรมเนียม!$B$16*แผนรับนิสิตหลักสูตรหลังปรับปรุง!Q37*100%)+(อัตราค่าธรรมเนียม!$B$16*แผนรับนิสิตหลักสูตรหลังปรับปรุง!R37*40%))</f>
        <v>3150000</v>
      </c>
      <c r="O25" s="296">
        <f>((อัตราค่าธรรมเนียม!$B$16*แผนรับนิสิตหลักสูตรหลังปรับปรุง!R37*60%)+(อัตราค่าธรรมเนียม!$B$16*แผนรับนิสิตหลักสูตรหลังปรับปรุง!R37*100%)+(อัตราค่าธรรมเนียม!$B$16*แผนรับนิสิตหลักสูตรหลังปรับปรุง!S37*40%))</f>
        <v>3150000</v>
      </c>
      <c r="P25" s="296">
        <f>((อัตราค่าธรรมเนียม!$B$16*แผนรับนิสิตหลักสูตรหลังปรับปรุง!S37*60%)+(อัตราค่าธรรมเนียม!N16*แผนรับนิสิตหลักสูตรหลังปรับปรุง!S37*100%)+(อัตราค่าธรรมเนียม!$B$16*แผนรับนิสิตหลักสูตรหลังปรับปรุง!T37*40%))</f>
        <v>1575000</v>
      </c>
      <c r="Q25" s="296">
        <f>((อัตราค่าธรรมเนียม!$B$16*แผนรับนิสิตหลักสูตรหลังปรับปรุง!T37*60%)+(อัตราค่าธรรมเนียม!O16*แผนรับนิสิตหลักสูตรหลังปรับปรุง!T37*100%)+(อัตราค่าธรรมเนียม!$B$16*แผนรับนิสิตหลักสูตรหลังปรับปรุง!U37*40%))</f>
        <v>1575000</v>
      </c>
      <c r="R25" s="296">
        <f>((อัตราค่าธรรมเนียม!$B$16*แผนรับนิสิตหลักสูตรหลังปรับปรุง!U37*60%)+(อัตราค่าธรรมเนียม!P16*แผนรับนิสิตหลักสูตรหลังปรับปรุง!U37*100%)+(อัตราค่าธรรมเนียม!$B$16*แผนรับนิสิตหลักสูตรหลังปรับปรุง!V37*40%))</f>
        <v>1575000</v>
      </c>
      <c r="S25" s="296">
        <f>((อัตราค่าธรรมเนียม!$B$16*แผนรับนิสิตหลักสูตรหลังปรับปรุง!V37*60%)+(อัตราค่าธรรมเนียม!Q16*แผนรับนิสิตหลักสูตรหลังปรับปรุง!V37*100%)+(อัตราค่าธรรมเนียม!$B$16*แผนรับนิสิตหลักสูตรหลังปรับปรุง!W37*40%))</f>
        <v>1575000</v>
      </c>
      <c r="T25" s="296">
        <f>((อัตราค่าธรรมเนียม!$B$16*แผนรับนิสิตหลักสูตรหลังปรับปรุง!W37*60%)+(อัตราค่าธรรมเนียม!R16*แผนรับนิสิตหลักสูตรหลังปรับปรุง!W37*100%)+(อัตราค่าธรรมเนียม!$B$16*แผนรับนิสิตหลักสูตรหลังปรับปรุง!X37*40%))</f>
        <v>1575000</v>
      </c>
      <c r="U25" s="296">
        <f>((อัตราค่าธรรมเนียม!$B$16*แผนรับนิสิตหลักสูตรหลังปรับปรุง!X37*60%)+(อัตราค่าธรรมเนียม!S16*แผนรับนิสิตหลักสูตรหลังปรับปรุง!X37*100%)+(อัตราค่าธรรมเนียม!$B$16*แผนรับนิสิตหลักสูตรหลังปรับปรุง!Y37*40%))</f>
        <v>1575000</v>
      </c>
      <c r="V25" s="296">
        <f>((อัตราค่าธรรมเนียม!$B$16*แผนรับนิสิตหลักสูตรหลังปรับปรุง!Y37*60%)+(อัตราค่าธรรมเนียม!T16*แผนรับนิสิตหลักสูตรหลังปรับปรุง!Y37*100%)+(อัตราค่าธรรมเนียม!$B$16*แผนรับนิสิตหลักสูตรหลังปรับปรุง!Z37*40%))</f>
        <v>1575000</v>
      </c>
      <c r="W25" s="296">
        <f>((อัตราค่าธรรมเนียม!$B$16*แผนรับนิสิตหลักสูตรหลังปรับปรุง!Z37*60%)+(อัตราค่าธรรมเนียม!U16*แผนรับนิสิตหลักสูตรหลังปรับปรุง!Z37*100%)+(อัตราค่าธรรมเนียม!$B$16*แผนรับนิสิตหลักสูตรหลังปรับปรุง!AA37*40%))</f>
        <v>1575000</v>
      </c>
      <c r="X25" s="296">
        <f>((อัตราค่าธรรมเนียม!$B$16*แผนรับนิสิตหลักสูตรหลังปรับปรุง!AA37*60%)+(อัตราค่าธรรมเนียม!V16*แผนรับนิสิตหลักสูตรหลังปรับปรุง!AA37*100%)+(อัตราค่าธรรมเนียม!$B$16*แผนรับนิสิตหลักสูตรหลังปรับปรุง!AB37*40%))</f>
        <v>1575000</v>
      </c>
      <c r="Y25" s="296">
        <f>((อัตราค่าธรรมเนียม!$B$16*แผนรับนิสิตหลักสูตรหลังปรับปรุง!AB37*60%)+(อัตราค่าธรรมเนียม!W16*แผนรับนิสิตหลักสูตรหลังปรับปรุง!AB37*100%)+(อัตราค่าธรรมเนียม!$B$16*แผนรับนิสิตหลักสูตรหลังปรับปรุง!AC37*40%))</f>
        <v>1575000</v>
      </c>
    </row>
    <row r="26" spans="1:25" ht="18.75">
      <c r="A26" s="140"/>
      <c r="B26" s="20" t="s">
        <v>6001</v>
      </c>
      <c r="C26" s="348"/>
      <c r="D26" s="296">
        <f>((อัตราค่าธรรมเนียม!$B$16*แผนรับนิสิตหลักสูตรหลังปรับปรุง!G38*60%)+(อัตราค่าธรรมเนียม!B17*แผนรับนิสิตหลักสูตรหลังปรับปรุง!G38*100%)+(อัตราค่าธรรมเนียม!$B$16*แผนรับนิสิตหลักสูตรหลังปรับปรุง!H38*40%))</f>
        <v>630000</v>
      </c>
      <c r="E26" s="296">
        <f>((อัตราค่าธรรมเนียม!$B$16*แผนรับนิสิตหลักสูตรหลังปรับปรุง!H38*60%)+(อัตราค่าธรรมเนียม!$B$16*แผนรับนิสิตหลักสูตรหลังปรับปรุง!H38*100%)+(อัตราค่าธรรมเนียม!$B$16*แผนรับนิสิตหลักสูตรหลังปรับปรุง!I38*40%))</f>
        <v>3150000</v>
      </c>
      <c r="F26" s="296">
        <f>((อัตราค่าธรรมเนียม!$B$16*แผนรับนิสิตหลักสูตรหลังปรับปรุง!I38*60%)+(อัตราค่าธรรมเนียม!$B$16*แผนรับนิสิตหลักสูตรหลังปรับปรุง!I38*100%)+(อัตราค่าธรรมเนียม!$B$16*แผนรับนิสิตหลักสูตรหลังปรับปรุง!J38*40%))</f>
        <v>3150000</v>
      </c>
      <c r="G26" s="296">
        <f>((อัตราค่าธรรมเนียม!$B$16*แผนรับนิสิตหลักสูตรหลังปรับปรุง!J38*60%)+(อัตราค่าธรรมเนียม!$B$16*แผนรับนิสิตหลักสูตรหลังปรับปรุง!J38*100%)+(อัตราค่าธรรมเนียม!$B$16*แผนรับนิสิตหลักสูตรหลังปรับปรุง!K38*40%))</f>
        <v>3150000</v>
      </c>
      <c r="H26" s="296">
        <f>((อัตราค่าธรรมเนียม!$B$16*แผนรับนิสิตหลักสูตรหลังปรับปรุง!K38*60%)+(อัตราค่าธรรมเนียม!$B$16*แผนรับนิสิตหลักสูตรหลังปรับปรุง!K38*100%)+(อัตราค่าธรรมเนียม!$B$16*แผนรับนิสิตหลักสูตรหลังปรับปรุง!L38*40%))</f>
        <v>3150000</v>
      </c>
      <c r="I26" s="296">
        <f>((อัตราค่าธรรมเนียม!$B$16*แผนรับนิสิตหลักสูตรหลังปรับปรุง!L38*60%)+(อัตราค่าธรรมเนียม!$B$16*แผนรับนิสิตหลักสูตรหลังปรับปรุง!L38*100%)+(อัตราค่าธรรมเนียม!$B$16*แผนรับนิสิตหลักสูตรหลังปรับปรุง!M38*40%))</f>
        <v>3150000</v>
      </c>
      <c r="J26" s="296">
        <f>((อัตราค่าธรรมเนียม!$B$16*แผนรับนิสิตหลักสูตรหลังปรับปรุง!M38*60%)+(อัตราค่าธรรมเนียม!$B$16*แผนรับนิสิตหลักสูตรหลังปรับปรุง!M38*100%)+(อัตราค่าธรรมเนียม!$B$16*แผนรับนิสิตหลักสูตรหลังปรับปรุง!N38*40%))</f>
        <v>3150000</v>
      </c>
      <c r="K26" s="296">
        <f>((อัตราค่าธรรมเนียม!$B$16*แผนรับนิสิตหลักสูตรหลังปรับปรุง!N38*60%)+(อัตราค่าธรรมเนียม!$B$16*แผนรับนิสิตหลักสูตรหลังปรับปรุง!N38*100%)+(อัตราค่าธรรมเนียม!$B$16*แผนรับนิสิตหลักสูตรหลังปรับปรุง!O38*40%))</f>
        <v>3150000</v>
      </c>
      <c r="L26" s="296">
        <f>((อัตราค่าธรรมเนียม!$B$16*แผนรับนิสิตหลักสูตรหลังปรับปรุง!O38*60%)+(อัตราค่าธรรมเนียม!$B$16*แผนรับนิสิตหลักสูตรหลังปรับปรุง!O38*100%)+(อัตราค่าธรรมเนียม!$B$16*แผนรับนิสิตหลักสูตรหลังปรับปรุง!P38*40%))</f>
        <v>3150000</v>
      </c>
      <c r="M26" s="296">
        <f>((อัตราค่าธรรมเนียม!$B$16*แผนรับนิสิตหลักสูตรหลังปรับปรุง!P38*60%)+(อัตราค่าธรรมเนียม!$B$16*แผนรับนิสิตหลักสูตรหลังปรับปรุง!P38*100%)+(อัตราค่าธรรมเนียม!$B$16*แผนรับนิสิตหลักสูตรหลังปรับปรุง!Q38*40%))</f>
        <v>3150000</v>
      </c>
      <c r="N26" s="296">
        <f>((อัตราค่าธรรมเนียม!$B$16*แผนรับนิสิตหลักสูตรหลังปรับปรุง!Q38*60%)+(อัตราค่าธรรมเนียม!$B$16*แผนรับนิสิตหลักสูตรหลังปรับปรุง!Q38*100%)+(อัตราค่าธรรมเนียม!$B$16*แผนรับนิสิตหลักสูตรหลังปรับปรุง!R38*40%))</f>
        <v>3150000</v>
      </c>
      <c r="O26" s="296">
        <f>((อัตราค่าธรรมเนียม!$B$16*แผนรับนิสิตหลักสูตรหลังปรับปรุง!R38*60%)+(อัตราค่าธรรมเนียม!M17*แผนรับนิสิตหลักสูตรหลังปรับปรุง!R38*100%)+(อัตราค่าธรรมเนียม!$B$16*แผนรับนิสิตหลักสูตรหลังปรับปรุง!S38*40%))</f>
        <v>1575000</v>
      </c>
      <c r="P26" s="296"/>
      <c r="Q26" s="296"/>
      <c r="R26" s="296"/>
      <c r="S26" s="296"/>
      <c r="T26" s="296"/>
      <c r="U26" s="296"/>
      <c r="V26" s="296"/>
      <c r="W26" s="296"/>
      <c r="X26" s="296"/>
      <c r="Y26" s="296"/>
    </row>
    <row r="27" spans="1:25" s="146" customFormat="1">
      <c r="A27" s="301" t="s">
        <v>5942</v>
      </c>
      <c r="B27" s="302"/>
      <c r="C27" s="295"/>
      <c r="D27" s="297"/>
      <c r="E27" s="297"/>
      <c r="F27" s="297"/>
      <c r="G27" s="297"/>
      <c r="H27" s="297"/>
      <c r="I27" s="297"/>
      <c r="J27" s="297"/>
      <c r="K27" s="297"/>
      <c r="L27" s="297"/>
      <c r="M27" s="297"/>
      <c r="N27" s="297"/>
      <c r="O27" s="297"/>
      <c r="P27" s="297"/>
      <c r="Q27" s="297"/>
      <c r="R27" s="297"/>
      <c r="S27" s="297"/>
      <c r="T27" s="297"/>
      <c r="U27" s="297"/>
      <c r="V27" s="297"/>
      <c r="W27" s="297"/>
      <c r="X27" s="297"/>
      <c r="Y27" s="297"/>
    </row>
    <row r="28" spans="1:25" ht="18.75">
      <c r="A28" s="140"/>
      <c r="B28" s="20" t="s">
        <v>6000</v>
      </c>
      <c r="C28" s="350">
        <f>((อัตราค่าธรรมเนียม!$B$17*แผนรับนิสิตหลักสูตรหลังปรับปรุง!G40*40%))</f>
        <v>72000</v>
      </c>
      <c r="D28" s="296">
        <f>((อัตราค่าธรรมเนียม!$B$17*แผนรับนิสิตหลักสูตรหลังปรับปรุง!G40*60%)+(อัตราค่าธรรมเนียม!$B$17*แผนรับนิสิตหลักสูตรหลังปรับปรุง!G40*100%)+(อัตราค่าธรรมเนียม!$B$17*แผนรับนิสิตหลักสูตรหลังปรับปรุง!H40*40%))</f>
        <v>360000</v>
      </c>
      <c r="E28" s="296">
        <f>((อัตราค่าธรรมเนียม!$B$17*แผนรับนิสิตหลักสูตรหลังปรับปรุง!H40*60%)+(อัตราค่าธรรมเนียม!$B$17*แผนรับนิสิตหลักสูตรหลังปรับปรุง!H40*100%)+(อัตราค่าธรรมเนียม!$B$17*แผนรับนิสิตหลักสูตรหลังปรับปรุง!I40*40%))</f>
        <v>360000</v>
      </c>
      <c r="F28" s="296">
        <f>((อัตราค่าธรรมเนียม!$B$17*แผนรับนิสิตหลักสูตรหลังปรับปรุง!I40*60%)+(อัตราค่าธรรมเนียม!$B$17*แผนรับนิสิตหลักสูตรหลังปรับปรุง!I40*100%)+(อัตราค่าธรรมเนียม!$B$17*แผนรับนิสิตหลักสูตรหลังปรับปรุง!J40*40%))</f>
        <v>360000</v>
      </c>
      <c r="G28" s="296">
        <f>((อัตราค่าธรรมเนียม!$B$17*แผนรับนิสิตหลักสูตรหลังปรับปรุง!J40*60%)+(อัตราค่าธรรมเนียม!$B$17*แผนรับนิสิตหลักสูตรหลังปรับปรุง!J40*100%)+(อัตราค่าธรรมเนียม!$B$17*แผนรับนิสิตหลักสูตรหลังปรับปรุง!K40*40%))</f>
        <v>360000</v>
      </c>
      <c r="H28" s="296">
        <f>((อัตราค่าธรรมเนียม!$B$17*แผนรับนิสิตหลักสูตรหลังปรับปรุง!K40*60%)+(อัตราค่าธรรมเนียม!$B$17*แผนรับนิสิตหลักสูตรหลังปรับปรุง!K40*100%)+(อัตราค่าธรรมเนียม!$B$17*แผนรับนิสิตหลักสูตรหลังปรับปรุง!L40*40%))</f>
        <v>360000</v>
      </c>
      <c r="I28" s="296">
        <f>((อัตราค่าธรรมเนียม!$B$17*แผนรับนิสิตหลักสูตรหลังปรับปรุง!L40*60%)+(อัตราค่าธรรมเนียม!$B$17*แผนรับนิสิตหลักสูตรหลังปรับปรุง!L40*100%)+(อัตราค่าธรรมเนียม!$B$17*แผนรับนิสิตหลักสูตรหลังปรับปรุง!M40*40%))</f>
        <v>360000</v>
      </c>
      <c r="J28" s="296">
        <f>((อัตราค่าธรรมเนียม!$B$17*แผนรับนิสิตหลักสูตรหลังปรับปรุง!M40*60%)+(อัตราค่าธรรมเนียม!$B$17*แผนรับนิสิตหลักสูตรหลังปรับปรุง!M40*100%)+(อัตราค่าธรรมเนียม!$B$17*แผนรับนิสิตหลักสูตรหลังปรับปรุง!N40*40%))</f>
        <v>360000</v>
      </c>
      <c r="K28" s="296">
        <f>((อัตราค่าธรรมเนียม!$B$17*แผนรับนิสิตหลักสูตรหลังปรับปรุง!N40*60%)+(อัตราค่าธรรมเนียม!$B$17*แผนรับนิสิตหลักสูตรหลังปรับปรุง!N40*100%)+(อัตราค่าธรรมเนียม!$B$17*แผนรับนิสิตหลักสูตรหลังปรับปรุง!O40*40%))</f>
        <v>360000</v>
      </c>
      <c r="L28" s="296">
        <f>((อัตราค่าธรรมเนียม!$B$17*แผนรับนิสิตหลักสูตรหลังปรับปรุง!O40*60%)+(อัตราค่าธรรมเนียม!$B$17*แผนรับนิสิตหลักสูตรหลังปรับปรุง!O40*100%)+(อัตราค่าธรรมเนียม!$B$17*แผนรับนิสิตหลักสูตรหลังปรับปรุง!P40*40%))</f>
        <v>360000</v>
      </c>
      <c r="M28" s="296">
        <f>((อัตราค่าธรรมเนียม!$B$17*แผนรับนิสิตหลักสูตรหลังปรับปรุง!P40*60%)+(อัตราค่าธรรมเนียม!$B$17*แผนรับนิสิตหลักสูตรหลังปรับปรุง!P40*100%)+(อัตราค่าธรรมเนียม!$B$17*แผนรับนิสิตหลักสูตรหลังปรับปรุง!Q40*40%))</f>
        <v>360000</v>
      </c>
      <c r="N28" s="296">
        <f>((อัตราค่าธรรมเนียม!$B$17*แผนรับนิสิตหลักสูตรหลังปรับปรุง!Q40*60%)+(อัตราค่าธรรมเนียม!$B$17*แผนรับนิสิตหลักสูตรหลังปรับปรุง!Q40*100%)+(อัตราค่าธรรมเนียม!$B$17*แผนรับนิสิตหลักสูตรหลังปรับปรุง!R40*40%))</f>
        <v>360000</v>
      </c>
      <c r="O28" s="296">
        <f>((อัตราค่าธรรมเนียม!$B$17*แผนรับนิสิตหลักสูตรหลังปรับปรุง!R40*60%)+(อัตราค่าธรรมเนียม!$B$17*แผนรับนิสิตหลักสูตรหลังปรับปรุง!R40*100%)+(อัตราค่าธรรมเนียม!$B$17*แผนรับนิสิตหลักสูตรหลังปรับปรุง!S40*40%))</f>
        <v>360000</v>
      </c>
      <c r="P28" s="296">
        <f>((อัตราค่าธรรมเนียม!$B$17*แผนรับนิสิตหลักสูตรหลังปรับปรุง!S40*60%)+(อัตราค่าธรรมเนียม!$B$17*แผนรับนิสิตหลักสูตรหลังปรับปรุง!S40*100%)+(อัตราค่าธรรมเนียม!$B$17*แผนรับนิสิตหลักสูตรหลังปรับปรุง!T40*40%))</f>
        <v>360000</v>
      </c>
      <c r="Q28" s="296">
        <f>((อัตราค่าธรรมเนียม!$B$17*แผนรับนิสิตหลักสูตรหลังปรับปรุง!T40*60%)+(อัตราค่าธรรมเนียม!$B$17*แผนรับนิสิตหลักสูตรหลังปรับปรุง!T40*100%)+(อัตราค่าธรรมเนียม!$B$17*แผนรับนิสิตหลักสูตรหลังปรับปรุง!U40*40%))</f>
        <v>360000</v>
      </c>
      <c r="R28" s="296">
        <f>((อัตราค่าธรรมเนียม!$B$17*แผนรับนิสิตหลักสูตรหลังปรับปรุง!U40*60%)+(อัตราค่าธรรมเนียม!$B$17*แผนรับนิสิตหลักสูตรหลังปรับปรุง!U40*100%)+(อัตราค่าธรรมเนียม!$B$17*แผนรับนิสิตหลักสูตรหลังปรับปรุง!V40*40%))</f>
        <v>360000</v>
      </c>
      <c r="S28" s="296">
        <f>((อัตราค่าธรรมเนียม!$B$17*แผนรับนิสิตหลักสูตรหลังปรับปรุง!V40*60%)+(อัตราค่าธรรมเนียม!$B$17*แผนรับนิสิตหลักสูตรหลังปรับปรุง!V40*100%)+(อัตราค่าธรรมเนียม!$B$17*แผนรับนิสิตหลักสูตรหลังปรับปรุง!W40*40%))</f>
        <v>360000</v>
      </c>
      <c r="T28" s="296">
        <f>((อัตราค่าธรรมเนียม!$B$17*แผนรับนิสิตหลักสูตรหลังปรับปรุง!W40*60%)+(อัตราค่าธรรมเนียม!$B$17*แผนรับนิสิตหลักสูตรหลังปรับปรุง!W40*100%)+(อัตราค่าธรรมเนียม!$B$17*แผนรับนิสิตหลักสูตรหลังปรับปรุง!X40*40%))</f>
        <v>360000</v>
      </c>
      <c r="U28" s="296">
        <f>((อัตราค่าธรรมเนียม!$B$17*แผนรับนิสิตหลักสูตรหลังปรับปรุง!X40*60%)+(อัตราค่าธรรมเนียม!$B$17*แผนรับนิสิตหลักสูตรหลังปรับปรุง!X40*100%)+(อัตราค่าธรรมเนียม!$B$17*แผนรับนิสิตหลักสูตรหลังปรับปรุง!Y40*40%))</f>
        <v>360000</v>
      </c>
      <c r="V28" s="296">
        <f>((อัตราค่าธรรมเนียม!$B$17*แผนรับนิสิตหลักสูตรหลังปรับปรุง!Y40*60%)+(อัตราค่าธรรมเนียม!$B$17*แผนรับนิสิตหลักสูตรหลังปรับปรุง!Y40*100%)+(อัตราค่าธรรมเนียม!$B$17*แผนรับนิสิตหลักสูตรหลังปรับปรุง!Z40*40%))</f>
        <v>360000</v>
      </c>
      <c r="W28" s="296">
        <f>((อัตราค่าธรรมเนียม!$B$17*แผนรับนิสิตหลักสูตรหลังปรับปรุง!Z40*60%)+(อัตราค่าธรรมเนียม!$B$17*แผนรับนิสิตหลักสูตรหลังปรับปรุง!Z40*100%)+(อัตราค่าธรรมเนียม!$B$17*แผนรับนิสิตหลักสูตรหลังปรับปรุง!AA40*40%))</f>
        <v>360000</v>
      </c>
      <c r="X28" s="296">
        <f>((อัตราค่าธรรมเนียม!$B$17*แผนรับนิสิตหลักสูตรหลังปรับปรุง!AA40*60%)+(อัตราค่าธรรมเนียม!$B$17*แผนรับนิสิตหลักสูตรหลังปรับปรุง!AA40*100%)+(อัตราค่าธรรมเนียม!$B$17*แผนรับนิสิตหลักสูตรหลังปรับปรุง!AB40*40%))</f>
        <v>360000</v>
      </c>
      <c r="Y28" s="296">
        <f>((อัตราค่าธรรมเนียม!$B$17*แผนรับนิสิตหลักสูตรหลังปรับปรุง!AB40*60%)+(อัตราค่าธรรมเนียม!$B$17*แผนรับนิสิตหลักสูตรหลังปรับปรุง!AB40*100%)+(อัตราค่าธรรมเนียม!$B$17*แผนรับนิสิตหลักสูตรหลังปรับปรุง!AC40*40%))</f>
        <v>360000</v>
      </c>
    </row>
    <row r="29" spans="1:25" ht="18.75">
      <c r="A29" s="140"/>
      <c r="B29" s="20" t="s">
        <v>6001</v>
      </c>
      <c r="C29" s="348"/>
      <c r="D29" s="296">
        <f>((อัตราค่าธรรมเนียม!$B$17*แผนรับนิสิตหลักสูตรหลังปรับปรุง!G41*60%)+(อัตราค่าธรรมเนียม!$B$17*แผนรับนิสิตหลักสูตรหลังปรับปรุง!G41*100%)+(อัตราค่าธรรมเนียม!$B$17*แผนรับนิสิตหลักสูตรหลังปรับปรุง!H41*40%))</f>
        <v>72000</v>
      </c>
      <c r="E29" s="296">
        <f>((อัตราค่าธรรมเนียม!$B$17*แผนรับนิสิตหลักสูตรหลังปรับปรุง!H41*60%)+(อัตราค่าธรรมเนียม!$B$17*แผนรับนิสิตหลักสูตรหลังปรับปรุง!H41*100%)+(อัตราค่าธรรมเนียม!$B$17*แผนรับนิสิตหลักสูตรหลังปรับปรุง!I41*40%))</f>
        <v>360000</v>
      </c>
      <c r="F29" s="296">
        <f>((อัตราค่าธรรมเนียม!$B$17*แผนรับนิสิตหลักสูตรหลังปรับปรุง!I41*60%)+(อัตราค่าธรรมเนียม!$B$17*แผนรับนิสิตหลักสูตรหลังปรับปรุง!I41*100%)+(อัตราค่าธรรมเนียม!$B$17*แผนรับนิสิตหลักสูตรหลังปรับปรุง!J41*40%))</f>
        <v>360000</v>
      </c>
      <c r="G29" s="296">
        <f>((อัตราค่าธรรมเนียม!$B$17*แผนรับนิสิตหลักสูตรหลังปรับปรุง!J41*60%)+(อัตราค่าธรรมเนียม!$B$17*แผนรับนิสิตหลักสูตรหลังปรับปรุง!J41*100%)+(อัตราค่าธรรมเนียม!$B$17*แผนรับนิสิตหลักสูตรหลังปรับปรุง!K41*40%))</f>
        <v>360000</v>
      </c>
      <c r="H29" s="296">
        <f>((อัตราค่าธรรมเนียม!$B$17*แผนรับนิสิตหลักสูตรหลังปรับปรุง!K41*60%)+(อัตราค่าธรรมเนียม!$B$17*แผนรับนิสิตหลักสูตรหลังปรับปรุง!K41*100%)+(อัตราค่าธรรมเนียม!$B$17*แผนรับนิสิตหลักสูตรหลังปรับปรุง!L41*40%))</f>
        <v>360000</v>
      </c>
      <c r="I29" s="296">
        <f>((อัตราค่าธรรมเนียม!$B$17*แผนรับนิสิตหลักสูตรหลังปรับปรุง!L41*60%)+(อัตราค่าธรรมเนียม!$B$17*แผนรับนิสิตหลักสูตรหลังปรับปรุง!L41*100%)+(อัตราค่าธรรมเนียม!$B$17*แผนรับนิสิตหลักสูตรหลังปรับปรุง!M41*40%))</f>
        <v>360000</v>
      </c>
      <c r="J29" s="296">
        <f>((อัตราค่าธรรมเนียม!$B$17*แผนรับนิสิตหลักสูตรหลังปรับปรุง!M41*60%)+(อัตราค่าธรรมเนียม!$B$17*แผนรับนิสิตหลักสูตรหลังปรับปรุง!M41*100%)+(อัตราค่าธรรมเนียม!$B$17*แผนรับนิสิตหลักสูตรหลังปรับปรุง!N41*40%))</f>
        <v>360000</v>
      </c>
      <c r="K29" s="296">
        <f>((อัตราค่าธรรมเนียม!$B$17*แผนรับนิสิตหลักสูตรหลังปรับปรุง!N41*60%)+(อัตราค่าธรรมเนียม!$B$17*แผนรับนิสิตหลักสูตรหลังปรับปรุง!N41*100%)+(อัตราค่าธรรมเนียม!$B$17*แผนรับนิสิตหลักสูตรหลังปรับปรุง!O41*40%))</f>
        <v>360000</v>
      </c>
      <c r="L29" s="296">
        <f>((อัตราค่าธรรมเนียม!$B$17*แผนรับนิสิตหลักสูตรหลังปรับปรุง!O41*60%)+(อัตราค่าธรรมเนียม!$B$17*แผนรับนิสิตหลักสูตรหลังปรับปรุง!O41*100%)+(อัตราค่าธรรมเนียม!$B$17*แผนรับนิสิตหลักสูตรหลังปรับปรุง!P41*40%))</f>
        <v>360000</v>
      </c>
      <c r="M29" s="296">
        <f>((อัตราค่าธรรมเนียม!$B$17*แผนรับนิสิตหลักสูตรหลังปรับปรุง!P41*60%)+(อัตราค่าธรรมเนียม!$B$17*แผนรับนิสิตหลักสูตรหลังปรับปรุง!P41*100%)+(อัตราค่าธรรมเนียม!$B$17*แผนรับนิสิตหลักสูตรหลังปรับปรุง!Q41*40%))</f>
        <v>360000</v>
      </c>
      <c r="N29" s="296">
        <f>((อัตราค่าธรรมเนียม!$B$17*แผนรับนิสิตหลักสูตรหลังปรับปรุง!Q41*60%)+(อัตราค่าธรรมเนียม!$B$17*แผนรับนิสิตหลักสูตรหลังปรับปรุง!Q41*100%)+(อัตราค่าธรรมเนียม!$B$17*แผนรับนิสิตหลักสูตรหลังปรับปรุง!R41*40%))</f>
        <v>360000</v>
      </c>
      <c r="O29" s="296">
        <f>((อัตราค่าธรรมเนียม!$B$17*แผนรับนิสิตหลักสูตรหลังปรับปรุง!R41*60%)+(อัตราค่าธรรมเนียม!$B$17*แผนรับนิสิตหลักสูตรหลังปรับปรุง!R41*100%)+(อัตราค่าธรรมเนียม!$B$17*แผนรับนิสิตหลักสูตรหลังปรับปรุง!S41*40%))</f>
        <v>360000</v>
      </c>
      <c r="P29" s="296"/>
      <c r="Q29" s="296"/>
      <c r="R29" s="296"/>
      <c r="S29" s="296"/>
      <c r="T29" s="296"/>
      <c r="U29" s="296"/>
      <c r="V29" s="296"/>
      <c r="W29" s="296"/>
      <c r="X29" s="296"/>
      <c r="Y29" s="296"/>
    </row>
    <row r="30" spans="1:25" ht="18.75">
      <c r="A30" s="140"/>
      <c r="B30" s="20" t="s">
        <v>6002</v>
      </c>
      <c r="C30" s="348"/>
      <c r="D30" s="296"/>
      <c r="E30" s="296">
        <f>((อัตราค่าธรรมเนียม!$B$17*แผนรับนิสิตหลักสูตรหลังปรับปรุง!H42*60%)+(อัตราค่าธรรมเนียม!$B$17*แผนรับนิสิตหลักสูตรหลังปรับปรุง!H42*100%)+(อัตราค่าธรรมเนียม!$B$17*แผนรับนิสิตหลักสูตรหลังปรับปรุง!I42*40%))</f>
        <v>72000</v>
      </c>
      <c r="F30" s="296">
        <f>((อัตราค่าธรรมเนียม!$B$17*แผนรับนิสิตหลักสูตรหลังปรับปรุง!I42*60%)+(อัตราค่าธรรมเนียม!$B$17*แผนรับนิสิตหลักสูตรหลังปรับปรุง!I42*100%)+(อัตราค่าธรรมเนียม!$B$17*แผนรับนิสิตหลักสูตรหลังปรับปรุง!J42*40%))</f>
        <v>360000</v>
      </c>
      <c r="G30" s="296">
        <f>((อัตราค่าธรรมเนียม!$B$17*แผนรับนิสิตหลักสูตรหลังปรับปรุง!J42*60%)+(อัตราค่าธรรมเนียม!$B$17*แผนรับนิสิตหลักสูตรหลังปรับปรุง!J42*100%)+(อัตราค่าธรรมเนียม!$B$17*แผนรับนิสิตหลักสูตรหลังปรับปรุง!K42*40%))</f>
        <v>360000</v>
      </c>
      <c r="H30" s="296">
        <f>((อัตราค่าธรรมเนียม!$B$17*แผนรับนิสิตหลักสูตรหลังปรับปรุง!K42*60%)+(อัตราค่าธรรมเนียม!$B$17*แผนรับนิสิตหลักสูตรหลังปรับปรุง!K42*100%)+(อัตราค่าธรรมเนียม!$B$17*แผนรับนิสิตหลักสูตรหลังปรับปรุง!L42*40%))</f>
        <v>360000</v>
      </c>
      <c r="I30" s="296">
        <f>((อัตราค่าธรรมเนียม!$B$17*แผนรับนิสิตหลักสูตรหลังปรับปรุง!L42*60%)+(อัตราค่าธรรมเนียม!$B$17*แผนรับนิสิตหลักสูตรหลังปรับปรุง!L42*100%)+(อัตราค่าธรรมเนียม!$B$17*แผนรับนิสิตหลักสูตรหลังปรับปรุง!M42*40%))</f>
        <v>360000</v>
      </c>
      <c r="J30" s="296">
        <f>((อัตราค่าธรรมเนียม!$B$17*แผนรับนิสิตหลักสูตรหลังปรับปรุง!M42*60%)+(อัตราค่าธรรมเนียม!$B$17*แผนรับนิสิตหลักสูตรหลังปรับปรุง!M42*100%)+(อัตราค่าธรรมเนียม!$B$17*แผนรับนิสิตหลักสูตรหลังปรับปรุง!N42*40%))</f>
        <v>360000</v>
      </c>
      <c r="K30" s="296">
        <f>((อัตราค่าธรรมเนียม!$B$17*แผนรับนิสิตหลักสูตรหลังปรับปรุง!N42*60%)+(อัตราค่าธรรมเนียม!$B$17*แผนรับนิสิตหลักสูตรหลังปรับปรุง!N42*100%)+(อัตราค่าธรรมเนียม!$B$17*แผนรับนิสิตหลักสูตรหลังปรับปรุง!O42*40%))</f>
        <v>360000</v>
      </c>
      <c r="L30" s="296">
        <f>((อัตราค่าธรรมเนียม!$B$17*แผนรับนิสิตหลักสูตรหลังปรับปรุง!O42*60%)+(อัตราค่าธรรมเนียม!$B$17*แผนรับนิสิตหลักสูตรหลังปรับปรุง!O42*100%)+(อัตราค่าธรรมเนียม!$B$17*แผนรับนิสิตหลักสูตรหลังปรับปรุง!P42*40%))</f>
        <v>360000</v>
      </c>
      <c r="M30" s="296">
        <f>((อัตราค่าธรรมเนียม!$B$17*แผนรับนิสิตหลักสูตรหลังปรับปรุง!P42*60%)+(อัตราค่าธรรมเนียม!$B$17*แผนรับนิสิตหลักสูตรหลังปรับปรุง!P42*100%)+(อัตราค่าธรรมเนียม!$B$17*แผนรับนิสิตหลักสูตรหลังปรับปรุง!Q42*40%))</f>
        <v>360000</v>
      </c>
      <c r="N30" s="296">
        <f>((อัตราค่าธรรมเนียม!$B$17*แผนรับนิสิตหลักสูตรหลังปรับปรุง!Q42*60%)+(อัตราค่าธรรมเนียม!$B$17*แผนรับนิสิตหลักสูตรหลังปรับปรุง!Q42*100%)+(อัตราค่าธรรมเนียม!$B$17*แผนรับนิสิตหลักสูตรหลังปรับปรุง!R42*40%))</f>
        <v>360000</v>
      </c>
      <c r="O30" s="296">
        <f>((อัตราค่าธรรมเนียม!$B$17*แผนรับนิสิตหลักสูตรหลังปรับปรุง!R42*60%)+(อัตราค่าธรรมเนียม!$B$17*แผนรับนิสิตหลักสูตรหลังปรับปรุง!R42*100%)+(อัตราค่าธรรมเนียม!$B$17*แผนรับนิสิตหลักสูตรหลังปรับปรุง!S42*40%))</f>
        <v>360000</v>
      </c>
      <c r="P30" s="296">
        <f>((อัตราค่าธรรมเนียม!$B$17*แผนรับนิสิตหลักสูตรหลังปรับปรุง!S42*60%)+(อัตราค่าธรรมเนียม!$B$17*แผนรับนิสิตหลักสูตรหลังปรับปรุง!S42*100%)+(อัตราค่าธรรมเนียม!$B$17*แผนรับนิสิตหลักสูตรหลังปรับปรุง!T42*40%))</f>
        <v>360000</v>
      </c>
      <c r="Q30" s="296">
        <f>((อัตราค่าธรรมเนียม!$B$17*แผนรับนิสิตหลักสูตรหลังปรับปรุง!T42*60%)+(อัตราค่าธรรมเนียม!$B$17*แผนรับนิสิตหลักสูตรหลังปรับปรุง!T42*100%)+(อัตราค่าธรรมเนียม!$B$17*แผนรับนิสิตหลักสูตรหลังปรับปรุง!U42*40%))</f>
        <v>360000</v>
      </c>
      <c r="R30" s="296">
        <f>((อัตราค่าธรรมเนียม!$B$17*แผนรับนิสิตหลักสูตรหลังปรับปรุง!U42*60%)+(อัตราค่าธรรมเนียม!$B$17*แผนรับนิสิตหลักสูตรหลังปรับปรุง!U42*100%)+(อัตราค่าธรรมเนียม!$B$17*แผนรับนิสิตหลักสูตรหลังปรับปรุง!V42*40%))</f>
        <v>360000</v>
      </c>
      <c r="S30" s="296">
        <f>((อัตราค่าธรรมเนียม!$B$17*แผนรับนิสิตหลักสูตรหลังปรับปรุง!V42*60%)+(อัตราค่าธรรมเนียม!$B$17*แผนรับนิสิตหลักสูตรหลังปรับปรุง!V42*100%)+(อัตราค่าธรรมเนียม!$B$17*แผนรับนิสิตหลักสูตรหลังปรับปรุง!W42*40%))</f>
        <v>360000</v>
      </c>
      <c r="T30" s="296">
        <f>((อัตราค่าธรรมเนียม!$B$17*แผนรับนิสิตหลักสูตรหลังปรับปรุง!W42*60%)+(อัตราค่าธรรมเนียม!$B$17*แผนรับนิสิตหลักสูตรหลังปรับปรุง!W42*100%)+(อัตราค่าธรรมเนียม!$B$17*แผนรับนิสิตหลักสูตรหลังปรับปรุง!X42*40%))</f>
        <v>360000</v>
      </c>
      <c r="U30" s="296">
        <f>((อัตราค่าธรรมเนียม!$B$17*แผนรับนิสิตหลักสูตรหลังปรับปรุง!X42*60%)+(อัตราค่าธรรมเนียม!$B$17*แผนรับนิสิตหลักสูตรหลังปรับปรุง!X42*100%)+(อัตราค่าธรรมเนียม!$B$17*แผนรับนิสิตหลักสูตรหลังปรับปรุง!Y42*40%))</f>
        <v>360000</v>
      </c>
      <c r="V30" s="296">
        <f>((อัตราค่าธรรมเนียม!$B$17*แผนรับนิสิตหลักสูตรหลังปรับปรุง!Y42*60%)+(อัตราค่าธรรมเนียม!$B$17*แผนรับนิสิตหลักสูตรหลังปรับปรุง!Y42*100%)+(อัตราค่าธรรมเนียม!$B$17*แผนรับนิสิตหลักสูตรหลังปรับปรุง!Z42*40%))</f>
        <v>360000</v>
      </c>
      <c r="W30" s="296">
        <f>((อัตราค่าธรรมเนียม!$B$17*แผนรับนิสิตหลักสูตรหลังปรับปรุง!Z42*60%)+(อัตราค่าธรรมเนียม!$B$17*แผนรับนิสิตหลักสูตรหลังปรับปรุง!Z42*100%)+(อัตราค่าธรรมเนียม!$B$17*แผนรับนิสิตหลักสูตรหลังปรับปรุง!AA42*40%))</f>
        <v>360000</v>
      </c>
      <c r="X30" s="296">
        <f>((อัตราค่าธรรมเนียม!$B$17*แผนรับนิสิตหลักสูตรหลังปรับปรุง!AA42*60%)+(อัตราค่าธรรมเนียม!$B$17*แผนรับนิสิตหลักสูตรหลังปรับปรุง!AA42*100%)+(อัตราค่าธรรมเนียม!$B$17*แผนรับนิสิตหลักสูตรหลังปรับปรุง!AB42*40%))</f>
        <v>360000</v>
      </c>
      <c r="Y30" s="296">
        <f>((อัตราค่าธรรมเนียม!$B$17*แผนรับนิสิตหลักสูตรหลังปรับปรุง!AB42*60%)+(อัตราค่าธรรมเนียม!$B$17*แผนรับนิสิตหลักสูตรหลังปรับปรุง!AB42*100%)+(อัตราค่าธรรมเนียม!$B$17*แผนรับนิสิตหลักสูตรหลังปรับปรุง!AC42*40%))</f>
        <v>360000</v>
      </c>
    </row>
    <row r="31" spans="1:25" s="146" customFormat="1" ht="18" thickBot="1">
      <c r="A31" s="197" t="s">
        <v>5805</v>
      </c>
      <c r="B31" s="345"/>
      <c r="C31" s="198">
        <f>SUM(C7:C30)</f>
        <v>702000</v>
      </c>
      <c r="D31" s="198">
        <f>SUM(D7:D30)</f>
        <v>9318000</v>
      </c>
      <c r="E31" s="198">
        <f t="shared" ref="E31:O31" si="0">SUM(E7:E30)</f>
        <v>37728000</v>
      </c>
      <c r="F31" s="198">
        <f t="shared" si="0"/>
        <v>63960000</v>
      </c>
      <c r="G31" s="198">
        <f t="shared" si="0"/>
        <v>91560000</v>
      </c>
      <c r="H31" s="198">
        <f t="shared" si="0"/>
        <v>114054000</v>
      </c>
      <c r="I31" s="198">
        <f t="shared" si="0"/>
        <v>116538000</v>
      </c>
      <c r="J31" s="198">
        <f t="shared" si="0"/>
        <v>120264000</v>
      </c>
      <c r="K31" s="198">
        <f t="shared" si="0"/>
        <v>122334000</v>
      </c>
      <c r="L31" s="198">
        <f t="shared" si="0"/>
        <v>124404000</v>
      </c>
      <c r="M31" s="198">
        <f t="shared" si="0"/>
        <v>126060000</v>
      </c>
      <c r="N31" s="198">
        <f t="shared" si="0"/>
        <v>126060000</v>
      </c>
      <c r="O31" s="198">
        <f t="shared" si="0"/>
        <v>124485000</v>
      </c>
      <c r="P31" s="198">
        <f t="shared" ref="P31:Y31" si="1">SUM(P7:P30)</f>
        <v>35415000</v>
      </c>
      <c r="Q31" s="198">
        <f t="shared" si="1"/>
        <v>35415000</v>
      </c>
      <c r="R31" s="198">
        <f t="shared" si="1"/>
        <v>35415000</v>
      </c>
      <c r="S31" s="198">
        <f t="shared" si="1"/>
        <v>35415000</v>
      </c>
      <c r="T31" s="198">
        <f t="shared" si="1"/>
        <v>35415000</v>
      </c>
      <c r="U31" s="198">
        <f t="shared" si="1"/>
        <v>35415000</v>
      </c>
      <c r="V31" s="198">
        <f t="shared" si="1"/>
        <v>35415000</v>
      </c>
      <c r="W31" s="198">
        <f t="shared" si="1"/>
        <v>35415000</v>
      </c>
      <c r="X31" s="198">
        <f t="shared" si="1"/>
        <v>27135000</v>
      </c>
      <c r="Y31" s="198">
        <f t="shared" si="1"/>
        <v>27135000</v>
      </c>
    </row>
    <row r="32" spans="1:25" hidden="1">
      <c r="A32" s="140"/>
      <c r="B32" s="147"/>
      <c r="C32" s="147"/>
      <c r="D32" s="142"/>
      <c r="E32" s="142"/>
      <c r="F32" s="142"/>
      <c r="G32" s="142"/>
      <c r="H32" s="142"/>
      <c r="I32" s="142"/>
      <c r="J32" s="142"/>
      <c r="K32" s="142"/>
      <c r="L32" s="142"/>
      <c r="M32" s="142"/>
      <c r="N32" s="142"/>
      <c r="O32" s="142"/>
      <c r="P32" s="142"/>
      <c r="Q32" s="142"/>
      <c r="R32" s="142"/>
      <c r="S32" s="142"/>
      <c r="T32" s="142"/>
      <c r="U32" s="142"/>
      <c r="V32" s="142"/>
      <c r="W32" s="142"/>
      <c r="X32" s="142"/>
      <c r="Y32" s="142"/>
    </row>
    <row r="33" spans="1:25" hidden="1">
      <c r="A33" s="151" t="s">
        <v>5806</v>
      </c>
      <c r="B33" s="152"/>
      <c r="C33" s="152"/>
      <c r="D33" s="154" t="s">
        <v>5813</v>
      </c>
      <c r="E33" s="154" t="s">
        <v>5814</v>
      </c>
      <c r="F33" s="154" t="s">
        <v>5815</v>
      </c>
      <c r="G33" s="142"/>
      <c r="H33" s="142"/>
      <c r="I33" s="142"/>
      <c r="J33" s="142"/>
      <c r="K33" s="142"/>
      <c r="L33" s="142"/>
      <c r="M33" s="142"/>
      <c r="N33" s="142"/>
      <c r="O33" s="142"/>
      <c r="P33" s="142"/>
      <c r="Q33" s="142"/>
      <c r="R33" s="142"/>
      <c r="S33" s="142"/>
      <c r="T33" s="142"/>
      <c r="U33" s="142"/>
      <c r="V33" s="142"/>
      <c r="W33" s="142"/>
      <c r="X33" s="142"/>
      <c r="Y33" s="142"/>
    </row>
    <row r="34" spans="1:25" hidden="1">
      <c r="A34" s="140"/>
      <c r="B34" s="147" t="s">
        <v>5807</v>
      </c>
      <c r="C34" s="147"/>
      <c r="D34" s="155">
        <v>1900</v>
      </c>
      <c r="E34" s="155">
        <v>3250</v>
      </c>
      <c r="F34" s="155">
        <v>2000</v>
      </c>
      <c r="G34" s="142"/>
      <c r="H34" s="142"/>
      <c r="I34" s="142"/>
      <c r="J34" s="142"/>
      <c r="K34" s="142"/>
      <c r="L34" s="142"/>
      <c r="M34" s="142"/>
      <c r="N34" s="142"/>
      <c r="O34" s="142"/>
      <c r="P34" s="142"/>
      <c r="Q34" s="142"/>
      <c r="R34" s="142"/>
      <c r="S34" s="142"/>
      <c r="T34" s="142"/>
      <c r="U34" s="142"/>
      <c r="V34" s="142"/>
      <c r="W34" s="142"/>
      <c r="X34" s="142"/>
      <c r="Y34" s="142"/>
    </row>
    <row r="35" spans="1:25" hidden="1">
      <c r="A35" s="140"/>
      <c r="B35" s="147" t="s">
        <v>68</v>
      </c>
      <c r="C35" s="147"/>
      <c r="D35" s="155">
        <v>1000</v>
      </c>
      <c r="E35" s="155">
        <v>1000</v>
      </c>
      <c r="F35" s="155">
        <v>500</v>
      </c>
      <c r="G35" s="142"/>
      <c r="H35" s="142"/>
      <c r="I35" s="142"/>
      <c r="J35" s="142"/>
      <c r="K35" s="142"/>
      <c r="L35" s="142"/>
      <c r="M35" s="142"/>
      <c r="N35" s="142"/>
      <c r="O35" s="142"/>
      <c r="P35" s="142"/>
      <c r="Q35" s="142"/>
      <c r="R35" s="142"/>
      <c r="S35" s="142"/>
      <c r="T35" s="142"/>
      <c r="U35" s="142"/>
      <c r="V35" s="142"/>
      <c r="W35" s="142"/>
      <c r="X35" s="142"/>
      <c r="Y35" s="142"/>
    </row>
    <row r="36" spans="1:25" hidden="1">
      <c r="A36" s="140"/>
      <c r="B36" s="147" t="s">
        <v>69</v>
      </c>
      <c r="C36" s="147"/>
      <c r="D36" s="155">
        <v>700</v>
      </c>
      <c r="E36" s="155">
        <v>700</v>
      </c>
      <c r="F36" s="155">
        <v>350</v>
      </c>
      <c r="G36" s="142"/>
      <c r="H36" s="142"/>
      <c r="I36" s="142"/>
      <c r="J36" s="142"/>
      <c r="K36" s="142"/>
      <c r="L36" s="142"/>
      <c r="M36" s="142"/>
      <c r="N36" s="142"/>
      <c r="O36" s="142"/>
      <c r="P36" s="142"/>
      <c r="Q36" s="142"/>
      <c r="R36" s="142"/>
      <c r="S36" s="142"/>
      <c r="T36" s="142"/>
      <c r="U36" s="142"/>
      <c r="V36" s="142"/>
      <c r="W36" s="142"/>
      <c r="X36" s="142"/>
      <c r="Y36" s="142"/>
    </row>
    <row r="37" spans="1:25" hidden="1">
      <c r="A37" s="140"/>
      <c r="B37" s="147" t="s">
        <v>5808</v>
      </c>
      <c r="C37" s="147"/>
      <c r="D37" s="155">
        <v>50</v>
      </c>
      <c r="E37" s="155">
        <v>50</v>
      </c>
      <c r="F37" s="155">
        <v>50</v>
      </c>
      <c r="G37" s="142"/>
      <c r="H37" s="142"/>
      <c r="I37" s="142"/>
      <c r="J37" s="142"/>
      <c r="K37" s="142"/>
      <c r="L37" s="142"/>
      <c r="M37" s="142"/>
      <c r="N37" s="142"/>
      <c r="O37" s="142"/>
      <c r="P37" s="142"/>
      <c r="Q37" s="142"/>
      <c r="R37" s="142"/>
      <c r="S37" s="142"/>
      <c r="T37" s="142"/>
      <c r="U37" s="142"/>
      <c r="V37" s="142"/>
      <c r="W37" s="142"/>
      <c r="X37" s="142"/>
      <c r="Y37" s="142"/>
    </row>
    <row r="38" spans="1:25" hidden="1">
      <c r="A38" s="140"/>
      <c r="B38" s="147" t="s">
        <v>5809</v>
      </c>
      <c r="C38" s="147"/>
      <c r="D38" s="155">
        <v>100</v>
      </c>
      <c r="E38" s="155">
        <v>100</v>
      </c>
      <c r="F38" s="155">
        <v>100</v>
      </c>
      <c r="G38" s="142"/>
      <c r="H38" s="142"/>
      <c r="I38" s="142"/>
      <c r="J38" s="142"/>
      <c r="K38" s="142"/>
      <c r="L38" s="142"/>
      <c r="M38" s="142"/>
      <c r="N38" s="142"/>
      <c r="O38" s="142"/>
      <c r="P38" s="142"/>
      <c r="Q38" s="142"/>
      <c r="R38" s="142"/>
      <c r="S38" s="142"/>
      <c r="T38" s="142"/>
      <c r="U38" s="142"/>
      <c r="V38" s="142"/>
      <c r="W38" s="142"/>
      <c r="X38" s="142"/>
      <c r="Y38" s="142"/>
    </row>
    <row r="39" spans="1:25" hidden="1">
      <c r="A39" s="140"/>
      <c r="B39" s="147" t="s">
        <v>5810</v>
      </c>
      <c r="C39" s="147"/>
      <c r="D39" s="155">
        <v>20000</v>
      </c>
      <c r="E39" s="155">
        <v>20000</v>
      </c>
      <c r="F39" s="155">
        <v>20000</v>
      </c>
      <c r="G39" s="142"/>
      <c r="H39" s="142"/>
      <c r="I39" s="142"/>
      <c r="J39" s="142"/>
      <c r="K39" s="142"/>
      <c r="L39" s="142"/>
      <c r="M39" s="142"/>
      <c r="N39" s="142"/>
      <c r="O39" s="142"/>
      <c r="P39" s="142"/>
      <c r="Q39" s="142"/>
      <c r="R39" s="142"/>
      <c r="S39" s="142"/>
      <c r="T39" s="142"/>
      <c r="U39" s="142"/>
      <c r="V39" s="142"/>
      <c r="W39" s="142"/>
      <c r="X39" s="142"/>
      <c r="Y39" s="142"/>
    </row>
    <row r="40" spans="1:25" s="146" customFormat="1" hidden="1">
      <c r="A40" s="156" t="s">
        <v>5802</v>
      </c>
      <c r="B40" s="157"/>
      <c r="C40" s="157"/>
      <c r="D40" s="158"/>
      <c r="E40" s="158"/>
      <c r="F40" s="158"/>
      <c r="G40" s="158"/>
      <c r="H40" s="158"/>
      <c r="I40" s="158"/>
      <c r="J40" s="158"/>
      <c r="K40" s="158"/>
      <c r="L40" s="158"/>
      <c r="M40" s="158"/>
      <c r="N40" s="158"/>
      <c r="O40" s="158"/>
      <c r="P40" s="158"/>
      <c r="Q40" s="158"/>
      <c r="R40" s="158"/>
      <c r="S40" s="158"/>
      <c r="T40" s="158"/>
      <c r="U40" s="158"/>
      <c r="V40" s="158"/>
      <c r="W40" s="158"/>
      <c r="X40" s="158"/>
      <c r="Y40" s="158"/>
    </row>
    <row r="41" spans="1:25" s="146" customFormat="1" hidden="1">
      <c r="A41" s="159" t="s">
        <v>31</v>
      </c>
      <c r="B41" s="160"/>
      <c r="C41" s="160"/>
      <c r="D41" s="153"/>
      <c r="E41" s="153"/>
      <c r="F41" s="153"/>
      <c r="G41" s="153"/>
      <c r="H41" s="153"/>
      <c r="I41" s="153"/>
      <c r="J41" s="153"/>
      <c r="K41" s="153"/>
      <c r="L41" s="153"/>
      <c r="M41" s="153"/>
      <c r="N41" s="153"/>
      <c r="O41" s="153"/>
      <c r="P41" s="153"/>
      <c r="Q41" s="153"/>
      <c r="R41" s="153"/>
      <c r="S41" s="153"/>
      <c r="T41" s="153"/>
      <c r="U41" s="153"/>
      <c r="V41" s="153"/>
      <c r="W41" s="153"/>
      <c r="X41" s="153"/>
      <c r="Y41" s="153"/>
    </row>
    <row r="42" spans="1:25" hidden="1">
      <c r="A42" s="140"/>
      <c r="B42" s="141" t="s">
        <v>40</v>
      </c>
      <c r="C42" s="141"/>
      <c r="D42" s="168"/>
      <c r="E42" s="168"/>
      <c r="F42" s="168"/>
      <c r="G42" s="168"/>
      <c r="H42" s="168"/>
      <c r="I42" s="168"/>
      <c r="J42" s="168"/>
      <c r="K42" s="168"/>
      <c r="L42" s="168"/>
      <c r="M42" s="168"/>
      <c r="N42" s="168"/>
      <c r="O42" s="168"/>
      <c r="P42" s="168"/>
      <c r="Q42" s="168"/>
      <c r="R42" s="168"/>
      <c r="S42" s="168"/>
      <c r="T42" s="168"/>
      <c r="U42" s="168"/>
      <c r="V42" s="168"/>
      <c r="W42" s="168"/>
      <c r="X42" s="168"/>
      <c r="Y42" s="168"/>
    </row>
    <row r="43" spans="1:25" hidden="1">
      <c r="A43" s="140"/>
      <c r="B43" s="141" t="s">
        <v>39</v>
      </c>
      <c r="C43" s="141"/>
      <c r="D43" s="168"/>
      <c r="E43" s="168"/>
      <c r="F43" s="168"/>
      <c r="G43" s="168"/>
      <c r="H43" s="168"/>
      <c r="I43" s="168"/>
      <c r="J43" s="168"/>
      <c r="K43" s="168"/>
      <c r="L43" s="168"/>
      <c r="M43" s="168"/>
      <c r="N43" s="168"/>
      <c r="O43" s="168"/>
      <c r="P43" s="168"/>
      <c r="Q43" s="168"/>
      <c r="R43" s="168"/>
      <c r="S43" s="168"/>
      <c r="T43" s="168"/>
      <c r="U43" s="168"/>
      <c r="V43" s="168"/>
      <c r="W43" s="168"/>
      <c r="X43" s="168"/>
      <c r="Y43" s="168"/>
    </row>
    <row r="44" spans="1:25" hidden="1">
      <c r="A44" s="140"/>
      <c r="B44" s="141" t="s">
        <v>34</v>
      </c>
      <c r="C44" s="141"/>
      <c r="D44" s="168"/>
      <c r="E44" s="168"/>
      <c r="F44" s="168"/>
      <c r="G44" s="168"/>
      <c r="H44" s="168"/>
      <c r="I44" s="168"/>
      <c r="J44" s="168"/>
      <c r="K44" s="168"/>
      <c r="L44" s="168"/>
      <c r="M44" s="168"/>
      <c r="N44" s="168"/>
      <c r="O44" s="168"/>
      <c r="P44" s="168"/>
      <c r="Q44" s="168"/>
      <c r="R44" s="168"/>
      <c r="S44" s="168"/>
      <c r="T44" s="168"/>
      <c r="U44" s="168"/>
      <c r="V44" s="168"/>
      <c r="W44" s="168"/>
      <c r="X44" s="168"/>
      <c r="Y44" s="168"/>
    </row>
    <row r="45" spans="1:25" hidden="1">
      <c r="A45" s="140"/>
      <c r="B45" s="141" t="s">
        <v>33</v>
      </c>
      <c r="C45" s="141"/>
      <c r="D45" s="168"/>
      <c r="E45" s="168"/>
      <c r="F45" s="168"/>
      <c r="G45" s="168"/>
      <c r="H45" s="168"/>
      <c r="I45" s="168"/>
      <c r="J45" s="168"/>
      <c r="K45" s="168"/>
      <c r="L45" s="168"/>
      <c r="M45" s="168"/>
      <c r="N45" s="168"/>
      <c r="O45" s="168"/>
      <c r="P45" s="168"/>
      <c r="Q45" s="168"/>
      <c r="R45" s="168"/>
      <c r="S45" s="168"/>
      <c r="T45" s="168"/>
      <c r="U45" s="168"/>
      <c r="V45" s="168"/>
      <c r="W45" s="168"/>
      <c r="X45" s="168"/>
      <c r="Y45" s="168"/>
    </row>
    <row r="46" spans="1:25" s="146" customFormat="1" hidden="1">
      <c r="A46" s="159" t="s">
        <v>32</v>
      </c>
      <c r="B46" s="160"/>
      <c r="C46" s="160"/>
      <c r="D46" s="169"/>
      <c r="E46" s="169"/>
      <c r="F46" s="169"/>
      <c r="G46" s="169"/>
      <c r="H46" s="169"/>
      <c r="I46" s="169"/>
      <c r="J46" s="169"/>
      <c r="K46" s="169"/>
      <c r="L46" s="169"/>
      <c r="M46" s="169"/>
      <c r="N46" s="169"/>
      <c r="O46" s="169"/>
      <c r="P46" s="169"/>
      <c r="Q46" s="169"/>
      <c r="R46" s="169"/>
      <c r="S46" s="169"/>
      <c r="T46" s="169"/>
      <c r="U46" s="169"/>
      <c r="V46" s="169"/>
      <c r="W46" s="169"/>
      <c r="X46" s="169"/>
      <c r="Y46" s="169"/>
    </row>
    <row r="47" spans="1:25" hidden="1">
      <c r="A47" s="140"/>
      <c r="B47" s="141" t="s">
        <v>34</v>
      </c>
      <c r="C47" s="141"/>
      <c r="D47" s="168"/>
      <c r="E47" s="168"/>
      <c r="F47" s="168"/>
      <c r="G47" s="168"/>
      <c r="H47" s="168"/>
      <c r="I47" s="168"/>
      <c r="J47" s="168"/>
      <c r="K47" s="168"/>
      <c r="L47" s="168"/>
      <c r="M47" s="168"/>
      <c r="N47" s="168"/>
      <c r="O47" s="168"/>
      <c r="P47" s="168"/>
      <c r="Q47" s="168"/>
      <c r="R47" s="168"/>
      <c r="S47" s="168"/>
      <c r="T47" s="168"/>
      <c r="U47" s="168"/>
      <c r="V47" s="168"/>
      <c r="W47" s="168"/>
      <c r="X47" s="168"/>
      <c r="Y47" s="168"/>
    </row>
    <row r="48" spans="1:25" hidden="1">
      <c r="A48" s="140"/>
      <c r="B48" s="141" t="s">
        <v>33</v>
      </c>
      <c r="C48" s="141"/>
      <c r="D48" s="168"/>
      <c r="E48" s="168"/>
      <c r="F48" s="168"/>
      <c r="G48" s="168"/>
      <c r="H48" s="168"/>
      <c r="I48" s="168"/>
      <c r="J48" s="168"/>
      <c r="K48" s="168"/>
      <c r="L48" s="168"/>
      <c r="M48" s="168"/>
      <c r="N48" s="168"/>
      <c r="O48" s="168"/>
      <c r="P48" s="168"/>
      <c r="Q48" s="168"/>
      <c r="R48" s="168"/>
      <c r="S48" s="168"/>
      <c r="T48" s="168"/>
      <c r="U48" s="168"/>
      <c r="V48" s="168"/>
      <c r="W48" s="168"/>
      <c r="X48" s="168"/>
      <c r="Y48" s="168"/>
    </row>
    <row r="49" spans="1:25" s="146" customFormat="1" hidden="1">
      <c r="A49" s="159" t="s">
        <v>37</v>
      </c>
      <c r="B49" s="160"/>
      <c r="C49" s="160"/>
      <c r="D49" s="169"/>
      <c r="E49" s="169"/>
      <c r="F49" s="169"/>
      <c r="G49" s="169"/>
      <c r="H49" s="169"/>
      <c r="I49" s="169"/>
      <c r="J49" s="169"/>
      <c r="K49" s="169"/>
      <c r="L49" s="169"/>
      <c r="M49" s="169"/>
      <c r="N49" s="169"/>
      <c r="O49" s="169"/>
      <c r="P49" s="169"/>
      <c r="Q49" s="169"/>
      <c r="R49" s="169"/>
      <c r="S49" s="169"/>
      <c r="T49" s="169"/>
      <c r="U49" s="169"/>
      <c r="V49" s="169"/>
      <c r="W49" s="169"/>
      <c r="X49" s="169"/>
      <c r="Y49" s="169"/>
    </row>
    <row r="50" spans="1:25" hidden="1">
      <c r="A50" s="140"/>
      <c r="B50" s="141" t="s">
        <v>40</v>
      </c>
      <c r="C50" s="141"/>
      <c r="D50" s="168"/>
      <c r="E50" s="168"/>
      <c r="F50" s="168"/>
      <c r="G50" s="168"/>
      <c r="H50" s="168"/>
      <c r="I50" s="168"/>
      <c r="J50" s="168"/>
      <c r="K50" s="168"/>
      <c r="L50" s="168"/>
      <c r="M50" s="168"/>
      <c r="N50" s="168"/>
      <c r="O50" s="168"/>
      <c r="P50" s="168"/>
      <c r="Q50" s="168"/>
      <c r="R50" s="168"/>
      <c r="S50" s="168"/>
      <c r="T50" s="168"/>
      <c r="U50" s="168"/>
      <c r="V50" s="168"/>
      <c r="W50" s="168"/>
      <c r="X50" s="168"/>
      <c r="Y50" s="168"/>
    </row>
    <row r="51" spans="1:25" hidden="1">
      <c r="A51" s="140"/>
      <c r="B51" s="141" t="s">
        <v>39</v>
      </c>
      <c r="C51" s="141"/>
      <c r="D51" s="168"/>
      <c r="E51" s="168"/>
      <c r="F51" s="168"/>
      <c r="G51" s="168"/>
      <c r="H51" s="168"/>
      <c r="I51" s="168"/>
      <c r="J51" s="168"/>
      <c r="K51" s="168"/>
      <c r="L51" s="168"/>
      <c r="M51" s="168"/>
      <c r="N51" s="168"/>
      <c r="O51" s="168"/>
      <c r="P51" s="168"/>
      <c r="Q51" s="168"/>
      <c r="R51" s="168"/>
      <c r="S51" s="168"/>
      <c r="T51" s="168"/>
      <c r="U51" s="168"/>
      <c r="V51" s="168"/>
      <c r="W51" s="168"/>
      <c r="X51" s="168"/>
      <c r="Y51" s="168"/>
    </row>
    <row r="52" spans="1:25" hidden="1">
      <c r="A52" s="140"/>
      <c r="B52" s="141" t="s">
        <v>38</v>
      </c>
      <c r="C52" s="141"/>
      <c r="D52" s="168"/>
      <c r="E52" s="168"/>
      <c r="F52" s="168"/>
      <c r="G52" s="168"/>
      <c r="H52" s="168"/>
      <c r="I52" s="168"/>
      <c r="J52" s="168"/>
      <c r="K52" s="168"/>
      <c r="L52" s="168"/>
      <c r="M52" s="168"/>
      <c r="N52" s="168"/>
      <c r="O52" s="168"/>
      <c r="P52" s="168"/>
      <c r="Q52" s="168"/>
      <c r="R52" s="168"/>
      <c r="S52" s="168"/>
      <c r="T52" s="168"/>
      <c r="U52" s="168"/>
      <c r="V52" s="168"/>
      <c r="W52" s="168"/>
      <c r="X52" s="168"/>
      <c r="Y52" s="168"/>
    </row>
    <row r="53" spans="1:25" s="146" customFormat="1" hidden="1">
      <c r="A53" s="143" t="s">
        <v>5803</v>
      </c>
      <c r="B53" s="144"/>
      <c r="C53" s="144"/>
      <c r="D53" s="169"/>
      <c r="E53" s="169"/>
      <c r="F53" s="169"/>
      <c r="G53" s="169"/>
      <c r="H53" s="169"/>
      <c r="I53" s="169"/>
      <c r="J53" s="169"/>
      <c r="K53" s="169"/>
      <c r="L53" s="169"/>
      <c r="M53" s="169"/>
      <c r="N53" s="169"/>
      <c r="O53" s="169"/>
      <c r="P53" s="169"/>
      <c r="Q53" s="169"/>
      <c r="R53" s="169"/>
      <c r="S53" s="169"/>
      <c r="T53" s="169"/>
      <c r="U53" s="169"/>
      <c r="V53" s="169"/>
      <c r="W53" s="169"/>
      <c r="X53" s="169"/>
      <c r="Y53" s="169"/>
    </row>
    <row r="54" spans="1:25" s="146" customFormat="1" hidden="1">
      <c r="A54" s="159" t="s">
        <v>32</v>
      </c>
      <c r="B54" s="160"/>
      <c r="C54" s="160"/>
      <c r="D54" s="169"/>
      <c r="E54" s="169"/>
      <c r="F54" s="169"/>
      <c r="G54" s="169"/>
      <c r="H54" s="169"/>
      <c r="I54" s="169"/>
      <c r="J54" s="169"/>
      <c r="K54" s="169"/>
      <c r="L54" s="169"/>
      <c r="M54" s="169"/>
      <c r="N54" s="169"/>
      <c r="O54" s="169"/>
      <c r="P54" s="169"/>
      <c r="Q54" s="169"/>
      <c r="R54" s="169"/>
      <c r="S54" s="169"/>
      <c r="T54" s="169"/>
      <c r="U54" s="169"/>
      <c r="V54" s="169"/>
      <c r="W54" s="169"/>
      <c r="X54" s="169"/>
      <c r="Y54" s="169"/>
    </row>
    <row r="55" spans="1:25" hidden="1">
      <c r="A55" s="140"/>
      <c r="B55" s="141" t="s">
        <v>36</v>
      </c>
      <c r="C55" s="141"/>
      <c r="D55" s="168"/>
      <c r="E55" s="168"/>
      <c r="F55" s="168"/>
      <c r="G55" s="168"/>
      <c r="H55" s="168"/>
      <c r="I55" s="168"/>
      <c r="J55" s="168"/>
      <c r="K55" s="168"/>
      <c r="L55" s="168"/>
      <c r="M55" s="168"/>
      <c r="N55" s="168"/>
      <c r="O55" s="168"/>
      <c r="P55" s="168"/>
      <c r="Q55" s="168"/>
      <c r="R55" s="168"/>
      <c r="S55" s="168"/>
      <c r="T55" s="168"/>
      <c r="U55" s="168"/>
      <c r="V55" s="168"/>
      <c r="W55" s="168"/>
      <c r="X55" s="168"/>
      <c r="Y55" s="168"/>
    </row>
    <row r="56" spans="1:25" hidden="1">
      <c r="A56" s="140"/>
      <c r="B56" s="141" t="s">
        <v>35</v>
      </c>
      <c r="C56" s="141"/>
      <c r="D56" s="168"/>
      <c r="E56" s="168"/>
      <c r="F56" s="168"/>
      <c r="G56" s="168"/>
      <c r="H56" s="168"/>
      <c r="I56" s="168"/>
      <c r="J56" s="168"/>
      <c r="K56" s="168"/>
      <c r="L56" s="168"/>
      <c r="M56" s="168"/>
      <c r="N56" s="168"/>
      <c r="O56" s="168"/>
      <c r="P56" s="168"/>
      <c r="Q56" s="168"/>
      <c r="R56" s="168"/>
      <c r="S56" s="168"/>
      <c r="T56" s="168"/>
      <c r="U56" s="168"/>
      <c r="V56" s="168"/>
      <c r="W56" s="168"/>
      <c r="X56" s="168"/>
      <c r="Y56" s="168"/>
    </row>
    <row r="57" spans="1:25" s="146" customFormat="1" hidden="1">
      <c r="A57" s="159" t="s">
        <v>37</v>
      </c>
      <c r="B57" s="160"/>
      <c r="C57" s="160"/>
      <c r="D57" s="169"/>
      <c r="E57" s="169"/>
      <c r="F57" s="169"/>
      <c r="G57" s="169"/>
      <c r="H57" s="169"/>
      <c r="I57" s="169"/>
      <c r="J57" s="169"/>
      <c r="K57" s="169"/>
      <c r="L57" s="169"/>
      <c r="M57" s="169"/>
      <c r="N57" s="169"/>
      <c r="O57" s="169"/>
      <c r="P57" s="169"/>
      <c r="Q57" s="169"/>
      <c r="R57" s="169"/>
      <c r="S57" s="169"/>
      <c r="T57" s="169"/>
      <c r="U57" s="169"/>
      <c r="V57" s="169"/>
      <c r="W57" s="169"/>
      <c r="X57" s="169"/>
      <c r="Y57" s="169"/>
    </row>
    <row r="58" spans="1:25" hidden="1">
      <c r="A58" s="140"/>
      <c r="B58" s="141" t="s">
        <v>40</v>
      </c>
      <c r="C58" s="141"/>
      <c r="D58" s="168"/>
      <c r="E58" s="168"/>
      <c r="F58" s="168"/>
      <c r="G58" s="168"/>
      <c r="H58" s="168"/>
      <c r="I58" s="168"/>
      <c r="J58" s="168"/>
      <c r="K58" s="168"/>
      <c r="L58" s="168"/>
      <c r="M58" s="168"/>
      <c r="N58" s="168"/>
      <c r="O58" s="168"/>
      <c r="P58" s="168"/>
      <c r="Q58" s="168"/>
      <c r="R58" s="168"/>
      <c r="S58" s="168"/>
      <c r="T58" s="168"/>
      <c r="U58" s="168"/>
      <c r="V58" s="168"/>
      <c r="W58" s="168"/>
      <c r="X58" s="168"/>
      <c r="Y58" s="168"/>
    </row>
    <row r="59" spans="1:25" hidden="1">
      <c r="A59" s="140"/>
      <c r="B59" s="141" t="s">
        <v>39</v>
      </c>
      <c r="C59" s="141"/>
      <c r="D59" s="168"/>
      <c r="E59" s="168"/>
      <c r="F59" s="168"/>
      <c r="G59" s="168"/>
      <c r="H59" s="168"/>
      <c r="I59" s="168"/>
      <c r="J59" s="168"/>
      <c r="K59" s="168"/>
      <c r="L59" s="168"/>
      <c r="M59" s="168"/>
      <c r="N59" s="168"/>
      <c r="O59" s="168"/>
      <c r="P59" s="168"/>
      <c r="Q59" s="168"/>
      <c r="R59" s="168"/>
      <c r="S59" s="168"/>
      <c r="T59" s="168"/>
      <c r="U59" s="168"/>
      <c r="V59" s="168"/>
      <c r="W59" s="168"/>
      <c r="X59" s="168"/>
      <c r="Y59" s="168"/>
    </row>
    <row r="60" spans="1:25" hidden="1">
      <c r="A60" s="140"/>
      <c r="B60" s="141" t="s">
        <v>38</v>
      </c>
      <c r="C60" s="141"/>
      <c r="D60" s="168"/>
      <c r="E60" s="168"/>
      <c r="F60" s="168"/>
      <c r="G60" s="168"/>
      <c r="H60" s="168"/>
      <c r="I60" s="168"/>
      <c r="J60" s="168"/>
      <c r="K60" s="168"/>
      <c r="L60" s="168"/>
      <c r="M60" s="168"/>
      <c r="N60" s="168"/>
      <c r="O60" s="168"/>
      <c r="P60" s="168"/>
      <c r="Q60" s="168"/>
      <c r="R60" s="168"/>
      <c r="S60" s="168"/>
      <c r="T60" s="168"/>
      <c r="U60" s="168"/>
      <c r="V60" s="168"/>
      <c r="W60" s="168"/>
      <c r="X60" s="168"/>
      <c r="Y60" s="168"/>
    </row>
    <row r="61" spans="1:25" s="146" customFormat="1" hidden="1">
      <c r="A61" s="161" t="s">
        <v>5811</v>
      </c>
      <c r="B61" s="162"/>
      <c r="C61" s="162"/>
      <c r="D61" s="170">
        <f>SUM(D42:D60)</f>
        <v>0</v>
      </c>
      <c r="E61" s="170">
        <f t="shared" ref="E61:H61" si="2">SUM(E42:E60)</f>
        <v>0</v>
      </c>
      <c r="F61" s="170">
        <f t="shared" si="2"/>
        <v>0</v>
      </c>
      <c r="G61" s="170">
        <f t="shared" si="2"/>
        <v>0</v>
      </c>
      <c r="H61" s="170">
        <f t="shared" si="2"/>
        <v>0</v>
      </c>
      <c r="I61" s="170">
        <f t="shared" ref="I61" si="3">SUM(I42:I60)</f>
        <v>0</v>
      </c>
      <c r="J61" s="170">
        <f t="shared" ref="J61" si="4">SUM(J42:J60)</f>
        <v>0</v>
      </c>
      <c r="K61" s="170">
        <f t="shared" ref="K61:L61" si="5">SUM(K42:K60)</f>
        <v>0</v>
      </c>
      <c r="L61" s="170">
        <f t="shared" si="5"/>
        <v>0</v>
      </c>
      <c r="M61" s="170">
        <f t="shared" ref="M61" si="6">SUM(M42:M60)</f>
        <v>0</v>
      </c>
      <c r="N61" s="170">
        <f t="shared" ref="N61" si="7">SUM(N42:N60)</f>
        <v>0</v>
      </c>
      <c r="O61" s="170">
        <f t="shared" ref="O61:P61" si="8">SUM(O42:O60)</f>
        <v>0</v>
      </c>
      <c r="P61" s="170">
        <f t="shared" si="8"/>
        <v>0</v>
      </c>
      <c r="Q61" s="170">
        <f t="shared" ref="Q61" si="9">SUM(Q42:Q60)</f>
        <v>0</v>
      </c>
      <c r="R61" s="170">
        <f t="shared" ref="R61" si="10">SUM(R42:R60)</f>
        <v>0</v>
      </c>
      <c r="S61" s="170">
        <f t="shared" ref="S61:T61" si="11">SUM(S42:S60)</f>
        <v>0</v>
      </c>
      <c r="T61" s="170">
        <f t="shared" si="11"/>
        <v>0</v>
      </c>
      <c r="U61" s="170">
        <f t="shared" ref="U61" si="12">SUM(U42:U60)</f>
        <v>0</v>
      </c>
      <c r="V61" s="170">
        <f t="shared" ref="V61" si="13">SUM(V42:V60)</f>
        <v>0</v>
      </c>
      <c r="W61" s="170">
        <f t="shared" ref="W61:X61" si="14">SUM(W42:W60)</f>
        <v>0</v>
      </c>
      <c r="X61" s="170">
        <f t="shared" si="14"/>
        <v>0</v>
      </c>
      <c r="Y61" s="170">
        <f t="shared" ref="Y61" si="15">SUM(Y42:Y60)</f>
        <v>0</v>
      </c>
    </row>
    <row r="62" spans="1:25" s="146" customFormat="1" hidden="1">
      <c r="A62" s="161" t="s">
        <v>5812</v>
      </c>
      <c r="B62" s="162"/>
      <c r="C62" s="162"/>
      <c r="D62" s="170">
        <f>D31-D61</f>
        <v>9318000</v>
      </c>
      <c r="E62" s="170">
        <f t="shared" ref="E62:Y62" si="16">E31-E61</f>
        <v>37728000</v>
      </c>
      <c r="F62" s="170">
        <f t="shared" si="16"/>
        <v>63960000</v>
      </c>
      <c r="G62" s="170">
        <f t="shared" si="16"/>
        <v>91560000</v>
      </c>
      <c r="H62" s="170">
        <f t="shared" si="16"/>
        <v>114054000</v>
      </c>
      <c r="I62" s="170">
        <f t="shared" si="16"/>
        <v>116538000</v>
      </c>
      <c r="J62" s="170">
        <f t="shared" si="16"/>
        <v>120264000</v>
      </c>
      <c r="K62" s="170">
        <f t="shared" si="16"/>
        <v>122334000</v>
      </c>
      <c r="L62" s="170">
        <f t="shared" si="16"/>
        <v>124404000</v>
      </c>
      <c r="M62" s="170">
        <f t="shared" si="16"/>
        <v>126060000</v>
      </c>
      <c r="N62" s="170">
        <f t="shared" si="16"/>
        <v>126060000</v>
      </c>
      <c r="O62" s="170">
        <f t="shared" si="16"/>
        <v>124485000</v>
      </c>
      <c r="P62" s="170">
        <f t="shared" si="16"/>
        <v>35415000</v>
      </c>
      <c r="Q62" s="170">
        <f t="shared" si="16"/>
        <v>35415000</v>
      </c>
      <c r="R62" s="170">
        <f t="shared" si="16"/>
        <v>35415000</v>
      </c>
      <c r="S62" s="170">
        <f t="shared" si="16"/>
        <v>35415000</v>
      </c>
      <c r="T62" s="170">
        <f t="shared" si="16"/>
        <v>35415000</v>
      </c>
      <c r="U62" s="170">
        <f t="shared" si="16"/>
        <v>35415000</v>
      </c>
      <c r="V62" s="170">
        <f t="shared" si="16"/>
        <v>35415000</v>
      </c>
      <c r="W62" s="170">
        <f t="shared" si="16"/>
        <v>35415000</v>
      </c>
      <c r="X62" s="170">
        <f t="shared" si="16"/>
        <v>27135000</v>
      </c>
      <c r="Y62" s="170">
        <f t="shared" si="16"/>
        <v>27135000</v>
      </c>
    </row>
    <row r="63" spans="1:25" hidden="1"/>
    <row r="64" spans="1:25" hidden="1"/>
    <row r="65" hidden="1"/>
    <row r="66" hidden="1"/>
    <row r="67" hidden="1"/>
    <row r="68" hidden="1"/>
    <row r="69" hidden="1"/>
    <row r="70" hidden="1"/>
    <row r="71" hidden="1"/>
    <row r="72" hidden="1"/>
    <row r="73" hidden="1"/>
    <row r="74" ht="18" thickTop="1"/>
  </sheetData>
  <mergeCells count="2">
    <mergeCell ref="D3:O3"/>
    <mergeCell ref="A1:O1"/>
  </mergeCells>
  <pageMargins left="0.51181102362204722" right="0.11811023622047245" top="0.74803149606299213" bottom="0.74803149606299213" header="0.31496062992125984" footer="0.31496062992125984"/>
  <pageSetup paperSize="9"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Y31"/>
  <sheetViews>
    <sheetView workbookViewId="0">
      <pane ySplit="5" topLeftCell="A6" activePane="bottomLeft" state="frozen"/>
      <selection pane="bottomLeft" activeCell="D29" sqref="D29"/>
    </sheetView>
  </sheetViews>
  <sheetFormatPr defaultRowHeight="17.25"/>
  <cols>
    <col min="1" max="1" width="3.42578125" style="137" customWidth="1"/>
    <col min="2" max="2" width="36" style="137" customWidth="1"/>
    <col min="3" max="3" width="14.5703125" style="137" hidden="1" customWidth="1"/>
    <col min="4" max="4" width="13.42578125" style="137" customWidth="1"/>
    <col min="5" max="15" width="13" style="137" customWidth="1"/>
    <col min="16" max="25" width="11.28515625" style="137" hidden="1" customWidth="1"/>
    <col min="26" max="16384" width="9.140625" style="137"/>
  </cols>
  <sheetData>
    <row r="1" spans="1:25">
      <c r="A1" s="365" t="s">
        <v>5968</v>
      </c>
      <c r="B1" s="365"/>
      <c r="C1" s="365"/>
      <c r="D1" s="365"/>
      <c r="E1" s="365"/>
      <c r="F1" s="365"/>
      <c r="G1" s="365"/>
      <c r="H1" s="365"/>
      <c r="I1" s="365"/>
      <c r="J1" s="365"/>
      <c r="K1" s="365"/>
      <c r="L1" s="365"/>
      <c r="M1" s="365"/>
      <c r="N1" s="365"/>
      <c r="O1" s="365"/>
    </row>
    <row r="2" spans="1:25" s="141" customFormat="1">
      <c r="D2" s="194"/>
      <c r="E2" s="194"/>
      <c r="F2" s="194"/>
      <c r="G2" s="195"/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195"/>
      <c r="T2" s="195"/>
      <c r="U2" s="195"/>
      <c r="V2" s="195"/>
      <c r="W2" s="195"/>
      <c r="X2" s="195"/>
      <c r="Y2" s="195"/>
    </row>
    <row r="3" spans="1:25">
      <c r="A3" s="149" t="s">
        <v>5884</v>
      </c>
      <c r="B3" s="138"/>
      <c r="C3" s="343"/>
      <c r="D3" s="362" t="s">
        <v>5889</v>
      </c>
      <c r="E3" s="363"/>
      <c r="F3" s="363"/>
      <c r="G3" s="363"/>
      <c r="H3" s="363"/>
      <c r="I3" s="363"/>
      <c r="J3" s="363"/>
      <c r="K3" s="363"/>
      <c r="L3" s="363"/>
      <c r="M3" s="363"/>
      <c r="N3" s="363"/>
      <c r="O3" s="364"/>
      <c r="P3" s="284"/>
      <c r="Q3" s="284"/>
      <c r="R3" s="284"/>
      <c r="S3" s="284"/>
      <c r="T3" s="284"/>
      <c r="U3" s="284"/>
      <c r="V3" s="284"/>
      <c r="W3" s="284"/>
      <c r="X3" s="284"/>
      <c r="Y3" s="285"/>
    </row>
    <row r="4" spans="1:25">
      <c r="A4" s="150"/>
      <c r="B4" s="139"/>
      <c r="C4" s="167">
        <v>2558</v>
      </c>
      <c r="D4" s="167">
        <v>2559</v>
      </c>
      <c r="E4" s="167">
        <v>2560</v>
      </c>
      <c r="F4" s="167">
        <v>2561</v>
      </c>
      <c r="G4" s="167">
        <v>2562</v>
      </c>
      <c r="H4" s="167">
        <v>2563</v>
      </c>
      <c r="I4" s="167">
        <v>2564</v>
      </c>
      <c r="J4" s="167">
        <v>2565</v>
      </c>
      <c r="K4" s="167">
        <v>2566</v>
      </c>
      <c r="L4" s="167">
        <v>2567</v>
      </c>
      <c r="M4" s="167">
        <v>2568</v>
      </c>
      <c r="N4" s="167">
        <v>2569</v>
      </c>
      <c r="O4" s="167">
        <v>2570</v>
      </c>
      <c r="P4" s="167">
        <v>2571</v>
      </c>
      <c r="Q4" s="167">
        <v>2572</v>
      </c>
      <c r="R4" s="167">
        <v>2573</v>
      </c>
      <c r="S4" s="167">
        <v>2574</v>
      </c>
      <c r="T4" s="167">
        <v>2575</v>
      </c>
      <c r="U4" s="167">
        <v>2576</v>
      </c>
      <c r="V4" s="167">
        <v>2577</v>
      </c>
      <c r="W4" s="167">
        <v>2578</v>
      </c>
      <c r="X4" s="167">
        <v>2579</v>
      </c>
      <c r="Y4" s="167">
        <v>2580</v>
      </c>
    </row>
    <row r="5" spans="1:25" s="146" customFormat="1">
      <c r="A5" s="304" t="s">
        <v>5882</v>
      </c>
      <c r="B5" s="344"/>
      <c r="C5" s="346"/>
      <c r="D5" s="158"/>
      <c r="E5" s="158"/>
      <c r="F5" s="158"/>
      <c r="G5" s="158"/>
      <c r="H5" s="158"/>
      <c r="I5" s="158"/>
      <c r="J5" s="158"/>
      <c r="K5" s="158"/>
      <c r="L5" s="158"/>
      <c r="M5" s="158"/>
      <c r="N5" s="158"/>
      <c r="O5" s="158"/>
      <c r="P5" s="158"/>
      <c r="Q5" s="158"/>
      <c r="R5" s="158"/>
      <c r="S5" s="158"/>
      <c r="T5" s="158"/>
      <c r="U5" s="158"/>
      <c r="V5" s="158"/>
      <c r="W5" s="158"/>
      <c r="X5" s="158"/>
      <c r="Y5" s="158"/>
    </row>
    <row r="6" spans="1:25" s="146" customFormat="1">
      <c r="A6" s="143" t="s">
        <v>5964</v>
      </c>
      <c r="B6" s="303"/>
      <c r="C6" s="145"/>
      <c r="D6" s="341"/>
      <c r="E6" s="153"/>
      <c r="F6" s="153"/>
      <c r="G6" s="153"/>
      <c r="H6" s="153"/>
      <c r="I6" s="153"/>
      <c r="J6" s="153"/>
      <c r="K6" s="153"/>
      <c r="L6" s="153"/>
      <c r="M6" s="153"/>
      <c r="N6" s="153"/>
      <c r="O6" s="153"/>
      <c r="P6" s="153"/>
      <c r="Q6" s="153"/>
      <c r="R6" s="153"/>
      <c r="S6" s="153"/>
      <c r="T6" s="153"/>
      <c r="U6" s="153"/>
      <c r="V6" s="153"/>
      <c r="W6" s="153"/>
      <c r="X6" s="153"/>
      <c r="Y6" s="153"/>
    </row>
    <row r="7" spans="1:25" ht="18.75">
      <c r="A7" s="140"/>
      <c r="B7" s="20" t="s">
        <v>5984</v>
      </c>
      <c r="C7" s="18"/>
      <c r="D7" s="296">
        <f>((อัตราค่าธรรมเนียม!$B$24*แผนรับนิสิตหลักสูตรหลังปรับปรุง!H20*40%)+(อัตราค่าธรรมเนียม!$B$25*แผนรับนิสิตหลักสูตรหลังปรับปรุง!H20)+(อัตราค่าธรรมเนียม!$B$28*แผนรับนิสิตหลักสูตรหลังปรับปรุง!H20)+(อัตราค่าธรรมเนียม!$B$29*แผนรับนิสิตหลักสูตรหลังปรับปรุง!H20))</f>
        <v>171000</v>
      </c>
      <c r="E7" s="296">
        <f>((อัตราค่าธรรมเนียม!$B$24*แผนรับนิสิตหลักสูตรหลังปรับปรุง!H20*60%)+(อัตราค่าธรรมเนียม!$B$24*แผนรับนิสิตหลักสูตรหลังปรับปรุง!H20*100%)+(อัตราค่าธรรมเนียม!$B$25*แผนรับนิสิตหลักสูตรหลังปรับปรุง!H20)+(อัตราค่าธรรมเนียม!$B$24*แผนรับนิสิตหลักสูตรหลังปรับปรุง!I20*40%)+(อัตราค่าธรรมเนียม!$B$25*แผนรับนิสิตหลักสูตรหลังปรับปรุง!I20)+(อัตราค่าธรรมเนียม!$B$28*แผนรับนิสิตหลักสูตรหลังปรับปรุง!I20)+(อัตราค่าธรรมเนียม!$B$29*แผนรับนิสิตหลักสูตรหลังปรับปรุง!I20))</f>
        <v>610500</v>
      </c>
      <c r="F7" s="296">
        <f>((อัตราค่าธรรมเนียม!$B$24*แผนรับนิสิตหลักสูตรหลังปรับปรุง!I20*60%)+(อัตราค่าธรรมเนียม!$B$24*แผนรับนิสิตหลักสูตรหลังปรับปรุง!I20*100%)+(อัตราค่าธรรมเนียม!$B$25*แผนรับนิสิตหลักสูตรหลังปรับปรุง!I20)+(อัตราค่าธรรมเนียม!$B$24*แผนรับนิสิตหลักสูตรหลังปรับปรุง!J20*40%)+(อัตราค่าธรรมเนียม!$B$25*แผนรับนิสิตหลักสูตรหลังปรับปรุง!J20)+(อัตราค่าธรรมเนียม!$B$28*แผนรับนิสิตหลักสูตรหลังปรับปรุง!J20)+(อัตราค่าธรรมเนียม!$B$29*แผนรับนิสิตหลักสูตรหลังปรับปรุง!J20))</f>
        <v>610500</v>
      </c>
      <c r="G7" s="296">
        <f>((อัตราค่าธรรมเนียม!$B$24*แผนรับนิสิตหลักสูตรหลังปรับปรุง!J20*60%)+(อัตราค่าธรรมเนียม!$B$24*แผนรับนิสิตหลักสูตรหลังปรับปรุง!J20*100%)+(อัตราค่าธรรมเนียม!$B$25*แผนรับนิสิตหลักสูตรหลังปรับปรุง!J20)+(อัตราค่าธรรมเนียม!$B$24*แผนรับนิสิตหลักสูตรหลังปรับปรุง!K20*40%)+(อัตราค่าธรรมเนียม!$B$25*แผนรับนิสิตหลักสูตรหลังปรับปรุง!K20)+(อัตราค่าธรรมเนียม!$B$28*แผนรับนิสิตหลักสูตรหลังปรับปรุง!K20)+(อัตราค่าธรรมเนียม!$B$29*แผนรับนิสิตหลักสูตรหลังปรับปรุง!K20))</f>
        <v>610500</v>
      </c>
      <c r="H7" s="296">
        <f>((อัตราค่าธรรมเนียม!$B$24*แผนรับนิสิตหลักสูตรหลังปรับปรุง!K20*60%)+(อัตราค่าธรรมเนียม!$B$24*แผนรับนิสิตหลักสูตรหลังปรับปรุง!K20*100%)+(อัตราค่าธรรมเนียม!$B$25*แผนรับนิสิตหลักสูตรหลังปรับปรุง!K20)+(อัตราค่าธรรมเนียม!$B$24*แผนรับนิสิตหลักสูตรหลังปรับปรุง!L20*40%)+(อัตราค่าธรรมเนียม!$B$25*แผนรับนิสิตหลักสูตรหลังปรับปรุง!L20)+(อัตราค่าธรรมเนียม!$B$28*แผนรับนิสิตหลักสูตรหลังปรับปรุง!L20)+(อัตราค่าธรรมเนียม!$B$29*แผนรับนิสิตหลักสูตรหลังปรับปรุง!L20))</f>
        <v>610500</v>
      </c>
      <c r="I7" s="296">
        <f>((อัตราค่าธรรมเนียม!$B$24*แผนรับนิสิตหลักสูตรหลังปรับปรุง!L20*60%)+(อัตราค่าธรรมเนียม!$B$24*แผนรับนิสิตหลักสูตรหลังปรับปรุง!L20*100%)+(อัตราค่าธรรมเนียม!$B$25*แผนรับนิสิตหลักสูตรหลังปรับปรุง!L20)+(อัตราค่าธรรมเนียม!$B$24*แผนรับนิสิตหลักสูตรหลังปรับปรุง!M20*40%)+(อัตราค่าธรรมเนียม!$B$25*แผนรับนิสิตหลักสูตรหลังปรับปรุง!M20)+(อัตราค่าธรรมเนียม!$B$28*แผนรับนิสิตหลักสูตรหลังปรับปรุง!M20)+(อัตราค่าธรรมเนียม!$B$29*แผนรับนิสิตหลักสูตรหลังปรับปรุง!M20))</f>
        <v>610500</v>
      </c>
      <c r="J7" s="296">
        <f>((อัตราค่าธรรมเนียม!$B$24*แผนรับนิสิตหลักสูตรหลังปรับปรุง!M20*60%)+(อัตราค่าธรรมเนียม!$B$24*แผนรับนิสิตหลักสูตรหลังปรับปรุง!M20*100%)+(อัตราค่าธรรมเนียม!$B$25*แผนรับนิสิตหลักสูตรหลังปรับปรุง!M20)+(อัตราค่าธรรมเนียม!$B$24*แผนรับนิสิตหลักสูตรหลังปรับปรุง!N20*40%)+(อัตราค่าธรรมเนียม!$B$25*แผนรับนิสิตหลักสูตรหลังปรับปรุง!N20)+(อัตราค่าธรรมเนียม!$B$28*แผนรับนิสิตหลักสูตรหลังปรับปรุง!N20)+(อัตราค่าธรรมเนียม!$B$29*แผนรับนิสิตหลักสูตรหลังปรับปรุง!N20))</f>
        <v>610500</v>
      </c>
      <c r="K7" s="296">
        <f>((อัตราค่าธรรมเนียม!$B$24*แผนรับนิสิตหลักสูตรหลังปรับปรุง!N20*60%)+(อัตราค่าธรรมเนียม!$B$24*แผนรับนิสิตหลักสูตรหลังปรับปรุง!N20*100%)+(อัตราค่าธรรมเนียม!$B$25*แผนรับนิสิตหลักสูตรหลังปรับปรุง!N20)+(อัตราค่าธรรมเนียม!$B$24*แผนรับนิสิตหลักสูตรหลังปรับปรุง!O20*40%)+(อัตราค่าธรรมเนียม!$B$25*แผนรับนิสิตหลักสูตรหลังปรับปรุง!O20)+(อัตราค่าธรรมเนียม!$B$28*แผนรับนิสิตหลักสูตรหลังปรับปรุง!O20)+(อัตราค่าธรรมเนียม!$B$29*แผนรับนิสิตหลักสูตรหลังปรับปรุง!O20))</f>
        <v>610500</v>
      </c>
      <c r="L7" s="296">
        <f>((อัตราค่าธรรมเนียม!$B$24*แผนรับนิสิตหลักสูตรหลังปรับปรุง!O20*60%)+(อัตราค่าธรรมเนียม!$B$24*แผนรับนิสิตหลักสูตรหลังปรับปรุง!O20*100%)+(อัตราค่าธรรมเนียม!$B$25*แผนรับนิสิตหลักสูตรหลังปรับปรุง!O20)+(อัตราค่าธรรมเนียม!$B$24*แผนรับนิสิตหลักสูตรหลังปรับปรุง!P20*40%)+(อัตราค่าธรรมเนียม!$B$25*แผนรับนิสิตหลักสูตรหลังปรับปรุง!P20)+(อัตราค่าธรรมเนียม!$B$28*แผนรับนิสิตหลักสูตรหลังปรับปรุง!P20)+(อัตราค่าธรรมเนียม!$B$29*แผนรับนิสิตหลักสูตรหลังปรับปรุง!P20))</f>
        <v>610500</v>
      </c>
      <c r="M7" s="296">
        <f>((อัตราค่าธรรมเนียม!$B$24*แผนรับนิสิตหลักสูตรหลังปรับปรุง!P20*60%)+(อัตราค่าธรรมเนียม!$B$24*แผนรับนิสิตหลักสูตรหลังปรับปรุง!P20*100%)+(อัตราค่าธรรมเนียม!$B$25*แผนรับนิสิตหลักสูตรหลังปรับปรุง!P20)+(อัตราค่าธรรมเนียม!$B$24*แผนรับนิสิตหลักสูตรหลังปรับปรุง!Q20*40%)+(อัตราค่าธรรมเนียม!$B$25*แผนรับนิสิตหลักสูตรหลังปรับปรุง!Q20)+(อัตราค่าธรรมเนียม!$B$28*แผนรับนิสิตหลักสูตรหลังปรับปรุง!Q20)+(อัตราค่าธรรมเนียม!$B$29*แผนรับนิสิตหลักสูตรหลังปรับปรุง!Q20))</f>
        <v>610500</v>
      </c>
      <c r="N7" s="296">
        <f>((อัตราค่าธรรมเนียม!$B$24*แผนรับนิสิตหลักสูตรหลังปรับปรุง!Q20*60%)+(อัตราค่าธรรมเนียม!$B$24*แผนรับนิสิตหลักสูตรหลังปรับปรุง!Q20*100%)+(อัตราค่าธรรมเนียม!$B$25*แผนรับนิสิตหลักสูตรหลังปรับปรุง!Q20)+(อัตราค่าธรรมเนียม!$B$24*แผนรับนิสิตหลักสูตรหลังปรับปรุง!R20*40%)+(อัตราค่าธรรมเนียม!$B$25*แผนรับนิสิตหลักสูตรหลังปรับปรุง!R20)+(อัตราค่าธรรมเนียม!$B$28*แผนรับนิสิตหลักสูตรหลังปรับปรุง!R20)+(อัตราค่าธรรมเนียม!$B$29*แผนรับนิสิตหลักสูตรหลังปรับปรุง!R20))</f>
        <v>610500</v>
      </c>
      <c r="O7" s="296">
        <f>((อัตราค่าธรรมเนียม!$B$24*แผนรับนิสิตหลักสูตรหลังปรับปรุง!R20*60%)+(อัตราค่าธรรมเนียม!$B$24*แผนรับนิสิตหลักสูตรหลังปรับปรุง!R20*100%)+(อัตราค่าธรรมเนียม!$B$25*แผนรับนิสิตหลักสูตรหลังปรับปรุง!R20)+(อัตราค่าธรรมเนียม!$B$24*แผนรับนิสิตหลักสูตรหลังปรับปรุง!S20*40%)+(อัตราค่าธรรมเนียม!$B$25*แผนรับนิสิตหลักสูตรหลังปรับปรุง!S20)+(อัตราค่าธรรมเนียม!$B$28*แผนรับนิสิตหลักสูตรหลังปรับปรุง!S20)+(อัตราค่าธรรมเนียม!$B$29*แผนรับนิสิตหลักสูตรหลังปรับปรุง!S20))</f>
        <v>610500</v>
      </c>
      <c r="P7" s="193">
        <f>((อัตราค่าธรรมเนียม!$B$24*แผนรับนิสิตหลักสูตรหลังปรับปรุง!S20*60%)+(อัตราค่าธรรมเนียม!$B$25*แผนรับนิสิตหลักสูตรหลังปรับปรุง!S20)+(อัตราค่าธรรมเนียม!$B$24*แผนรับนิสิตหลักสูตรหลังปรับปรุง!S20*100%)+(อัตราค่าธรรมเนียม!$B$24*แผนรับนิสิตหลักสูตรหลังปรับปรุง!T20*40%)+(อัตราค่าธรรมเนียม!$B$25*แผนรับนิสิตหลักสูตรหลังปรับปรุง!T20)+(อัตราค่าธรรมเนียม!$B$28*แผนรับนิสิตหลักสูตรหลังปรับปรุง!T20)+(อัตราค่าธรรมเนียม!$B$29*แผนรับนิสิตหลักสูตรหลังปรับปรุง!T20))</f>
        <v>610500</v>
      </c>
      <c r="Q7" s="193">
        <f>((อัตราค่าธรรมเนียม!$B$24*แผนรับนิสิตหลักสูตรหลังปรับปรุง!T20*60%)+(อัตราค่าธรรมเนียม!$B$25*แผนรับนิสิตหลักสูตรหลังปรับปรุง!T20)+(อัตราค่าธรรมเนียม!$B$24*แผนรับนิสิตหลักสูตรหลังปรับปรุง!T20*100%)+(อัตราค่าธรรมเนียม!$B$24*แผนรับนิสิตหลักสูตรหลังปรับปรุง!U20*40%)+(อัตราค่าธรรมเนียม!$B$25*แผนรับนิสิตหลักสูตรหลังปรับปรุง!U20)+(อัตราค่าธรรมเนียม!$B$28*แผนรับนิสิตหลักสูตรหลังปรับปรุง!U20)+(อัตราค่าธรรมเนียม!$B$29*แผนรับนิสิตหลักสูตรหลังปรับปรุง!U20))</f>
        <v>610500</v>
      </c>
      <c r="R7" s="193">
        <f>((อัตราค่าธรรมเนียม!$B$24*แผนรับนิสิตหลักสูตรหลังปรับปรุง!U20*60%)+(อัตราค่าธรรมเนียม!$B$25*แผนรับนิสิตหลักสูตรหลังปรับปรุง!U20)+(อัตราค่าธรรมเนียม!$B$24*แผนรับนิสิตหลักสูตรหลังปรับปรุง!U20*100%)+(อัตราค่าธรรมเนียม!$B$24*แผนรับนิสิตหลักสูตรหลังปรับปรุง!V20*40%)+(อัตราค่าธรรมเนียม!$B$25*แผนรับนิสิตหลักสูตรหลังปรับปรุง!V20)+(อัตราค่าธรรมเนียม!$B$28*แผนรับนิสิตหลักสูตรหลังปรับปรุง!V20)+(อัตราค่าธรรมเนียม!$B$29*แผนรับนิสิตหลักสูตรหลังปรับปรุง!V20))</f>
        <v>610500</v>
      </c>
      <c r="S7" s="193">
        <f>((อัตราค่าธรรมเนียม!$B$24*แผนรับนิสิตหลักสูตรหลังปรับปรุง!V20*60%)+(อัตราค่าธรรมเนียม!$B$25*แผนรับนิสิตหลักสูตรหลังปรับปรุง!V20)+(อัตราค่าธรรมเนียม!$B$24*แผนรับนิสิตหลักสูตรหลังปรับปรุง!V20*100%)+(อัตราค่าธรรมเนียม!$B$24*แผนรับนิสิตหลักสูตรหลังปรับปรุง!W20*40%)+(อัตราค่าธรรมเนียม!$B$25*แผนรับนิสิตหลักสูตรหลังปรับปรุง!W20)+(อัตราค่าธรรมเนียม!$B$28*แผนรับนิสิตหลักสูตรหลังปรับปรุง!W20)+(อัตราค่าธรรมเนียม!$B$29*แผนรับนิสิตหลักสูตรหลังปรับปรุง!W20))</f>
        <v>610500</v>
      </c>
      <c r="T7" s="193">
        <f>((อัตราค่าธรรมเนียม!$B$24*แผนรับนิสิตหลักสูตรหลังปรับปรุง!W20*60%)+(อัตราค่าธรรมเนียม!$B$25*แผนรับนิสิตหลักสูตรหลังปรับปรุง!W20)+(อัตราค่าธรรมเนียม!$B$24*แผนรับนิสิตหลักสูตรหลังปรับปรุง!W20*100%)+(อัตราค่าธรรมเนียม!$B$24*แผนรับนิสิตหลักสูตรหลังปรับปรุง!X20*40%)+(อัตราค่าธรรมเนียม!$B$25*แผนรับนิสิตหลักสูตรหลังปรับปรุง!X20)+(อัตราค่าธรรมเนียม!$B$28*แผนรับนิสิตหลักสูตรหลังปรับปรุง!X20)+(อัตราค่าธรรมเนียม!$B$29*แผนรับนิสิตหลักสูตรหลังปรับปรุง!X20))</f>
        <v>610500</v>
      </c>
      <c r="U7" s="193">
        <f>((อัตราค่าธรรมเนียม!$B$24*แผนรับนิสิตหลักสูตรหลังปรับปรุง!X20*60%)+(อัตราค่าธรรมเนียม!$B$25*แผนรับนิสิตหลักสูตรหลังปรับปรุง!X20)+(อัตราค่าธรรมเนียม!$B$24*แผนรับนิสิตหลักสูตรหลังปรับปรุง!X20*100%)+(อัตราค่าธรรมเนียม!$B$24*แผนรับนิสิตหลักสูตรหลังปรับปรุง!Y20*40%)+(อัตราค่าธรรมเนียม!$B$25*แผนรับนิสิตหลักสูตรหลังปรับปรุง!Y20)+(อัตราค่าธรรมเนียม!$B$28*แผนรับนิสิตหลักสูตรหลังปรับปรุง!Y20)+(อัตราค่าธรรมเนียม!$B$29*แผนรับนิสิตหลักสูตรหลังปรับปรุง!Y20))</f>
        <v>610500</v>
      </c>
      <c r="V7" s="193">
        <f>((อัตราค่าธรรมเนียม!$B$24*แผนรับนิสิตหลักสูตรหลังปรับปรุง!Y20*60%)+(อัตราค่าธรรมเนียม!$B$25*แผนรับนิสิตหลักสูตรหลังปรับปรุง!Y20)+(อัตราค่าธรรมเนียม!$B$24*แผนรับนิสิตหลักสูตรหลังปรับปรุง!Y20*100%)+(อัตราค่าธรรมเนียม!$B$24*แผนรับนิสิตหลักสูตรหลังปรับปรุง!Z20*40%)+(อัตราค่าธรรมเนียม!$B$25*แผนรับนิสิตหลักสูตรหลังปรับปรุง!Z20)+(อัตราค่าธรรมเนียม!$B$28*แผนรับนิสิตหลักสูตรหลังปรับปรุง!Z20)+(อัตราค่าธรรมเนียม!$B$29*แผนรับนิสิตหลักสูตรหลังปรับปรุง!Z20))</f>
        <v>610500</v>
      </c>
      <c r="W7" s="193">
        <f>((อัตราค่าธรรมเนียม!$B$24*แผนรับนิสิตหลักสูตรหลังปรับปรุง!Z20*60%)+(อัตราค่าธรรมเนียม!$B$25*แผนรับนิสิตหลักสูตรหลังปรับปรุง!Z20)+(อัตราค่าธรรมเนียม!$B$24*แผนรับนิสิตหลักสูตรหลังปรับปรุง!Z20*100%)+(อัตราค่าธรรมเนียม!$B$24*แผนรับนิสิตหลักสูตรหลังปรับปรุง!AA20*40%)+(อัตราค่าธรรมเนียม!$B$25*แผนรับนิสิตหลักสูตรหลังปรับปรุง!AA20)+(อัตราค่าธรรมเนียม!$B$28*แผนรับนิสิตหลักสูตรหลังปรับปรุง!AA20)+(อัตราค่าธรรมเนียม!$B$29*แผนรับนิสิตหลักสูตรหลังปรับปรุง!AA20))</f>
        <v>610500</v>
      </c>
      <c r="X7" s="193">
        <f>((อัตราค่าธรรมเนียม!$B$24*แผนรับนิสิตหลักสูตรหลังปรับปรุง!AA20*60%)+(อัตราค่าธรรมเนียม!$B$25*แผนรับนิสิตหลักสูตรหลังปรับปรุง!AA20)+(อัตราค่าธรรมเนียม!$B$24*แผนรับนิสิตหลักสูตรหลังปรับปรุง!AA20*100%)+(อัตราค่าธรรมเนียม!$B$24*แผนรับนิสิตหลักสูตรหลังปรับปรุง!AB20*40%)+(อัตราค่าธรรมเนียม!$B$25*แผนรับนิสิตหลักสูตรหลังปรับปรุง!AB20)+(อัตราค่าธรรมเนียม!$B$28*แผนรับนิสิตหลักสูตรหลังปรับปรุง!AB20)+(อัตราค่าธรรมเนียม!$B$29*แผนรับนิสิตหลักสูตรหลังปรับปรุง!AB20))</f>
        <v>610500</v>
      </c>
      <c r="Y7" s="193">
        <f>((อัตราค่าธรรมเนียม!$B$24*แผนรับนิสิตหลักสูตรหลังปรับปรุง!AB20*60%)+(อัตราค่าธรรมเนียม!$B$25*แผนรับนิสิตหลักสูตรหลังปรับปรุง!AB20)+(อัตราค่าธรรมเนียม!$B$24*แผนรับนิสิตหลักสูตรหลังปรับปรุง!AB20*100%)+(อัตราค่าธรรมเนียม!$B$24*แผนรับนิสิตหลักสูตรหลังปรับปรุง!AC20*40%)+(อัตราค่าธรรมเนียม!$B$25*แผนรับนิสิตหลักสูตรหลังปรับปรุง!AC20)+(อัตราค่าธรรมเนียม!$B$28*แผนรับนิสิตหลักสูตรหลังปรับปรุง!AC20)+(อัตราค่าธรรมเนียม!$B$29*แผนรับนิสิตหลักสูตรหลังปรับปรุง!AC20))</f>
        <v>610500</v>
      </c>
    </row>
    <row r="8" spans="1:25" ht="18.75">
      <c r="A8" s="140"/>
      <c r="B8" s="20" t="s">
        <v>5985</v>
      </c>
      <c r="C8" s="18"/>
      <c r="D8" s="296"/>
      <c r="E8" s="296">
        <f>((อัตราค่าธรรมเนียม!$B$24*แผนรับนิสิตหลักสูตรหลังปรับปรุง!H21*60%)+(อัตราค่าธรรมเนียม!$B$24*แผนรับนิสิตหลักสูตรหลังปรับปรุง!H21*100%)+(อัตราค่าธรรมเนียม!$B$25*แผนรับนิสิตหลักสูตรหลังปรับปรุง!H21)+(อัตราค่าธรรมเนียม!$B$24*แผนรับนิสิตหลักสูตรหลังปรับปรุง!I21*40%)+(อัตราค่าธรรมเนียม!$B$25*แผนรับนิสิตหลักสูตรหลังปรับปรุง!I21)+(อัตราค่าธรรมเนียม!$B$28*แผนรับนิสิตหลักสูตรหลังปรับปรุง!I21))</f>
        <v>160500</v>
      </c>
      <c r="F8" s="296">
        <f>((อัตราค่าธรรมเนียม!$B$24*แผนรับนิสิตหลักสูตรหลังปรับปรุง!I21*60%)+(อัตราค่าธรรมเนียม!$B$24*แผนรับนิสิตหลักสูตรหลังปรับปรุง!I21*100%)+(อัตราค่าธรรมเนียม!$B$25*แผนรับนิสิตหลักสูตรหลังปรับปรุง!I21)+(อัตราค่าธรรมเนียม!$B$24*แผนรับนิสิตหลักสูตรหลังปรับปรุง!J21*40%)+(อัตราค่าธรรมเนียม!$B$25*แผนรับนิสิตหลักสูตรหลังปรับปรุง!J21)+(อัตราค่าธรรมเนียม!$B$28*แผนรับนิสิตหลักสูตรหลังปรับปรุง!J21)+(อัตราค่าธรรมเนียม!$B$29*แผนรับนิสิตหลักสูตรหลังปรับปรุง!J21))</f>
        <v>610500</v>
      </c>
      <c r="G8" s="296">
        <f>((อัตราค่าธรรมเนียม!$B$24*แผนรับนิสิตหลักสูตรหลังปรับปรุง!J21*60%)+(อัตราค่าธรรมเนียม!$B$24*แผนรับนิสิตหลักสูตรหลังปรับปรุง!J21*100%)+(อัตราค่าธรรมเนียม!$B$25*แผนรับนิสิตหลักสูตรหลังปรับปรุง!J21)+(อัตราค่าธรรมเนียม!$B$24*แผนรับนิสิตหลักสูตรหลังปรับปรุง!K21*40%)+(อัตราค่าธรรมเนียม!$B$25*แผนรับนิสิตหลักสูตรหลังปรับปรุง!K21)+(อัตราค่าธรรมเนียม!$B$28*แผนรับนิสิตหลักสูตรหลังปรับปรุง!K21)+(อัตราค่าธรรมเนียม!$B$29*แผนรับนิสิตหลักสูตรหลังปรับปรุง!K21))</f>
        <v>610500</v>
      </c>
      <c r="H8" s="296">
        <f>((อัตราค่าธรรมเนียม!$B$24*แผนรับนิสิตหลักสูตรหลังปรับปรุง!K21*60%)+(อัตราค่าธรรมเนียม!$B$24*แผนรับนิสิตหลักสูตรหลังปรับปรุง!K21*100%)+(อัตราค่าธรรมเนียม!$B$25*แผนรับนิสิตหลักสูตรหลังปรับปรุง!K21)+(อัตราค่าธรรมเนียม!$B$24*แผนรับนิสิตหลักสูตรหลังปรับปรุง!L21*40%)+(อัตราค่าธรรมเนียม!$B$25*แผนรับนิสิตหลักสูตรหลังปรับปรุง!L21)+(อัตราค่าธรรมเนียม!$B$28*แผนรับนิสิตหลักสูตรหลังปรับปรุง!L21)+(อัตราค่าธรรมเนียม!$B$29*แผนรับนิสิตหลักสูตรหลังปรับปรุง!L21))</f>
        <v>610500</v>
      </c>
      <c r="I8" s="296">
        <f>((อัตราค่าธรรมเนียม!$B$24*แผนรับนิสิตหลักสูตรหลังปรับปรุง!L21*60%)+(อัตราค่าธรรมเนียม!$B$24*แผนรับนิสิตหลักสูตรหลังปรับปรุง!L21*100%)+(อัตราค่าธรรมเนียม!$B$25*แผนรับนิสิตหลักสูตรหลังปรับปรุง!L21)+(อัตราค่าธรรมเนียม!$B$24*แผนรับนิสิตหลักสูตรหลังปรับปรุง!M21*40%)+(อัตราค่าธรรมเนียม!$B$25*แผนรับนิสิตหลักสูตรหลังปรับปรุง!M21)+(อัตราค่าธรรมเนียม!$B$28*แผนรับนิสิตหลักสูตรหลังปรับปรุง!M21)+(อัตราค่าธรรมเนียม!$B$29*แผนรับนิสิตหลักสูตรหลังปรับปรุง!M21))</f>
        <v>610500</v>
      </c>
      <c r="J8" s="296">
        <f>((อัตราค่าธรรมเนียม!$B$24*แผนรับนิสิตหลักสูตรหลังปรับปรุง!M21*60%)+(อัตราค่าธรรมเนียม!$B$24*แผนรับนิสิตหลักสูตรหลังปรับปรุง!M21*100%)+(อัตราค่าธรรมเนียม!$B$25*แผนรับนิสิตหลักสูตรหลังปรับปรุง!M21)+(อัตราค่าธรรมเนียม!$B$24*แผนรับนิสิตหลักสูตรหลังปรับปรุง!N21*40%)+(อัตราค่าธรรมเนียม!$B$25*แผนรับนิสิตหลักสูตรหลังปรับปรุง!N21)+(อัตราค่าธรรมเนียม!$B$28*แผนรับนิสิตหลักสูตรหลังปรับปรุง!N21)+(อัตราค่าธรรมเนียม!$B$29*แผนรับนิสิตหลักสูตรหลังปรับปรุง!N21))</f>
        <v>610500</v>
      </c>
      <c r="K8" s="296">
        <f>((อัตราค่าธรรมเนียม!$B$24*แผนรับนิสิตหลักสูตรหลังปรับปรุง!N21*60%)+(อัตราค่าธรรมเนียม!$B$24*แผนรับนิสิตหลักสูตรหลังปรับปรุง!N21*100%)+(อัตราค่าธรรมเนียม!$B$25*แผนรับนิสิตหลักสูตรหลังปรับปรุง!N21)+(อัตราค่าธรรมเนียม!$B$24*แผนรับนิสิตหลักสูตรหลังปรับปรุง!O21*40%)+(อัตราค่าธรรมเนียม!$B$25*แผนรับนิสิตหลักสูตรหลังปรับปรุง!O21)+(อัตราค่าธรรมเนียม!$B$28*แผนรับนิสิตหลักสูตรหลังปรับปรุง!O21)+(อัตราค่าธรรมเนียม!$B$29*แผนรับนิสิตหลักสูตรหลังปรับปรุง!O21))</f>
        <v>610500</v>
      </c>
      <c r="L8" s="296">
        <f>((อัตราค่าธรรมเนียม!$B$24*แผนรับนิสิตหลักสูตรหลังปรับปรุง!O21*60%)+(อัตราค่าธรรมเนียม!$B$24*แผนรับนิสิตหลักสูตรหลังปรับปรุง!O21*100%)+(อัตราค่าธรรมเนียม!$B$25*แผนรับนิสิตหลักสูตรหลังปรับปรุง!O21)+(อัตราค่าธรรมเนียม!$B$24*แผนรับนิสิตหลักสูตรหลังปรับปรุง!P21*40%)+(อัตราค่าธรรมเนียม!$B$25*แผนรับนิสิตหลักสูตรหลังปรับปรุง!P21)+(อัตราค่าธรรมเนียม!$B$28*แผนรับนิสิตหลักสูตรหลังปรับปรุง!P21)+(อัตราค่าธรรมเนียม!$B$29*แผนรับนิสิตหลักสูตรหลังปรับปรุง!P21))</f>
        <v>610500</v>
      </c>
      <c r="M8" s="296">
        <f>((อัตราค่าธรรมเนียม!$B$24*แผนรับนิสิตหลักสูตรหลังปรับปรุง!P21*60%)+(อัตราค่าธรรมเนียม!$B$24*แผนรับนิสิตหลักสูตรหลังปรับปรุง!P21*100%)+(อัตราค่าธรรมเนียม!$B$25*แผนรับนิสิตหลักสูตรหลังปรับปรุง!P21)+(อัตราค่าธรรมเนียม!$B$24*แผนรับนิสิตหลักสูตรหลังปรับปรุง!Q21*40%)+(อัตราค่าธรรมเนียม!$B$25*แผนรับนิสิตหลักสูตรหลังปรับปรุง!Q21)+(อัตราค่าธรรมเนียม!$B$28*แผนรับนิสิตหลักสูตรหลังปรับปรุง!Q21)+(อัตราค่าธรรมเนียม!$B$29*แผนรับนิสิตหลักสูตรหลังปรับปรุง!Q21))</f>
        <v>610500</v>
      </c>
      <c r="N8" s="296">
        <f>((อัตราค่าธรรมเนียม!$B$24*แผนรับนิสิตหลักสูตรหลังปรับปรุง!Q21*60%)+(อัตราค่าธรรมเนียม!$B$24*แผนรับนิสิตหลักสูตรหลังปรับปรุง!Q21*100%)+(อัตราค่าธรรมเนียม!$B$25*แผนรับนิสิตหลักสูตรหลังปรับปรุง!Q21)+(อัตราค่าธรรมเนียม!$B$24*แผนรับนิสิตหลักสูตรหลังปรับปรุง!R21*40%)+(อัตราค่าธรรมเนียม!$B$25*แผนรับนิสิตหลักสูตรหลังปรับปรุง!R21)+(อัตราค่าธรรมเนียม!$B$28*แผนรับนิสิตหลักสูตรหลังปรับปรุง!R21)+(อัตราค่าธรรมเนียม!$B$29*แผนรับนิสิตหลักสูตรหลังปรับปรุง!R21))</f>
        <v>610500</v>
      </c>
      <c r="O8" s="296">
        <f>((อัตราค่าธรรมเนียม!$B$24*แผนรับนิสิตหลักสูตรหลังปรับปรุง!R21*60%)+(อัตราค่าธรรมเนียม!$B$24*แผนรับนิสิตหลักสูตรหลังปรับปรุง!R21*100%)+(อัตราค่าธรรมเนียม!$B$25*แผนรับนิสิตหลักสูตรหลังปรับปรุง!R21)+(อัตราค่าธรรมเนียม!$B$24*แผนรับนิสิตหลักสูตรหลังปรับปรุง!S21*40%)+(อัตราค่าธรรมเนียม!$B$25*แผนรับนิสิตหลักสูตรหลังปรับปรุง!S21)+(อัตราค่าธรรมเนียม!$B$28*แผนรับนิสิตหลักสูตรหลังปรับปรุง!S21)+(อัตราค่าธรรมเนียม!$B$29*แผนรับนิสิตหลักสูตรหลังปรับปรุง!S21))</f>
        <v>610500</v>
      </c>
      <c r="P8" s="168" t="e">
        <f>((แผนรับนิสิตหลักสูตรก่อนปรับปรุง!R54*'คชจ.หักเข้ามหาวิทยาลัย(เหมาจ่าย'!#REF!)+(แผนรับนิสิตหลักสูตรก่อนปรับปรุง!R54*'คชจ.หักเข้ามหาวิทยาลัย(เหมาจ่าย'!#REF!))</f>
        <v>#REF!</v>
      </c>
      <c r="Q8" s="168" t="e">
        <f>((แผนรับนิสิตหลักสูตรก่อนปรับปรุง!S54*'คชจ.หักเข้ามหาวิทยาลัย(เหมาจ่าย'!#REF!)+(แผนรับนิสิตหลักสูตรก่อนปรับปรุง!S54*'คชจ.หักเข้ามหาวิทยาลัย(เหมาจ่าย'!#REF!))</f>
        <v>#REF!</v>
      </c>
      <c r="R8" s="168" t="e">
        <f>((แผนรับนิสิตหลักสูตรก่อนปรับปรุง!T54*'คชจ.หักเข้ามหาวิทยาลัย(เหมาจ่าย'!#REF!)+(แผนรับนิสิตหลักสูตรก่อนปรับปรุง!T54*'คชจ.หักเข้ามหาวิทยาลัย(เหมาจ่าย'!#REF!))</f>
        <v>#REF!</v>
      </c>
      <c r="S8" s="168" t="e">
        <f>((แผนรับนิสิตหลักสูตรก่อนปรับปรุง!U54*'คชจ.หักเข้ามหาวิทยาลัย(เหมาจ่าย'!#REF!)+(แผนรับนิสิตหลักสูตรก่อนปรับปรุง!U54*'คชจ.หักเข้ามหาวิทยาลัย(เหมาจ่าย'!#REF!))</f>
        <v>#REF!</v>
      </c>
      <c r="T8" s="168" t="e">
        <f>((แผนรับนิสิตหลักสูตรก่อนปรับปรุง!V54*'คชจ.หักเข้ามหาวิทยาลัย(เหมาจ่าย'!#REF!)+(แผนรับนิสิตหลักสูตรก่อนปรับปรุง!V54*'คชจ.หักเข้ามหาวิทยาลัย(เหมาจ่าย'!#REF!))</f>
        <v>#REF!</v>
      </c>
      <c r="U8" s="168" t="e">
        <f>((แผนรับนิสิตหลักสูตรก่อนปรับปรุง!W54*'คชจ.หักเข้ามหาวิทยาลัย(เหมาจ่าย'!#REF!)+(แผนรับนิสิตหลักสูตรก่อนปรับปรุง!W54*'คชจ.หักเข้ามหาวิทยาลัย(เหมาจ่าย'!#REF!))</f>
        <v>#REF!</v>
      </c>
      <c r="V8" s="168" t="e">
        <f>((แผนรับนิสิตหลักสูตรก่อนปรับปรุง!X54*'คชจ.หักเข้ามหาวิทยาลัย(เหมาจ่าย'!#REF!)+(แผนรับนิสิตหลักสูตรก่อนปรับปรุง!X54*'คชจ.หักเข้ามหาวิทยาลัย(เหมาจ่าย'!#REF!))</f>
        <v>#REF!</v>
      </c>
      <c r="W8" s="168" t="e">
        <f>((แผนรับนิสิตหลักสูตรก่อนปรับปรุง!Y54*'คชจ.หักเข้ามหาวิทยาลัย(เหมาจ่าย'!#REF!)+(แผนรับนิสิตหลักสูตรก่อนปรับปรุง!Y54*'คชจ.หักเข้ามหาวิทยาลัย(เหมาจ่าย'!#REF!))</f>
        <v>#REF!</v>
      </c>
      <c r="X8" s="168" t="e">
        <f>((แผนรับนิสิตหลักสูตรก่อนปรับปรุง!Z54*'คชจ.หักเข้ามหาวิทยาลัย(เหมาจ่าย'!#REF!)+(แผนรับนิสิตหลักสูตรก่อนปรับปรุง!Z54*'คชจ.หักเข้ามหาวิทยาลัย(เหมาจ่าย'!#REF!))</f>
        <v>#REF!</v>
      </c>
      <c r="Y8" s="168" t="e">
        <f>((แผนรับนิสิตหลักสูตรก่อนปรับปรุง!AA54*'คชจ.หักเข้ามหาวิทยาลัย(เหมาจ่าย'!#REF!)+(แผนรับนิสิตหลักสูตรก่อนปรับปรุง!AA54*'คชจ.หักเข้ามหาวิทยาลัย(เหมาจ่าย'!#REF!))</f>
        <v>#REF!</v>
      </c>
    </row>
    <row r="9" spans="1:25" ht="18.75">
      <c r="A9" s="140"/>
      <c r="B9" s="20" t="s">
        <v>5986</v>
      </c>
      <c r="C9" s="18"/>
      <c r="D9" s="296"/>
      <c r="E9" s="296"/>
      <c r="F9" s="296">
        <f>((อัตราค่าธรรมเนียม!$B$24*แผนรับนิสิตหลักสูตรหลังปรับปรุง!I22*60%)+(อัตราค่าธรรมเนียม!$B$24*แผนรับนิสิตหลักสูตรหลังปรับปรุง!I22*100%)+(อัตราค่าธรรมเนียม!$B$25*แผนรับนิสิตหลักสูตรหลังปรับปรุง!I22)+(อัตราค่าธรรมเนียม!$B$24*แผนรับนิสิตหลักสูตรหลังปรับปรุง!J22*40%)+(อัตราค่าธรรมเนียม!$B$25*แผนรับนิสิตหลักสูตรหลังปรับปรุง!J22)+(อัตราค่าธรรมเนียม!$B$28*แผนรับนิสิตหลักสูตรหลังปรับปรุง!J22))</f>
        <v>160500</v>
      </c>
      <c r="G9" s="296">
        <f>((อัตราค่าธรรมเนียม!$B$24*แผนรับนิสิตหลักสูตรหลังปรับปรุง!J22*60%)+(อัตราค่าธรรมเนียม!$B$24*แผนรับนิสิตหลักสูตรหลังปรับปรุง!J22*100%)+(อัตราค่าธรรมเนียม!$B$25*แผนรับนิสิตหลักสูตรหลังปรับปรุง!J22)+(อัตราค่าธรรมเนียม!$B$24*แผนรับนิสิตหลักสูตรหลังปรับปรุง!K22*40%)+(อัตราค่าธรรมเนียม!$B$25*แผนรับนิสิตหลักสูตรหลังปรับปรุง!K22)+(อัตราค่าธรรมเนียม!$B$28*แผนรับนิสิตหลักสูตรหลังปรับปรุง!K22)+(อัตราค่าธรรมเนียม!$B$29*แผนรับนิสิตหลักสูตรหลังปรับปรุง!K22))</f>
        <v>610500</v>
      </c>
      <c r="H9" s="296">
        <f>((อัตราค่าธรรมเนียม!$B$24*แผนรับนิสิตหลักสูตรหลังปรับปรุง!K22*60%)+(อัตราค่าธรรมเนียม!$B$24*แผนรับนิสิตหลักสูตรหลังปรับปรุง!K22*100%)+(อัตราค่าธรรมเนียม!$B$25*แผนรับนิสิตหลักสูตรหลังปรับปรุง!K22)+(อัตราค่าธรรมเนียม!$B$24*แผนรับนิสิตหลักสูตรหลังปรับปรุง!L22*40%)+(อัตราค่าธรรมเนียม!$B$25*แผนรับนิสิตหลักสูตรหลังปรับปรุง!L22)+(อัตราค่าธรรมเนียม!$B$28*แผนรับนิสิตหลักสูตรหลังปรับปรุง!L22)+(อัตราค่าธรรมเนียม!$B$29*แผนรับนิสิตหลักสูตรหลังปรับปรุง!L22))</f>
        <v>610500</v>
      </c>
      <c r="I9" s="296">
        <f>((อัตราค่าธรรมเนียม!$B$24*แผนรับนิสิตหลักสูตรหลังปรับปรุง!L22*60%)+(อัตราค่าธรรมเนียม!$B$24*แผนรับนิสิตหลักสูตรหลังปรับปรุง!L22*100%)+(อัตราค่าธรรมเนียม!$B$25*แผนรับนิสิตหลักสูตรหลังปรับปรุง!L22)+(อัตราค่าธรรมเนียม!$B$24*แผนรับนิสิตหลักสูตรหลังปรับปรุง!M22*40%)+(อัตราค่าธรรมเนียม!$B$25*แผนรับนิสิตหลักสูตรหลังปรับปรุง!M22)+(อัตราค่าธรรมเนียม!$B$28*แผนรับนิสิตหลักสูตรหลังปรับปรุง!M22)+(อัตราค่าธรรมเนียม!$B$29*แผนรับนิสิตหลักสูตรหลังปรับปรุง!M22))</f>
        <v>610500</v>
      </c>
      <c r="J9" s="296">
        <f>((อัตราค่าธรรมเนียม!$B$24*แผนรับนิสิตหลักสูตรหลังปรับปรุง!M22*60%)+(อัตราค่าธรรมเนียม!$B$24*แผนรับนิสิตหลักสูตรหลังปรับปรุง!M22*100%)+(อัตราค่าธรรมเนียม!$B$25*แผนรับนิสิตหลักสูตรหลังปรับปรุง!M22)+(อัตราค่าธรรมเนียม!$B$24*แผนรับนิสิตหลักสูตรหลังปรับปรุง!N22*40%)+(อัตราค่าธรรมเนียม!$B$25*แผนรับนิสิตหลักสูตรหลังปรับปรุง!N22)+(อัตราค่าธรรมเนียม!$B$28*แผนรับนิสิตหลักสูตรหลังปรับปรุง!N22)+(อัตราค่าธรรมเนียม!$B$29*แผนรับนิสิตหลักสูตรหลังปรับปรุง!N22))</f>
        <v>610500</v>
      </c>
      <c r="K9" s="296">
        <f>((อัตราค่าธรรมเนียม!$B$24*แผนรับนิสิตหลักสูตรหลังปรับปรุง!N22*60%)+(อัตราค่าธรรมเนียม!$B$24*แผนรับนิสิตหลักสูตรหลังปรับปรุง!N22*100%)+(อัตราค่าธรรมเนียม!$B$25*แผนรับนิสิตหลักสูตรหลังปรับปรุง!N22)+(อัตราค่าธรรมเนียม!$B$24*แผนรับนิสิตหลักสูตรหลังปรับปรุง!O22*40%)+(อัตราค่าธรรมเนียม!$B$25*แผนรับนิสิตหลักสูตรหลังปรับปรุง!O22)+(อัตราค่าธรรมเนียม!$B$28*แผนรับนิสิตหลักสูตรหลังปรับปรุง!O22)+(อัตราค่าธรรมเนียม!$B$29*แผนรับนิสิตหลักสูตรหลังปรับปรุง!O22))</f>
        <v>610500</v>
      </c>
      <c r="L9" s="296">
        <f>((อัตราค่าธรรมเนียม!$B$24*แผนรับนิสิตหลักสูตรหลังปรับปรุง!O22*60%)+(อัตราค่าธรรมเนียม!$B$24*แผนรับนิสิตหลักสูตรหลังปรับปรุง!O22*100%)+(อัตราค่าธรรมเนียม!$B$25*แผนรับนิสิตหลักสูตรหลังปรับปรุง!O22)+(อัตราค่าธรรมเนียม!$B$24*แผนรับนิสิตหลักสูตรหลังปรับปรุง!P22*40%)+(อัตราค่าธรรมเนียม!$B$25*แผนรับนิสิตหลักสูตรหลังปรับปรุง!P22)+(อัตราค่าธรรมเนียม!$B$28*แผนรับนิสิตหลักสูตรหลังปรับปรุง!P22)+(อัตราค่าธรรมเนียม!$B$29*แผนรับนิสิตหลักสูตรหลังปรับปรุง!P22))</f>
        <v>610500</v>
      </c>
      <c r="M9" s="296">
        <f>((อัตราค่าธรรมเนียม!$B$24*แผนรับนิสิตหลักสูตรหลังปรับปรุง!P22*60%)+(อัตราค่าธรรมเนียม!$B$24*แผนรับนิสิตหลักสูตรหลังปรับปรุง!P22*100%)+(อัตราค่าธรรมเนียม!$B$25*แผนรับนิสิตหลักสูตรหลังปรับปรุง!P22)+(อัตราค่าธรรมเนียม!$B$24*แผนรับนิสิตหลักสูตรหลังปรับปรุง!Q22*40%)+(อัตราค่าธรรมเนียม!$B$25*แผนรับนิสิตหลักสูตรหลังปรับปรุง!Q22)+(อัตราค่าธรรมเนียม!$B$28*แผนรับนิสิตหลักสูตรหลังปรับปรุง!Q22)+(อัตราค่าธรรมเนียม!$B$29*แผนรับนิสิตหลักสูตรหลังปรับปรุง!Q22))</f>
        <v>610500</v>
      </c>
      <c r="N9" s="296">
        <f>((อัตราค่าธรรมเนียม!$B$24*แผนรับนิสิตหลักสูตรหลังปรับปรุง!Q22*60%)+(อัตราค่าธรรมเนียม!$B$24*แผนรับนิสิตหลักสูตรหลังปรับปรุง!Q22*100%)+(อัตราค่าธรรมเนียม!$B$25*แผนรับนิสิตหลักสูตรหลังปรับปรุง!Q22)+(อัตราค่าธรรมเนียม!$B$24*แผนรับนิสิตหลักสูตรหลังปรับปรุง!R22*40%)+(อัตราค่าธรรมเนียม!$B$25*แผนรับนิสิตหลักสูตรหลังปรับปรุง!R22)+(อัตราค่าธรรมเนียม!$B$28*แผนรับนิสิตหลักสูตรหลังปรับปรุง!R22)+(อัตราค่าธรรมเนียม!$B$29*แผนรับนิสิตหลักสูตรหลังปรับปรุง!R22))</f>
        <v>610500</v>
      </c>
      <c r="O9" s="296">
        <f>((อัตราค่าธรรมเนียม!$B$24*แผนรับนิสิตหลักสูตรหลังปรับปรุง!R22*60%)+(อัตราค่าธรรมเนียม!$B$24*แผนรับนิสิตหลักสูตรหลังปรับปรุง!R22*100%)+(อัตราค่าธรรมเนียม!$B$25*แผนรับนิสิตหลักสูตรหลังปรับปรุง!R22)+(อัตราค่าธรรมเนียม!$B$24*แผนรับนิสิตหลักสูตรหลังปรับปรุง!S22*40%)+(อัตราค่าธรรมเนียม!$B$25*แผนรับนิสิตหลักสูตรหลังปรับปรุง!S22)+(อัตราค่าธรรมเนียม!$B$28*แผนรับนิสิตหลักสูตรหลังปรับปรุง!S22)+(อัตราค่าธรรมเนียม!$B$29*แผนรับนิสิตหลักสูตรหลังปรับปรุง!S22))</f>
        <v>610500</v>
      </c>
      <c r="P9" s="168" t="e">
        <f>((แผนรับนิสิตหลักสูตรก่อนปรับปรุง!R55*'คชจ.หักเข้ามหาวิทยาลัย(เหมาจ่าย'!#REF!)+(แผนรับนิสิตหลักสูตรก่อนปรับปรุง!R55*'คชจ.หักเข้ามหาวิทยาลัย(เหมาจ่าย'!#REF!)+(แผนรับนิสิตหลักสูตรก่อนปรับปรุง!R55*#REF!))</f>
        <v>#REF!</v>
      </c>
      <c r="Q9" s="168" t="e">
        <f>((แผนรับนิสิตหลักสูตรก่อนปรับปรุง!S55*'คชจ.หักเข้ามหาวิทยาลัย(เหมาจ่าย'!#REF!)+(แผนรับนิสิตหลักสูตรก่อนปรับปรุง!S55*'คชจ.หักเข้ามหาวิทยาลัย(เหมาจ่าย'!#REF!)+(แผนรับนิสิตหลักสูตรก่อนปรับปรุง!S55*#REF!))</f>
        <v>#REF!</v>
      </c>
      <c r="R9" s="168" t="e">
        <f>((แผนรับนิสิตหลักสูตรก่อนปรับปรุง!T55*'คชจ.หักเข้ามหาวิทยาลัย(เหมาจ่าย'!#REF!)+(แผนรับนิสิตหลักสูตรก่อนปรับปรุง!T55*'คชจ.หักเข้ามหาวิทยาลัย(เหมาจ่าย'!#REF!)+(แผนรับนิสิตหลักสูตรก่อนปรับปรุง!T55*#REF!))</f>
        <v>#REF!</v>
      </c>
      <c r="S9" s="168" t="e">
        <f>((แผนรับนิสิตหลักสูตรก่อนปรับปรุง!U55*'คชจ.หักเข้ามหาวิทยาลัย(เหมาจ่าย'!#REF!)+(แผนรับนิสิตหลักสูตรก่อนปรับปรุง!U55*'คชจ.หักเข้ามหาวิทยาลัย(เหมาจ่าย'!#REF!)+(แผนรับนิสิตหลักสูตรก่อนปรับปรุง!U55*#REF!))</f>
        <v>#REF!</v>
      </c>
      <c r="T9" s="168" t="e">
        <f>((แผนรับนิสิตหลักสูตรก่อนปรับปรุง!V55*'คชจ.หักเข้ามหาวิทยาลัย(เหมาจ่าย'!#REF!)+(แผนรับนิสิตหลักสูตรก่อนปรับปรุง!V55*'คชจ.หักเข้ามหาวิทยาลัย(เหมาจ่าย'!#REF!)+(แผนรับนิสิตหลักสูตรก่อนปรับปรุง!V55*#REF!))</f>
        <v>#REF!</v>
      </c>
      <c r="U9" s="168" t="e">
        <f>((แผนรับนิสิตหลักสูตรก่อนปรับปรุง!W55*'คชจ.หักเข้ามหาวิทยาลัย(เหมาจ่าย'!#REF!)+(แผนรับนิสิตหลักสูตรก่อนปรับปรุง!W55*'คชจ.หักเข้ามหาวิทยาลัย(เหมาจ่าย'!#REF!)+(แผนรับนิสิตหลักสูตรก่อนปรับปรุง!W55*#REF!))</f>
        <v>#REF!</v>
      </c>
      <c r="V9" s="168" t="e">
        <f>((แผนรับนิสิตหลักสูตรก่อนปรับปรุง!X55*'คชจ.หักเข้ามหาวิทยาลัย(เหมาจ่าย'!#REF!)+(แผนรับนิสิตหลักสูตรก่อนปรับปรุง!X55*'คชจ.หักเข้ามหาวิทยาลัย(เหมาจ่าย'!#REF!)+(แผนรับนิสิตหลักสูตรก่อนปรับปรุง!X55*#REF!))</f>
        <v>#REF!</v>
      </c>
      <c r="W9" s="168" t="e">
        <f>((แผนรับนิสิตหลักสูตรก่อนปรับปรุง!Y55*'คชจ.หักเข้ามหาวิทยาลัย(เหมาจ่าย'!#REF!)+(แผนรับนิสิตหลักสูตรก่อนปรับปรุง!Y55*'คชจ.หักเข้ามหาวิทยาลัย(เหมาจ่าย'!#REF!)+(แผนรับนิสิตหลักสูตรก่อนปรับปรุง!Y55*#REF!))</f>
        <v>#REF!</v>
      </c>
      <c r="X9" s="168" t="e">
        <f>((แผนรับนิสิตหลักสูตรก่อนปรับปรุง!Z55*'คชจ.หักเข้ามหาวิทยาลัย(เหมาจ่าย'!#REF!)+(แผนรับนิสิตหลักสูตรก่อนปรับปรุง!Z55*'คชจ.หักเข้ามหาวิทยาลัย(เหมาจ่าย'!#REF!)+(แผนรับนิสิตหลักสูตรก่อนปรับปรุง!Z55*#REF!))</f>
        <v>#REF!</v>
      </c>
      <c r="Y9" s="168" t="e">
        <f>((แผนรับนิสิตหลักสูตรก่อนปรับปรุง!AA55*'คชจ.หักเข้ามหาวิทยาลัย(เหมาจ่าย'!#REF!)+(แผนรับนิสิตหลักสูตรก่อนปรับปรุง!AA55*'คชจ.หักเข้ามหาวิทยาลัย(เหมาจ่าย'!#REF!)+(แผนรับนิสิตหลักสูตรก่อนปรับปรุง!AA55*#REF!))</f>
        <v>#REF!</v>
      </c>
    </row>
    <row r="10" spans="1:25" ht="18.75">
      <c r="A10" s="140"/>
      <c r="B10" s="20" t="s">
        <v>5987</v>
      </c>
      <c r="C10" s="18"/>
      <c r="D10" s="296"/>
      <c r="E10" s="296"/>
      <c r="F10" s="296"/>
      <c r="G10" s="296">
        <f>((อัตราค่าธรรมเนียม!$B$24*แผนรับนิสิตหลักสูตรหลังปรับปรุง!J23*60%)+(อัตราค่าธรรมเนียม!$B$24*แผนรับนิสิตหลักสูตรหลังปรับปรุง!J23*100%)+(อัตราค่าธรรมเนียม!$B$25*แผนรับนิสิตหลักสูตรหลังปรับปรุง!J23)+(อัตราค่าธรรมเนียม!$B$24*แผนรับนิสิตหลักสูตรหลังปรับปรุง!K23*40%)+(อัตราค่าธรรมเนียม!$B$25*แผนรับนิสิตหลักสูตรหลังปรับปรุง!K23)+(อัตราค่าธรรมเนียม!$B$28*แผนรับนิสิตหลักสูตรหลังปรับปรุง!K23))</f>
        <v>160500</v>
      </c>
      <c r="H10" s="296">
        <f>((อัตราค่าธรรมเนียม!$B$24*แผนรับนิสิตหลักสูตรหลังปรับปรุง!K23*60%)+(อัตราค่าธรรมเนียม!$B$24*แผนรับนิสิตหลักสูตรหลังปรับปรุง!K23*100%)+(อัตราค่าธรรมเนียม!$B$25*แผนรับนิสิตหลักสูตรหลังปรับปรุง!K23)+(อัตราค่าธรรมเนียม!$B$24*แผนรับนิสิตหลักสูตรหลังปรับปรุง!L23*40%)+(อัตราค่าธรรมเนียม!$B$25*แผนรับนิสิตหลักสูตรหลังปรับปรุง!L23)+(อัตราค่าธรรมเนียม!$B$28*แผนรับนิสิตหลักสูตรหลังปรับปรุง!L23)+(อัตราค่าธรรมเนียม!$B$29*แผนรับนิสิตหลักสูตรหลังปรับปรุง!L23))</f>
        <v>610500</v>
      </c>
      <c r="I10" s="296">
        <f>((อัตราค่าธรรมเนียม!$B$24*แผนรับนิสิตหลักสูตรหลังปรับปรุง!L23*60%)+(อัตราค่าธรรมเนียม!$B$24*แผนรับนิสิตหลักสูตรหลังปรับปรุง!L23*100%)+(อัตราค่าธรรมเนียม!$B$25*แผนรับนิสิตหลักสูตรหลังปรับปรุง!L23)+(อัตราค่าธรรมเนียม!$B$24*แผนรับนิสิตหลักสูตรหลังปรับปรุง!M23*40%)+(อัตราค่าธรรมเนียม!$B$25*แผนรับนิสิตหลักสูตรหลังปรับปรุง!M23)+(อัตราค่าธรรมเนียม!$B$28*แผนรับนิสิตหลักสูตรหลังปรับปรุง!M23)+(อัตราค่าธรรมเนียม!$B$29*แผนรับนิสิตหลักสูตรหลังปรับปรุง!M23))</f>
        <v>610500</v>
      </c>
      <c r="J10" s="296">
        <f>((อัตราค่าธรรมเนียม!$B$24*แผนรับนิสิตหลักสูตรหลังปรับปรุง!M23*60%)+(อัตราค่าธรรมเนียม!$B$24*แผนรับนิสิตหลักสูตรหลังปรับปรุง!M23*100%)+(อัตราค่าธรรมเนียม!$B$25*แผนรับนิสิตหลักสูตรหลังปรับปรุง!M23)+(อัตราค่าธรรมเนียม!$B$24*แผนรับนิสิตหลักสูตรหลังปรับปรุง!N23*40%)+(อัตราค่าธรรมเนียม!$B$25*แผนรับนิสิตหลักสูตรหลังปรับปรุง!N23)+(อัตราค่าธรรมเนียม!$B$28*แผนรับนิสิตหลักสูตรหลังปรับปรุง!N23)+(อัตราค่าธรรมเนียม!$B$29*แผนรับนิสิตหลักสูตรหลังปรับปรุง!N23))</f>
        <v>610500</v>
      </c>
      <c r="K10" s="296">
        <f>((อัตราค่าธรรมเนียม!$B$24*แผนรับนิสิตหลักสูตรหลังปรับปรุง!N23*60%)+(อัตราค่าธรรมเนียม!$B$24*แผนรับนิสิตหลักสูตรหลังปรับปรุง!N23*100%)+(อัตราค่าธรรมเนียม!$B$25*แผนรับนิสิตหลักสูตรหลังปรับปรุง!N23)+(อัตราค่าธรรมเนียม!$B$24*แผนรับนิสิตหลักสูตรหลังปรับปรุง!O23*40%)+(อัตราค่าธรรมเนียม!$B$25*แผนรับนิสิตหลักสูตรหลังปรับปรุง!O23)+(อัตราค่าธรรมเนียม!$B$28*แผนรับนิสิตหลักสูตรหลังปรับปรุง!O23)+(อัตราค่าธรรมเนียม!$B$29*แผนรับนิสิตหลักสูตรหลังปรับปรุง!O23))</f>
        <v>610500</v>
      </c>
      <c r="L10" s="296">
        <f>((อัตราค่าธรรมเนียม!$B$24*แผนรับนิสิตหลักสูตรหลังปรับปรุง!O23*60%)+(อัตราค่าธรรมเนียม!$B$24*แผนรับนิสิตหลักสูตรหลังปรับปรุง!O23*100%)+(อัตราค่าธรรมเนียม!$B$25*แผนรับนิสิตหลักสูตรหลังปรับปรุง!O23)+(อัตราค่าธรรมเนียม!$B$24*แผนรับนิสิตหลักสูตรหลังปรับปรุง!P23*40%)+(อัตราค่าธรรมเนียม!$B$25*แผนรับนิสิตหลักสูตรหลังปรับปรุง!P23)+(อัตราค่าธรรมเนียม!$B$28*แผนรับนิสิตหลักสูตรหลังปรับปรุง!P23)+(อัตราค่าธรรมเนียม!$B$29*แผนรับนิสิตหลักสูตรหลังปรับปรุง!P23))</f>
        <v>610500</v>
      </c>
      <c r="M10" s="296">
        <f>((อัตราค่าธรรมเนียม!$B$24*แผนรับนิสิตหลักสูตรหลังปรับปรุง!P23*60%)+(อัตราค่าธรรมเนียม!$B$24*แผนรับนิสิตหลักสูตรหลังปรับปรุง!P23*100%)+(อัตราค่าธรรมเนียม!$B$25*แผนรับนิสิตหลักสูตรหลังปรับปรุง!P23)+(อัตราค่าธรรมเนียม!$B$24*แผนรับนิสิตหลักสูตรหลังปรับปรุง!Q23*40%)+(อัตราค่าธรรมเนียม!$B$25*แผนรับนิสิตหลักสูตรหลังปรับปรุง!Q23)+(อัตราค่าธรรมเนียม!$B$28*แผนรับนิสิตหลักสูตรหลังปรับปรุง!Q23)+(อัตราค่าธรรมเนียม!$B$29*แผนรับนิสิตหลักสูตรหลังปรับปรุง!Q23))</f>
        <v>610500</v>
      </c>
      <c r="N10" s="296">
        <f>((อัตราค่าธรรมเนียม!$B$24*แผนรับนิสิตหลักสูตรหลังปรับปรุง!Q23*60%)+(อัตราค่าธรรมเนียม!$B$24*แผนรับนิสิตหลักสูตรหลังปรับปรุง!Q23*100%)+(อัตราค่าธรรมเนียม!$B$25*แผนรับนิสิตหลักสูตรหลังปรับปรุง!Q23)+(อัตราค่าธรรมเนียม!$B$24*แผนรับนิสิตหลักสูตรหลังปรับปรุง!R23*40%)+(อัตราค่าธรรมเนียม!$B$25*แผนรับนิสิตหลักสูตรหลังปรับปรุง!R23)+(อัตราค่าธรรมเนียม!$B$28*แผนรับนิสิตหลักสูตรหลังปรับปรุง!R23)+(อัตราค่าธรรมเนียม!$B$29*แผนรับนิสิตหลักสูตรหลังปรับปรุง!R23))</f>
        <v>610500</v>
      </c>
      <c r="O10" s="296">
        <f>((อัตราค่าธรรมเนียม!$B$24*แผนรับนิสิตหลักสูตรหลังปรับปรุง!R23*60%)+(อัตราค่าธรรมเนียม!$B$24*แผนรับนิสิตหลักสูตรหลังปรับปรุง!R23*100%)+(อัตราค่าธรรมเนียม!$B$25*แผนรับนิสิตหลักสูตรหลังปรับปรุง!R23)+(อัตราค่าธรรมเนียม!$B$24*แผนรับนิสิตหลักสูตรหลังปรับปรุง!S23*40%)+(อัตราค่าธรรมเนียม!$B$25*แผนรับนิสิตหลักสูตรหลังปรับปรุง!S23)+(อัตราค่าธรรมเนียม!$B$28*แผนรับนิสิตหลักสูตรหลังปรับปรุง!S23)+(อัตราค่าธรรมเนียม!$B$29*แผนรับนิสิตหลักสูตรหลังปรับปรุง!S23))</f>
        <v>610500</v>
      </c>
      <c r="P10" s="168" t="e">
        <f>((แผนรับนิสิตหลักสูตรก่อนปรับปรุง!R56*'คชจ.หักเข้ามหาวิทยาลัย(เหมาจ่าย'!#REF!)+(แผนรับนิสิตหลักสูตรก่อนปรับปรุง!R56*#REF!))</f>
        <v>#REF!</v>
      </c>
      <c r="Q10" s="168" t="e">
        <f>((แผนรับนิสิตหลักสูตรก่อนปรับปรุง!S56*'คชจ.หักเข้ามหาวิทยาลัย(เหมาจ่าย'!#REF!)+(แผนรับนิสิตหลักสูตรก่อนปรับปรุง!S56*#REF!))</f>
        <v>#REF!</v>
      </c>
      <c r="R10" s="168" t="e">
        <f>((แผนรับนิสิตหลักสูตรก่อนปรับปรุง!T56*'คชจ.หักเข้ามหาวิทยาลัย(เหมาจ่าย'!#REF!)+(แผนรับนิสิตหลักสูตรก่อนปรับปรุง!T56*#REF!))</f>
        <v>#REF!</v>
      </c>
      <c r="S10" s="168" t="e">
        <f>((แผนรับนิสิตหลักสูตรก่อนปรับปรุง!U56*'คชจ.หักเข้ามหาวิทยาลัย(เหมาจ่าย'!#REF!)+(แผนรับนิสิตหลักสูตรก่อนปรับปรุง!U56*#REF!))</f>
        <v>#REF!</v>
      </c>
      <c r="T10" s="168" t="e">
        <f>((แผนรับนิสิตหลักสูตรก่อนปรับปรุง!V56*'คชจ.หักเข้ามหาวิทยาลัย(เหมาจ่าย'!#REF!)+(แผนรับนิสิตหลักสูตรก่อนปรับปรุง!V56*#REF!))</f>
        <v>#REF!</v>
      </c>
      <c r="U10" s="168" t="e">
        <f>((แผนรับนิสิตหลักสูตรก่อนปรับปรุง!W56*'คชจ.หักเข้ามหาวิทยาลัย(เหมาจ่าย'!#REF!)+(แผนรับนิสิตหลักสูตรก่อนปรับปรุง!W56*#REF!))</f>
        <v>#REF!</v>
      </c>
      <c r="V10" s="168" t="e">
        <f>((แผนรับนิสิตหลักสูตรก่อนปรับปรุง!X56*'คชจ.หักเข้ามหาวิทยาลัย(เหมาจ่าย'!#REF!)+(แผนรับนิสิตหลักสูตรก่อนปรับปรุง!X56*#REF!))</f>
        <v>#REF!</v>
      </c>
      <c r="W10" s="168" t="e">
        <f>((แผนรับนิสิตหลักสูตรก่อนปรับปรุง!Y56*'คชจ.หักเข้ามหาวิทยาลัย(เหมาจ่าย'!#REF!)+(แผนรับนิสิตหลักสูตรก่อนปรับปรุง!Y56*#REF!))</f>
        <v>#REF!</v>
      </c>
      <c r="X10" s="168" t="e">
        <f>((แผนรับนิสิตหลักสูตรก่อนปรับปรุง!Z56*'คชจ.หักเข้ามหาวิทยาลัย(เหมาจ่าย'!#REF!)+(แผนรับนิสิตหลักสูตรก่อนปรับปรุง!Z56*#REF!))</f>
        <v>#REF!</v>
      </c>
      <c r="Y10" s="168" t="e">
        <f>((แผนรับนิสิตหลักสูตรก่อนปรับปรุง!AA56*'คชจ.หักเข้ามหาวิทยาลัย(เหมาจ่าย'!#REF!)+(แผนรับนิสิตหลักสูตรก่อนปรับปรุง!AA56*#REF!))</f>
        <v>#REF!</v>
      </c>
    </row>
    <row r="11" spans="1:25" ht="18.75">
      <c r="A11" s="140"/>
      <c r="B11" s="20" t="s">
        <v>5988</v>
      </c>
      <c r="C11" s="18"/>
      <c r="D11" s="296">
        <f>((อัตราค่าธรรมเนียม!$B$24*แผนรับนิสิตหลักสูตรหลังปรับปรุง!H24*40%)+(อัตราค่าธรรมเนียม!$B$25*แผนรับนิสิตหลักสูตรหลังปรับปรุง!H24)+(อัตราค่าธรรมเนียม!$B$28*แผนรับนิสิตหลักสูตรหลังปรับปรุง!H24)+(อัตราค่าธรรมเนียม!$B$29*แผนรับนิสิตหลักสูตรหลังปรับปรุง!H24))</f>
        <v>205200</v>
      </c>
      <c r="E11" s="296">
        <f>((อัตราค่าธรรมเนียม!$B$24*แผนรับนิสิตหลักสูตรหลังปรับปรุง!H24*60%)+(อัตราค่าธรรมเนียม!$B$24*แผนรับนิสิตหลักสูตรหลังปรับปรุง!H24*100%)+(อัตราค่าธรรมเนียม!$B$25*แผนรับนิสิตหลักสูตรหลังปรับปรุง!H24)+(อัตราค่าธรรมเนียม!$B$24*แผนรับนิสิตหลักสูตรหลังปรับปรุง!I24*40%)+(อัตราค่าธรรมเนียม!$B$25*แผนรับนิสิตหลักสูตรหลังปรับปรุง!I24)+(อัตราค่าธรรมเนียม!$B$28*แผนรับนิสิตหลักสูตรหลังปรับปรุง!I24)+(อัตราค่าธรรมเนียม!$B$29*แผนรับนิสิตหลักสูตรหลังปรับปรุง!H24))</f>
        <v>732600</v>
      </c>
      <c r="F11" s="296">
        <f>((อัตราค่าธรรมเนียม!$B$24*แผนรับนิสิตหลักสูตรหลังปรับปรุง!I24*60%)+(อัตราค่าธรรมเนียม!$B$24*แผนรับนิสิตหลักสูตรหลังปรับปรุง!I24*100%)+(อัตราค่าธรรมเนียม!$B$25*แผนรับนิสิตหลักสูตรหลังปรับปรุง!I24)+(อัตราค่าธรรมเนียม!$B$24*แผนรับนิสิตหลักสูตรหลังปรับปรุง!J24*40%)+(อัตราค่าธรรมเนียม!$B$25*แผนรับนิสิตหลักสูตรหลังปรับปรุง!J24)+(อัตราค่าธรรมเนียม!$B$28*แผนรับนิสิตหลักสูตรหลังปรับปรุง!J24)+(อัตราค่าธรรมเนียม!$B$29*แผนรับนิสิตหลักสูตรหลังปรับปรุง!I24))</f>
        <v>732600</v>
      </c>
      <c r="G11" s="296">
        <f>((อัตราค่าธรรมเนียม!$B$24*แผนรับนิสิตหลักสูตรหลังปรับปรุง!J24*60%)+(อัตราค่าธรรมเนียม!$B$24*แผนรับนิสิตหลักสูตรหลังปรับปรุง!J24*100%)+(อัตราค่าธรรมเนียม!$B$25*แผนรับนิสิตหลักสูตรหลังปรับปรุง!J24)+(อัตราค่าธรรมเนียม!$B$24*แผนรับนิสิตหลักสูตรหลังปรับปรุง!K24*40%)+(อัตราค่าธรรมเนียม!$B$25*แผนรับนิสิตหลักสูตรหลังปรับปรุง!K24)+(อัตราค่าธรรมเนียม!$B$28*แผนรับนิสิตหลักสูตรหลังปรับปรุง!K24)+(อัตราค่าธรรมเนียม!$B$29*แผนรับนิสิตหลักสูตรหลังปรับปรุง!J24))</f>
        <v>732600</v>
      </c>
      <c r="H11" s="296">
        <f>((อัตราค่าธรรมเนียม!$B$24*แผนรับนิสิตหลักสูตรหลังปรับปรุง!K24*60%)+(อัตราค่าธรรมเนียม!$B$24*แผนรับนิสิตหลักสูตรหลังปรับปรุง!K24*100%)+(อัตราค่าธรรมเนียม!$B$25*แผนรับนิสิตหลักสูตรหลังปรับปรุง!K24)+(อัตราค่าธรรมเนียม!$B$24*แผนรับนิสิตหลักสูตรหลังปรับปรุง!L24*40%)+(อัตราค่าธรรมเนียม!$B$25*แผนรับนิสิตหลักสูตรหลังปรับปรุง!L24)+(อัตราค่าธรรมเนียม!$B$28*แผนรับนิสิตหลักสูตรหลังปรับปรุง!L24)+(อัตราค่าธรรมเนียม!$B$29*แผนรับนิสิตหลักสูตรหลังปรับปรุง!K24))</f>
        <v>732600</v>
      </c>
      <c r="I11" s="296">
        <f>((อัตราค่าธรรมเนียม!$B$24*แผนรับนิสิตหลักสูตรหลังปรับปรุง!L24*60%)+(อัตราค่าธรรมเนียม!$B$24*แผนรับนิสิตหลักสูตรหลังปรับปรุง!L24*100%)+(อัตราค่าธรรมเนียม!$B$25*แผนรับนิสิตหลักสูตรหลังปรับปรุง!L24)+(อัตราค่าธรรมเนียม!$B$24*แผนรับนิสิตหลักสูตรหลังปรับปรุง!M24*40%)+(อัตราค่าธรรมเนียม!$B$25*แผนรับนิสิตหลักสูตรหลังปรับปรุง!M24)+(อัตราค่าธรรมเนียม!$B$28*แผนรับนิสิตหลักสูตรหลังปรับปรุง!M24)+(อัตราค่าธรรมเนียม!$B$29*แผนรับนิสิตหลักสูตรหลังปรับปรุง!L24))</f>
        <v>732600</v>
      </c>
      <c r="J11" s="296">
        <f>((อัตราค่าธรรมเนียม!$B$24*แผนรับนิสิตหลักสูตรหลังปรับปรุง!M24*60%)+(อัตราค่าธรรมเนียม!$B$24*แผนรับนิสิตหลักสูตรหลังปรับปรุง!M24*100%)+(อัตราค่าธรรมเนียม!$B$25*แผนรับนิสิตหลักสูตรหลังปรับปรุง!M24)+(อัตราค่าธรรมเนียม!$B$24*แผนรับนิสิตหลักสูตรหลังปรับปรุง!N24*40%)+(อัตราค่าธรรมเนียม!$B$25*แผนรับนิสิตหลักสูตรหลังปรับปรุง!N24)+(อัตราค่าธรรมเนียม!$B$28*แผนรับนิสิตหลักสูตรหลังปรับปรุง!N24)+(อัตราค่าธรรมเนียม!$B$29*แผนรับนิสิตหลักสูตรหลังปรับปรุง!M24))</f>
        <v>732600</v>
      </c>
      <c r="K11" s="296">
        <f>((อัตราค่าธรรมเนียม!$B$24*แผนรับนิสิตหลักสูตรหลังปรับปรุง!N24*60%)+(อัตราค่าธรรมเนียม!$B$24*แผนรับนิสิตหลักสูตรหลังปรับปรุง!N24*100%)+(อัตราค่าธรรมเนียม!$B$25*แผนรับนิสิตหลักสูตรหลังปรับปรุง!N24)+(อัตราค่าธรรมเนียม!$B$24*แผนรับนิสิตหลักสูตรหลังปรับปรุง!O24*40%)+(อัตราค่าธรรมเนียม!$B$25*แผนรับนิสิตหลักสูตรหลังปรับปรุง!O24)+(อัตราค่าธรรมเนียม!$B$28*แผนรับนิสิตหลักสูตรหลังปรับปรุง!O24)+(อัตราค่าธรรมเนียม!$B$29*แผนรับนิสิตหลักสูตรหลังปรับปรุง!N24))</f>
        <v>732600</v>
      </c>
      <c r="L11" s="296">
        <f>((อัตราค่าธรรมเนียม!$B$24*แผนรับนิสิตหลักสูตรหลังปรับปรุง!O24*60%)+(อัตราค่าธรรมเนียม!$B$24*แผนรับนิสิตหลักสูตรหลังปรับปรุง!O24*100%)+(อัตราค่าธรรมเนียม!$B$25*แผนรับนิสิตหลักสูตรหลังปรับปรุง!O24)+(อัตราค่าธรรมเนียม!$B$24*แผนรับนิสิตหลักสูตรหลังปรับปรุง!P24*40%)+(อัตราค่าธรรมเนียม!$B$25*แผนรับนิสิตหลักสูตรหลังปรับปรุง!P24)+(อัตราค่าธรรมเนียม!$B$28*แผนรับนิสิตหลักสูตรหลังปรับปรุง!P24)+(อัตราค่าธรรมเนียม!$B$29*แผนรับนิสิตหลักสูตรหลังปรับปรุง!O24))</f>
        <v>732600</v>
      </c>
      <c r="M11" s="296">
        <f>((อัตราค่าธรรมเนียม!$B$24*แผนรับนิสิตหลักสูตรหลังปรับปรุง!P24*60%)+(อัตราค่าธรรมเนียม!$B$24*แผนรับนิสิตหลักสูตรหลังปรับปรุง!P24*100%)+(อัตราค่าธรรมเนียม!$B$25*แผนรับนิสิตหลักสูตรหลังปรับปรุง!P24)+(อัตราค่าธรรมเนียม!$B$24*แผนรับนิสิตหลักสูตรหลังปรับปรุง!Q24*40%)+(อัตราค่าธรรมเนียม!$B$25*แผนรับนิสิตหลักสูตรหลังปรับปรุง!Q24)+(อัตราค่าธรรมเนียม!$B$28*แผนรับนิสิตหลักสูตรหลังปรับปรุง!Q24)+(อัตราค่าธรรมเนียม!$B$29*แผนรับนิสิตหลักสูตรหลังปรับปรุง!P24))</f>
        <v>732600</v>
      </c>
      <c r="N11" s="296">
        <f>((อัตราค่าธรรมเนียม!$B$24*แผนรับนิสิตหลักสูตรหลังปรับปรุง!Q24*60%)+(อัตราค่าธรรมเนียม!$B$24*แผนรับนิสิตหลักสูตรหลังปรับปรุง!Q24*100%)+(อัตราค่าธรรมเนียม!$B$25*แผนรับนิสิตหลักสูตรหลังปรับปรุง!Q24)+(อัตราค่าธรรมเนียม!$B$24*แผนรับนิสิตหลักสูตรหลังปรับปรุง!R24*40%)+(อัตราค่าธรรมเนียม!$B$25*แผนรับนิสิตหลักสูตรหลังปรับปรุง!R24)+(อัตราค่าธรรมเนียม!$B$28*แผนรับนิสิตหลักสูตรหลังปรับปรุง!R24)+(อัตราค่าธรรมเนียม!$B$29*แผนรับนิสิตหลักสูตรหลังปรับปรุง!Q24))</f>
        <v>732600</v>
      </c>
      <c r="O11" s="296">
        <f>((อัตราค่าธรรมเนียม!$B$24*แผนรับนิสิตหลักสูตรหลังปรับปรุง!R24*60%)+(อัตราค่าธรรมเนียม!$B$24*แผนรับนิสิตหลักสูตรหลังปรับปรุง!R24*100%)+(อัตราค่าธรรมเนียม!$B$25*แผนรับนิสิตหลักสูตรหลังปรับปรุง!R24)+(อัตราค่าธรรมเนียม!$B$24*แผนรับนิสิตหลักสูตรหลังปรับปรุง!S24*40%)+(อัตราค่าธรรมเนียม!$B$25*แผนรับนิสิตหลักสูตรหลังปรับปรุง!S24)+(อัตราค่าธรรมเนียม!$B$28*แผนรับนิสิตหลักสูตรหลังปรับปรุง!S24)+(อัตราค่าธรรมเนียม!$B$29*แผนรับนิสิตหลักสูตรหลังปรับปรุง!R24))</f>
        <v>732600</v>
      </c>
      <c r="P11" s="168"/>
      <c r="Q11" s="168"/>
      <c r="R11" s="168"/>
      <c r="S11" s="168"/>
      <c r="T11" s="168"/>
      <c r="U11" s="168"/>
      <c r="V11" s="168"/>
      <c r="W11" s="168"/>
      <c r="X11" s="168"/>
      <c r="Y11" s="168"/>
    </row>
    <row r="12" spans="1:25" ht="18.75">
      <c r="A12" s="140"/>
      <c r="B12" s="20" t="s">
        <v>5989</v>
      </c>
      <c r="C12" s="18"/>
      <c r="D12" s="296"/>
      <c r="E12" s="296">
        <f>((อัตราค่าธรรมเนียม!$B$24*แผนรับนิสิตหลักสูตรหลังปรับปรุง!H25*60%)+(อัตราค่าธรรมเนียม!$B$24*แผนรับนิสิตหลักสูตรหลังปรับปรุง!H25*100%)+(อัตราค่าธรรมเนียม!$B$25*แผนรับนิสิตหลักสูตรหลังปรับปรุง!H25)+(อัตราค่าธรรมเนียม!$B$24*แผนรับนิสิตหลักสูตรหลังปรับปรุง!I25*40%)+(อัตราค่าธรรมเนียม!$B$25*แผนรับนิสิตหลักสูตรหลังปรับปรุง!I25)+(อัตราค่าธรรมเนียม!$B$28*แผนรับนิสิตหลักสูตรหลังปรับปรุง!I25))</f>
        <v>192600</v>
      </c>
      <c r="F12" s="296">
        <f>((อัตราค่าธรรมเนียม!$B$24*แผนรับนิสิตหลักสูตรหลังปรับปรุง!I25*60%)+(อัตราค่าธรรมเนียม!$B$24*แผนรับนิสิตหลักสูตรหลังปรับปรุง!I25*100%)+(อัตราค่าธรรมเนียม!$B$25*แผนรับนิสิตหลักสูตรหลังปรับปรุง!I25)+(อัตราค่าธรรมเนียม!$B$24*แผนรับนิสิตหลักสูตรหลังปรับปรุง!J25*40%)+(อัตราค่าธรรมเนียม!$B$25*แผนรับนิสิตหลักสูตรหลังปรับปรุง!J25)+(อัตราค่าธรรมเนียม!$B$28*แผนรับนิสิตหลักสูตรหลังปรับปรุง!J25)+(อัตราค่าธรรมเนียม!$B$29*แผนรับนิสิตหลักสูตรหลังปรับปรุง!I25))</f>
        <v>732600</v>
      </c>
      <c r="G12" s="296">
        <f>((อัตราค่าธรรมเนียม!$B$24*แผนรับนิสิตหลักสูตรหลังปรับปรุง!J25*60%)+(อัตราค่าธรรมเนียม!$B$24*แผนรับนิสิตหลักสูตรหลังปรับปรุง!J25*100%)+(อัตราค่าธรรมเนียม!$B$25*แผนรับนิสิตหลักสูตรหลังปรับปรุง!J25)+(อัตราค่าธรรมเนียม!$B$24*แผนรับนิสิตหลักสูตรหลังปรับปรุง!K25*40%)+(อัตราค่าธรรมเนียม!$B$25*แผนรับนิสิตหลักสูตรหลังปรับปรุง!K25)+(อัตราค่าธรรมเนียม!$B$28*แผนรับนิสิตหลักสูตรหลังปรับปรุง!K25)+(อัตราค่าธรรมเนียม!$B$29*แผนรับนิสิตหลักสูตรหลังปรับปรุง!J25))</f>
        <v>732600</v>
      </c>
      <c r="H12" s="296">
        <f>((อัตราค่าธรรมเนียม!$B$24*แผนรับนิสิตหลักสูตรหลังปรับปรุง!K25*60%)+(อัตราค่าธรรมเนียม!$B$24*แผนรับนิสิตหลักสูตรหลังปรับปรุง!K25*100%)+(อัตราค่าธรรมเนียม!$B$25*แผนรับนิสิตหลักสูตรหลังปรับปรุง!K25)+(อัตราค่าธรรมเนียม!$B$24*แผนรับนิสิตหลักสูตรหลังปรับปรุง!L25*40%)+(อัตราค่าธรรมเนียม!$B$25*แผนรับนิสิตหลักสูตรหลังปรับปรุง!L25)+(อัตราค่าธรรมเนียม!$B$28*แผนรับนิสิตหลักสูตรหลังปรับปรุง!L25)+(อัตราค่าธรรมเนียม!$B$29*แผนรับนิสิตหลักสูตรหลังปรับปรุง!K25))</f>
        <v>732600</v>
      </c>
      <c r="I12" s="296">
        <f>((อัตราค่าธรรมเนียม!$B$24*แผนรับนิสิตหลักสูตรหลังปรับปรุง!L25*60%)+(อัตราค่าธรรมเนียม!$B$24*แผนรับนิสิตหลักสูตรหลังปรับปรุง!L25*100%)+(อัตราค่าธรรมเนียม!$B$25*แผนรับนิสิตหลักสูตรหลังปรับปรุง!L25)+(อัตราค่าธรรมเนียม!$B$24*แผนรับนิสิตหลักสูตรหลังปรับปรุง!M25*40%)+(อัตราค่าธรรมเนียม!$B$25*แผนรับนิสิตหลักสูตรหลังปรับปรุง!M25)+(อัตราค่าธรรมเนียม!$B$28*แผนรับนิสิตหลักสูตรหลังปรับปรุง!M25)+(อัตราค่าธรรมเนียม!$B$29*แผนรับนิสิตหลักสูตรหลังปรับปรุง!L25))</f>
        <v>732600</v>
      </c>
      <c r="J12" s="296">
        <f>((อัตราค่าธรรมเนียม!$B$24*แผนรับนิสิตหลักสูตรหลังปรับปรุง!M25*60%)+(อัตราค่าธรรมเนียม!$B$24*แผนรับนิสิตหลักสูตรหลังปรับปรุง!M25*100%)+(อัตราค่าธรรมเนียม!$B$25*แผนรับนิสิตหลักสูตรหลังปรับปรุง!M25)+(อัตราค่าธรรมเนียม!$B$24*แผนรับนิสิตหลักสูตรหลังปรับปรุง!N25*40%)+(อัตราค่าธรรมเนียม!$B$25*แผนรับนิสิตหลักสูตรหลังปรับปรุง!N25)+(อัตราค่าธรรมเนียม!$B$28*แผนรับนิสิตหลักสูตรหลังปรับปรุง!N25)+(อัตราค่าธรรมเนียม!$B$29*แผนรับนิสิตหลักสูตรหลังปรับปรุง!M25))</f>
        <v>732600</v>
      </c>
      <c r="K12" s="296">
        <f>((อัตราค่าธรรมเนียม!$B$24*แผนรับนิสิตหลักสูตรหลังปรับปรุง!N25*60%)+(อัตราค่าธรรมเนียม!$B$24*แผนรับนิสิตหลักสูตรหลังปรับปรุง!N25*100%)+(อัตราค่าธรรมเนียม!$B$25*แผนรับนิสิตหลักสูตรหลังปรับปรุง!N25)+(อัตราค่าธรรมเนียม!$B$24*แผนรับนิสิตหลักสูตรหลังปรับปรุง!O25*40%)+(อัตราค่าธรรมเนียม!$B$25*แผนรับนิสิตหลักสูตรหลังปรับปรุง!O25)+(อัตราค่าธรรมเนียม!$B$28*แผนรับนิสิตหลักสูตรหลังปรับปรุง!O25)+(อัตราค่าธรรมเนียม!$B$29*แผนรับนิสิตหลักสูตรหลังปรับปรุง!N25))</f>
        <v>732600</v>
      </c>
      <c r="L12" s="296">
        <f>((อัตราค่าธรรมเนียม!$B$24*แผนรับนิสิตหลักสูตรหลังปรับปรุง!O25*60%)+(อัตราค่าธรรมเนียม!$B$24*แผนรับนิสิตหลักสูตรหลังปรับปรุง!O25*100%)+(อัตราค่าธรรมเนียม!$B$25*แผนรับนิสิตหลักสูตรหลังปรับปรุง!O25)+(อัตราค่าธรรมเนียม!$B$24*แผนรับนิสิตหลักสูตรหลังปรับปรุง!P25*40%)+(อัตราค่าธรรมเนียม!$B$25*แผนรับนิสิตหลักสูตรหลังปรับปรุง!P25)+(อัตราค่าธรรมเนียม!$B$28*แผนรับนิสิตหลักสูตรหลังปรับปรุง!P25)+(อัตราค่าธรรมเนียม!$B$29*แผนรับนิสิตหลักสูตรหลังปรับปรุง!O25))</f>
        <v>732600</v>
      </c>
      <c r="M12" s="296">
        <f>((อัตราค่าธรรมเนียม!$B$24*แผนรับนิสิตหลักสูตรหลังปรับปรุง!P25*60%)+(อัตราค่าธรรมเนียม!$B$24*แผนรับนิสิตหลักสูตรหลังปรับปรุง!P25*100%)+(อัตราค่าธรรมเนียม!$B$25*แผนรับนิสิตหลักสูตรหลังปรับปรุง!P25)+(อัตราค่าธรรมเนียม!$B$24*แผนรับนิสิตหลักสูตรหลังปรับปรุง!Q25*40%)+(อัตราค่าธรรมเนียม!$B$25*แผนรับนิสิตหลักสูตรหลังปรับปรุง!Q25)+(อัตราค่าธรรมเนียม!$B$28*แผนรับนิสิตหลักสูตรหลังปรับปรุง!Q25)+(อัตราค่าธรรมเนียม!$B$29*แผนรับนิสิตหลักสูตรหลังปรับปรุง!P25))</f>
        <v>732600</v>
      </c>
      <c r="N12" s="296">
        <f>((อัตราค่าธรรมเนียม!$B$24*แผนรับนิสิตหลักสูตรหลังปรับปรุง!Q25*60%)+(อัตราค่าธรรมเนียม!$B$24*แผนรับนิสิตหลักสูตรหลังปรับปรุง!Q25*100%)+(อัตราค่าธรรมเนียม!$B$25*แผนรับนิสิตหลักสูตรหลังปรับปรุง!Q25)+(อัตราค่าธรรมเนียม!$B$24*แผนรับนิสิตหลักสูตรหลังปรับปรุง!R25*40%)+(อัตราค่าธรรมเนียม!$B$25*แผนรับนิสิตหลักสูตรหลังปรับปรุง!R25)+(อัตราค่าธรรมเนียม!$B$28*แผนรับนิสิตหลักสูตรหลังปรับปรุง!R25)+(อัตราค่าธรรมเนียม!$B$29*แผนรับนิสิตหลักสูตรหลังปรับปรุง!Q25))</f>
        <v>732600</v>
      </c>
      <c r="O12" s="296">
        <f>((อัตราค่าธรรมเนียม!$B$24*แผนรับนิสิตหลักสูตรหลังปรับปรุง!R25*60%)+(อัตราค่าธรรมเนียม!$B$24*แผนรับนิสิตหลักสูตรหลังปรับปรุง!R25*100%)+(อัตราค่าธรรมเนียม!$B$25*แผนรับนิสิตหลักสูตรหลังปรับปรุง!R25)+(อัตราค่าธรรมเนียม!$B$24*แผนรับนิสิตหลักสูตรหลังปรับปรุง!S25*40%)+(อัตราค่าธรรมเนียม!$B$25*แผนรับนิสิตหลักสูตรหลังปรับปรุง!S25)+(อัตราค่าธรรมเนียม!$B$28*แผนรับนิสิตหลักสูตรหลังปรับปรุง!S25)+(อัตราค่าธรรมเนียม!$B$29*แผนรับนิสิตหลักสูตรหลังปรับปรุง!R25))</f>
        <v>732600</v>
      </c>
      <c r="P12" s="168"/>
      <c r="Q12" s="168"/>
      <c r="R12" s="168"/>
      <c r="S12" s="168"/>
      <c r="T12" s="168"/>
      <c r="U12" s="168"/>
      <c r="V12" s="168"/>
      <c r="W12" s="168"/>
      <c r="X12" s="168"/>
      <c r="Y12" s="168"/>
    </row>
    <row r="13" spans="1:25" ht="18.75">
      <c r="A13" s="140"/>
      <c r="B13" s="20" t="s">
        <v>5990</v>
      </c>
      <c r="C13" s="18"/>
      <c r="D13" s="296"/>
      <c r="E13" s="296"/>
      <c r="F13" s="296">
        <f>((อัตราค่าธรรมเนียม!$B$24*แผนรับนิสิตหลักสูตรหลังปรับปรุง!I26*60%)+(อัตราค่าธรรมเนียม!$B$24*แผนรับนิสิตหลักสูตรหลังปรับปรุง!I26*100%)+(อัตราค่าธรรมเนียม!$B$25*แผนรับนิสิตหลักสูตรหลังปรับปรุง!I26)+(อัตราค่าธรรมเนียม!$B$24*แผนรับนิสิตหลักสูตรหลังปรับปรุง!J26*40%)+(อัตราค่าธรรมเนียม!$B$25*แผนรับนิสิตหลักสูตรหลังปรับปรุง!J26)+(อัตราค่าธรรมเนียม!$B$28*แผนรับนิสิตหลักสูตรหลังปรับปรุง!J26)+(อัตราค่าธรรมเนียม!$B$29*แผนรับนิสิตหลักสูตรหลังปรับปรุง!I26))</f>
        <v>192600</v>
      </c>
      <c r="G13" s="296">
        <f>((อัตราค่าธรรมเนียม!$B$24*แผนรับนิสิตหลักสูตรหลังปรับปรุง!J26*60%)+(อัตราค่าธรรมเนียม!$B$24*แผนรับนิสิตหลักสูตรหลังปรับปรุง!J26*100%)+(อัตราค่าธรรมเนียม!$B$25*แผนรับนิสิตหลักสูตรหลังปรับปรุง!J26)+(อัตราค่าธรรมเนียม!$B$24*แผนรับนิสิตหลักสูตรหลังปรับปรุง!K26*40%)+(อัตราค่าธรรมเนียม!$B$25*แผนรับนิสิตหลักสูตรหลังปรับปรุง!K26)+(อัตราค่าธรรมเนียม!$B$28*แผนรับนิสิตหลักสูตรหลังปรับปรุง!K26)+(อัตราค่าธรรมเนียม!$B$29*แผนรับนิสิตหลักสูตรหลังปรับปรุง!J26))</f>
        <v>732600</v>
      </c>
      <c r="H13" s="296">
        <f>((อัตราค่าธรรมเนียม!$B$24*แผนรับนิสิตหลักสูตรหลังปรับปรุง!K26*60%)+(อัตราค่าธรรมเนียม!$B$24*แผนรับนิสิตหลักสูตรหลังปรับปรุง!K26*100%)+(อัตราค่าธรรมเนียม!$B$25*แผนรับนิสิตหลักสูตรหลังปรับปรุง!K26)+(อัตราค่าธรรมเนียม!$B$24*แผนรับนิสิตหลักสูตรหลังปรับปรุง!L26*40%)+(อัตราค่าธรรมเนียม!$B$25*แผนรับนิสิตหลักสูตรหลังปรับปรุง!L26)+(อัตราค่าธรรมเนียม!$B$28*แผนรับนิสิตหลักสูตรหลังปรับปรุง!L26)+(อัตราค่าธรรมเนียม!$B$29*แผนรับนิสิตหลักสูตรหลังปรับปรุง!K26))</f>
        <v>732600</v>
      </c>
      <c r="I13" s="296">
        <f>((อัตราค่าธรรมเนียม!$B$24*แผนรับนิสิตหลักสูตรหลังปรับปรุง!L26*60%)+(อัตราค่าธรรมเนียม!$B$24*แผนรับนิสิตหลักสูตรหลังปรับปรุง!L26*100%)+(อัตราค่าธรรมเนียม!$B$25*แผนรับนิสิตหลักสูตรหลังปรับปรุง!L26)+(อัตราค่าธรรมเนียม!$B$24*แผนรับนิสิตหลักสูตรหลังปรับปรุง!M26*40%)+(อัตราค่าธรรมเนียม!$B$25*แผนรับนิสิตหลักสูตรหลังปรับปรุง!M26)+(อัตราค่าธรรมเนียม!$B$28*แผนรับนิสิตหลักสูตรหลังปรับปรุง!M26)+(อัตราค่าธรรมเนียม!$B$29*แผนรับนิสิตหลักสูตรหลังปรับปรุง!L26))</f>
        <v>732600</v>
      </c>
      <c r="J13" s="296">
        <f>((อัตราค่าธรรมเนียม!$B$24*แผนรับนิสิตหลักสูตรหลังปรับปรุง!M26*60%)+(อัตราค่าธรรมเนียม!$B$24*แผนรับนิสิตหลักสูตรหลังปรับปรุง!M26*100%)+(อัตราค่าธรรมเนียม!$B$25*แผนรับนิสิตหลักสูตรหลังปรับปรุง!M26)+(อัตราค่าธรรมเนียม!$B$24*แผนรับนิสิตหลักสูตรหลังปรับปรุง!N26*40%)+(อัตราค่าธรรมเนียม!$B$25*แผนรับนิสิตหลักสูตรหลังปรับปรุง!N26)+(อัตราค่าธรรมเนียม!$B$28*แผนรับนิสิตหลักสูตรหลังปรับปรุง!N26)+(อัตราค่าธรรมเนียม!$B$29*แผนรับนิสิตหลักสูตรหลังปรับปรุง!M26))</f>
        <v>732600</v>
      </c>
      <c r="K13" s="296">
        <f>((อัตราค่าธรรมเนียม!$B$24*แผนรับนิสิตหลักสูตรหลังปรับปรุง!N26*60%)+(อัตราค่าธรรมเนียม!$B$24*แผนรับนิสิตหลักสูตรหลังปรับปรุง!N26*100%)+(อัตราค่าธรรมเนียม!$B$25*แผนรับนิสิตหลักสูตรหลังปรับปรุง!N26)+(อัตราค่าธรรมเนียม!$B$24*แผนรับนิสิตหลักสูตรหลังปรับปรุง!O26*40%)+(อัตราค่าธรรมเนียม!$B$25*แผนรับนิสิตหลักสูตรหลังปรับปรุง!O26)+(อัตราค่าธรรมเนียม!$B$28*แผนรับนิสิตหลักสูตรหลังปรับปรุง!O26)+(อัตราค่าธรรมเนียม!$B$29*แผนรับนิสิตหลักสูตรหลังปรับปรุง!N26))</f>
        <v>732600</v>
      </c>
      <c r="L13" s="296">
        <f>((อัตราค่าธรรมเนียม!$B$24*แผนรับนิสิตหลักสูตรหลังปรับปรุง!O26*60%)+(อัตราค่าธรรมเนียม!$B$24*แผนรับนิสิตหลักสูตรหลังปรับปรุง!O26*100%)+(อัตราค่าธรรมเนียม!$B$25*แผนรับนิสิตหลักสูตรหลังปรับปรุง!O26)+(อัตราค่าธรรมเนียม!$B$24*แผนรับนิสิตหลักสูตรหลังปรับปรุง!P26*40%)+(อัตราค่าธรรมเนียม!$B$25*แผนรับนิสิตหลักสูตรหลังปรับปรุง!P26)+(อัตราค่าธรรมเนียม!$B$28*แผนรับนิสิตหลักสูตรหลังปรับปรุง!P26)+(อัตราค่าธรรมเนียม!$B$29*แผนรับนิสิตหลักสูตรหลังปรับปรุง!O26))</f>
        <v>732600</v>
      </c>
      <c r="M13" s="296">
        <f>((อัตราค่าธรรมเนียม!$B$24*แผนรับนิสิตหลักสูตรหลังปรับปรุง!P26*60%)+(อัตราค่าธรรมเนียม!$B$24*แผนรับนิสิตหลักสูตรหลังปรับปรุง!P26*100%)+(อัตราค่าธรรมเนียม!$B$25*แผนรับนิสิตหลักสูตรหลังปรับปรุง!P26)+(อัตราค่าธรรมเนียม!$B$24*แผนรับนิสิตหลักสูตรหลังปรับปรุง!Q26*40%)+(อัตราค่าธรรมเนียม!$B$25*แผนรับนิสิตหลักสูตรหลังปรับปรุง!Q26)+(อัตราค่าธรรมเนียม!$B$28*แผนรับนิสิตหลักสูตรหลังปรับปรุง!Q26)+(อัตราค่าธรรมเนียม!$B$29*แผนรับนิสิตหลักสูตรหลังปรับปรุง!P26))</f>
        <v>732600</v>
      </c>
      <c r="N13" s="296">
        <f>((อัตราค่าธรรมเนียม!$B$24*แผนรับนิสิตหลักสูตรหลังปรับปรุง!Q26*60%)+(อัตราค่าธรรมเนียม!$B$24*แผนรับนิสิตหลักสูตรหลังปรับปรุง!Q26*100%)+(อัตราค่าธรรมเนียม!$B$25*แผนรับนิสิตหลักสูตรหลังปรับปรุง!Q26)+(อัตราค่าธรรมเนียม!$B$24*แผนรับนิสิตหลักสูตรหลังปรับปรุง!R26*40%)+(อัตราค่าธรรมเนียม!$B$25*แผนรับนิสิตหลักสูตรหลังปรับปรุง!R26)+(อัตราค่าธรรมเนียม!$B$28*แผนรับนิสิตหลักสูตรหลังปรับปรุง!R26)+(อัตราค่าธรรมเนียม!$B$29*แผนรับนิสิตหลักสูตรหลังปรับปรุง!Q26))</f>
        <v>732600</v>
      </c>
      <c r="O13" s="296">
        <f>((อัตราค่าธรรมเนียม!$B$24*แผนรับนิสิตหลักสูตรหลังปรับปรุง!R26*60%)+(อัตราค่าธรรมเนียม!$B$24*แผนรับนิสิตหลักสูตรหลังปรับปรุง!R26*100%)+(อัตราค่าธรรมเนียม!$B$25*แผนรับนิสิตหลักสูตรหลังปรับปรุง!R26)+(อัตราค่าธรรมเนียม!$B$24*แผนรับนิสิตหลักสูตรหลังปรับปรุง!S26*40%)+(อัตราค่าธรรมเนียม!$B$25*แผนรับนิสิตหลักสูตรหลังปรับปรุง!S26)+(อัตราค่าธรรมเนียม!$B$28*แผนรับนิสิตหลักสูตรหลังปรับปรุง!S26)+(อัตราค่าธรรมเนียม!$B$29*แผนรับนิสิตหลักสูตรหลังปรับปรุง!R26))</f>
        <v>732600</v>
      </c>
      <c r="P13" s="168"/>
      <c r="Q13" s="168"/>
      <c r="R13" s="168"/>
      <c r="S13" s="168"/>
      <c r="T13" s="168"/>
      <c r="U13" s="168"/>
      <c r="V13" s="168"/>
      <c r="W13" s="168"/>
      <c r="X13" s="168"/>
      <c r="Y13" s="168"/>
    </row>
    <row r="14" spans="1:25" ht="18.75">
      <c r="A14" s="140"/>
      <c r="B14" s="20" t="s">
        <v>5991</v>
      </c>
      <c r="C14" s="18"/>
      <c r="D14" s="296"/>
      <c r="E14" s="296"/>
      <c r="F14" s="296"/>
      <c r="G14" s="296">
        <f>((อัตราค่าธรรมเนียม!$B$24*แผนรับนิสิตหลักสูตรหลังปรับปรุง!J27*60%)+(อัตราค่าธรรมเนียม!$B$24*แผนรับนิสิตหลักสูตรหลังปรับปรุง!J27*100%)+(อัตราค่าธรรมเนียม!$B$25*แผนรับนิสิตหลักสูตรหลังปรับปรุง!J27)+(อัตราค่าธรรมเนียม!$B$24*แผนรับนิสิตหลักสูตรหลังปรับปรุง!K27*40%)+(อัตราค่าธรรมเนียม!$B$25*แผนรับนิสิตหลักสูตรหลังปรับปรุง!K27)+(อัตราค่าธรรมเนียม!$B$28*แผนรับนิสิตหลักสูตรหลังปรับปรุง!K27)+(อัตราค่าธรรมเนียม!$B$29*แผนรับนิสิตหลักสูตรหลังปรับปรุง!J27))</f>
        <v>192600</v>
      </c>
      <c r="H14" s="296">
        <f>((อัตราค่าธรรมเนียม!$B$24*แผนรับนิสิตหลักสูตรหลังปรับปรุง!K27*60%)+(อัตราค่าธรรมเนียม!$B$24*แผนรับนิสิตหลักสูตรหลังปรับปรุง!K27*100%)+(อัตราค่าธรรมเนียม!$B$25*แผนรับนิสิตหลักสูตรหลังปรับปรุง!K27)+(อัตราค่าธรรมเนียม!$B$24*แผนรับนิสิตหลักสูตรหลังปรับปรุง!L27*40%)+(อัตราค่าธรรมเนียม!$B$25*แผนรับนิสิตหลักสูตรหลังปรับปรุง!L27)+(อัตราค่าธรรมเนียม!$B$28*แผนรับนิสิตหลักสูตรหลังปรับปรุง!L27)+(อัตราค่าธรรมเนียม!$B$29*แผนรับนิสิตหลักสูตรหลังปรับปรุง!K27))</f>
        <v>732600</v>
      </c>
      <c r="I14" s="296">
        <f>((อัตราค่าธรรมเนียม!$B$24*แผนรับนิสิตหลักสูตรหลังปรับปรุง!L27*60%)+(อัตราค่าธรรมเนียม!$B$24*แผนรับนิสิตหลักสูตรหลังปรับปรุง!L27*100%)+(อัตราค่าธรรมเนียม!$B$25*แผนรับนิสิตหลักสูตรหลังปรับปรุง!L27)+(อัตราค่าธรรมเนียม!$B$24*แผนรับนิสิตหลักสูตรหลังปรับปรุง!M27*40%)+(อัตราค่าธรรมเนียม!$B$25*แผนรับนิสิตหลักสูตรหลังปรับปรุง!M27)+(อัตราค่าธรรมเนียม!$B$28*แผนรับนิสิตหลักสูตรหลังปรับปรุง!M27)+(อัตราค่าธรรมเนียม!$B$29*แผนรับนิสิตหลักสูตรหลังปรับปรุง!L27))</f>
        <v>732600</v>
      </c>
      <c r="J14" s="296">
        <f>((อัตราค่าธรรมเนียม!$B$24*แผนรับนิสิตหลักสูตรหลังปรับปรุง!M27*60%)+(อัตราค่าธรรมเนียม!$B$24*แผนรับนิสิตหลักสูตรหลังปรับปรุง!M27*100%)+(อัตราค่าธรรมเนียม!$B$25*แผนรับนิสิตหลักสูตรหลังปรับปรุง!M27)+(อัตราค่าธรรมเนียม!$B$24*แผนรับนิสิตหลักสูตรหลังปรับปรุง!N27*40%)+(อัตราค่าธรรมเนียม!$B$25*แผนรับนิสิตหลักสูตรหลังปรับปรุง!N27)+(อัตราค่าธรรมเนียม!$B$28*แผนรับนิสิตหลักสูตรหลังปรับปรุง!N27)+(อัตราค่าธรรมเนียม!$B$29*แผนรับนิสิตหลักสูตรหลังปรับปรุง!M27))</f>
        <v>732600</v>
      </c>
      <c r="K14" s="296">
        <f>((อัตราค่าธรรมเนียม!$B$24*แผนรับนิสิตหลักสูตรหลังปรับปรุง!N27*60%)+(อัตราค่าธรรมเนียม!$B$24*แผนรับนิสิตหลักสูตรหลังปรับปรุง!N27*100%)+(อัตราค่าธรรมเนียม!$B$25*แผนรับนิสิตหลักสูตรหลังปรับปรุง!N27)+(อัตราค่าธรรมเนียม!$B$24*แผนรับนิสิตหลักสูตรหลังปรับปรุง!O27*40%)+(อัตราค่าธรรมเนียม!$B$25*แผนรับนิสิตหลักสูตรหลังปรับปรุง!O27)+(อัตราค่าธรรมเนียม!$B$28*แผนรับนิสิตหลักสูตรหลังปรับปรุง!O27)+(อัตราค่าธรรมเนียม!$B$29*แผนรับนิสิตหลักสูตรหลังปรับปรุง!N27))</f>
        <v>732600</v>
      </c>
      <c r="L14" s="296">
        <f>((อัตราค่าธรรมเนียม!$B$24*แผนรับนิสิตหลักสูตรหลังปรับปรุง!O27*60%)+(อัตราค่าธรรมเนียม!$B$24*แผนรับนิสิตหลักสูตรหลังปรับปรุง!O27*100%)+(อัตราค่าธรรมเนียม!$B$25*แผนรับนิสิตหลักสูตรหลังปรับปรุง!O27)+(อัตราค่าธรรมเนียม!$B$24*แผนรับนิสิตหลักสูตรหลังปรับปรุง!P27*40%)+(อัตราค่าธรรมเนียม!$B$25*แผนรับนิสิตหลักสูตรหลังปรับปรุง!P27)+(อัตราค่าธรรมเนียม!$B$28*แผนรับนิสิตหลักสูตรหลังปรับปรุง!P27)+(อัตราค่าธรรมเนียม!$B$29*แผนรับนิสิตหลักสูตรหลังปรับปรุง!O27))</f>
        <v>732600</v>
      </c>
      <c r="M14" s="296">
        <f>((อัตราค่าธรรมเนียม!$B$24*แผนรับนิสิตหลักสูตรหลังปรับปรุง!P27*60%)+(อัตราค่าธรรมเนียม!$B$24*แผนรับนิสิตหลักสูตรหลังปรับปรุง!P27*100%)+(อัตราค่าธรรมเนียม!$B$25*แผนรับนิสิตหลักสูตรหลังปรับปรุง!P27)+(อัตราค่าธรรมเนียม!$B$24*แผนรับนิสิตหลักสูตรหลังปรับปรุง!Q27*40%)+(อัตราค่าธรรมเนียม!$B$25*แผนรับนิสิตหลักสูตรหลังปรับปรุง!Q27)+(อัตราค่าธรรมเนียม!$B$28*แผนรับนิสิตหลักสูตรหลังปรับปรุง!Q27)+(อัตราค่าธรรมเนียม!$B$29*แผนรับนิสิตหลักสูตรหลังปรับปรุง!P27))</f>
        <v>732600</v>
      </c>
      <c r="N14" s="296">
        <f>((อัตราค่าธรรมเนียม!$B$24*แผนรับนิสิตหลักสูตรหลังปรับปรุง!Q27*60%)+(อัตราค่าธรรมเนียม!$B$24*แผนรับนิสิตหลักสูตรหลังปรับปรุง!Q27*100%)+(อัตราค่าธรรมเนียม!$B$25*แผนรับนิสิตหลักสูตรหลังปรับปรุง!Q27)+(อัตราค่าธรรมเนียม!$B$24*แผนรับนิสิตหลักสูตรหลังปรับปรุง!R27*40%)+(อัตราค่าธรรมเนียม!$B$25*แผนรับนิสิตหลักสูตรหลังปรับปรุง!R27)+(อัตราค่าธรรมเนียม!$B$28*แผนรับนิสิตหลักสูตรหลังปรับปรุง!R27)+(อัตราค่าธรรมเนียม!$B$29*แผนรับนิสิตหลักสูตรหลังปรับปรุง!Q27))</f>
        <v>732600</v>
      </c>
      <c r="O14" s="296">
        <f>((อัตราค่าธรรมเนียม!$B$24*แผนรับนิสิตหลักสูตรหลังปรับปรุง!R27*60%)+(อัตราค่าธรรมเนียม!$B$24*แผนรับนิสิตหลักสูตรหลังปรับปรุง!R27*100%)+(อัตราค่าธรรมเนียม!$B$25*แผนรับนิสิตหลักสูตรหลังปรับปรุง!R27)+(อัตราค่าธรรมเนียม!$B$24*แผนรับนิสิตหลักสูตรหลังปรับปรุง!S27*40%)+(อัตราค่าธรรมเนียม!$B$25*แผนรับนิสิตหลักสูตรหลังปรับปรุง!S27)+(อัตราค่าธรรมเนียม!$B$28*แผนรับนิสิตหลักสูตรหลังปรับปรุง!S27)+(อัตราค่าธรรมเนียม!$B$29*แผนรับนิสิตหลักสูตรหลังปรับปรุง!R27))</f>
        <v>732600</v>
      </c>
      <c r="P14" s="168"/>
      <c r="Q14" s="168"/>
      <c r="R14" s="168"/>
      <c r="S14" s="168"/>
      <c r="T14" s="168"/>
      <c r="U14" s="168"/>
      <c r="V14" s="168"/>
      <c r="W14" s="168"/>
      <c r="X14" s="168"/>
      <c r="Y14" s="168"/>
    </row>
    <row r="15" spans="1:25" ht="18.75">
      <c r="A15" s="140"/>
      <c r="B15" s="20" t="s">
        <v>5992</v>
      </c>
      <c r="C15" s="18"/>
      <c r="D15" s="296">
        <f>((อัตราค่าธรรมเนียม!$B$24*แผนรับนิสิตหลักสูตรหลังปรับปรุง!H28*40%)+(อัตราค่าธรรมเนียม!B25*แผนรับนิสิตหลักสูตรหลังปรับปรุง!H28)+(อัตราค่าธรรมเนียม!$B$28*แผนรับนิสิตหลักสูตรหลังปรับปรุง!H28)+(อัตราค่าธรรมเนียม!$B$29*แผนรับนิสิตหลักสูตรหลังปรับปรุง!H28))</f>
        <v>153900</v>
      </c>
      <c r="E15" s="296">
        <f>((อัตราค่าธรรมเนียม!$B$24*แผนรับนิสิตหลักสูตรหลังปรับปรุง!H28*60%)+(อัตราค่าธรรมเนียม!$B$24*แผนรับนิสิตหลักสูตรหลังปรับปรุง!H28*100%)+(อัตราค่าธรรมเนียม!$B$25*แผนรับนิสิตหลักสูตรหลังปรับปรุง!H28)+(อัตราค่าธรรมเนียม!$B$24*แผนรับนิสิตหลักสูตรหลังปรับปรุง!I28*40%)+(อัตราค่าธรรมเนียม!$B$25*แผนรับนิสิตหลักสูตรหลังปรับปรุง!I28)+(อัตราค่าธรรมเนียม!$B$28*แผนรับนิสิตหลักสูตรหลังปรับปรุง!I28)+(อัตราค่าธรรมเนียม!$B$29*แผนรับนิสิตหลักสูตรหลังปรับปรุง!I28))</f>
        <v>549450</v>
      </c>
      <c r="F15" s="296">
        <f>((อัตราค่าธรรมเนียม!$B$24*แผนรับนิสิตหลักสูตรหลังปรับปรุง!I28*60%)+(อัตราค่าธรรมเนียม!$B$24*แผนรับนิสิตหลักสูตรหลังปรับปรุง!I28*100%)+(อัตราค่าธรรมเนียม!$B$25*แผนรับนิสิตหลักสูตรหลังปรับปรุง!I28)+(อัตราค่าธรรมเนียม!$B$24*แผนรับนิสิตหลักสูตรหลังปรับปรุง!J28*40%)+(อัตราค่าธรรมเนียม!$B$25*แผนรับนิสิตหลักสูตรหลังปรับปรุง!J28)+(อัตราค่าธรรมเนียม!$B$28*แผนรับนิสิตหลักสูตรหลังปรับปรุง!J28)+(อัตราค่าธรรมเนียม!$B$29*แผนรับนิสิตหลักสูตรหลังปรับปรุง!J28))</f>
        <v>549450</v>
      </c>
      <c r="G15" s="296">
        <f>((อัตราค่าธรรมเนียม!$B$24*แผนรับนิสิตหลักสูตรหลังปรับปรุง!J28*60%)+(อัตราค่าธรรมเนียม!$B$24*แผนรับนิสิตหลักสูตรหลังปรับปรุง!J28*100%)+(อัตราค่าธรรมเนียม!$B$25*แผนรับนิสิตหลักสูตรหลังปรับปรุง!J28)+(อัตราค่าธรรมเนียม!$B$24*แผนรับนิสิตหลักสูตรหลังปรับปรุง!K28*40%)+(อัตราค่าธรรมเนียม!$B$25*แผนรับนิสิตหลักสูตรหลังปรับปรุง!K28)+(อัตราค่าธรรมเนียม!$B$28*แผนรับนิสิตหลักสูตรหลังปรับปรุง!K28)+(อัตราค่าธรรมเนียม!$B$29*แผนรับนิสิตหลักสูตรหลังปรับปรุง!K28))</f>
        <v>549450</v>
      </c>
      <c r="H15" s="296">
        <f>((อัตราค่าธรรมเนียม!$B$24*แผนรับนิสิตหลักสูตรหลังปรับปรุง!K28*60%)+(อัตราค่าธรรมเนียม!$B$24*แผนรับนิสิตหลักสูตรหลังปรับปรุง!K28*100%)+(อัตราค่าธรรมเนียม!$B$25*แผนรับนิสิตหลักสูตรหลังปรับปรุง!K28)+(อัตราค่าธรรมเนียม!$B$24*แผนรับนิสิตหลักสูตรหลังปรับปรุง!L28*40%)+(อัตราค่าธรรมเนียม!$B$25*แผนรับนิสิตหลักสูตรหลังปรับปรุง!L28)+(อัตราค่าธรรมเนียม!$B$28*แผนรับนิสิตหลักสูตรหลังปรับปรุง!L28)+(อัตราค่าธรรมเนียม!$B$29*แผนรับนิสิตหลักสูตรหลังปรับปรุง!L28))</f>
        <v>549450</v>
      </c>
      <c r="I15" s="296">
        <f>((อัตราค่าธรรมเนียม!$B$24*แผนรับนิสิตหลักสูตรหลังปรับปรุง!L28*60%)+(อัตราค่าธรรมเนียม!$B$24*แผนรับนิสิตหลักสูตรหลังปรับปรุง!L28*100%)+(อัตราค่าธรรมเนียม!$B$25*แผนรับนิสิตหลักสูตรหลังปรับปรุง!L28)+(อัตราค่าธรรมเนียม!$B$24*แผนรับนิสิตหลักสูตรหลังปรับปรุง!M28*40%)+(อัตราค่าธรรมเนียม!$B$25*แผนรับนิสิตหลักสูตรหลังปรับปรุง!M28)+(อัตราค่าธรรมเนียม!$B$28*แผนรับนิสิตหลักสูตรหลังปรับปรุง!M28)+(อัตราค่าธรรมเนียม!$B$29*แผนรับนิสิตหลักสูตรหลังปรับปรุง!M28))</f>
        <v>549450</v>
      </c>
      <c r="J15" s="296">
        <f>((อัตราค่าธรรมเนียม!$B$24*แผนรับนิสิตหลักสูตรหลังปรับปรุง!M28*60%)+(อัตราค่าธรรมเนียม!$B$24*แผนรับนิสิตหลักสูตรหลังปรับปรุง!M28*100%)+(อัตราค่าธรรมเนียม!$B$25*แผนรับนิสิตหลักสูตรหลังปรับปรุง!M28)+(อัตราค่าธรรมเนียม!$B$24*แผนรับนิสิตหลักสูตรหลังปรับปรุง!N28*40%)+(อัตราค่าธรรมเนียม!$B$25*แผนรับนิสิตหลักสูตรหลังปรับปรุง!N28)+(อัตราค่าธรรมเนียม!$B$28*แผนรับนิสิตหลักสูตรหลังปรับปรุง!N28)+(อัตราค่าธรรมเนียม!$B$29*แผนรับนิสิตหลักสูตรหลังปรับปรุง!N28))</f>
        <v>549450</v>
      </c>
      <c r="K15" s="296">
        <f>((อัตราค่าธรรมเนียม!$B$24*แผนรับนิสิตหลักสูตรหลังปรับปรุง!N28*60%)+(อัตราค่าธรรมเนียม!$B$24*แผนรับนิสิตหลักสูตรหลังปรับปรุง!N28*100%)+(อัตราค่าธรรมเนียม!$B$25*แผนรับนิสิตหลักสูตรหลังปรับปรุง!N28)+(อัตราค่าธรรมเนียม!$B$24*แผนรับนิสิตหลักสูตรหลังปรับปรุง!O28*40%)+(อัตราค่าธรรมเนียม!$B$25*แผนรับนิสิตหลักสูตรหลังปรับปรุง!O28)+(อัตราค่าธรรมเนียม!$B$28*แผนรับนิสิตหลักสูตรหลังปรับปรุง!O28)+(อัตราค่าธรรมเนียม!$B$29*แผนรับนิสิตหลักสูตรหลังปรับปรุง!O28))</f>
        <v>549450</v>
      </c>
      <c r="L15" s="296">
        <f>((อัตราค่าธรรมเนียม!$B$24*แผนรับนิสิตหลักสูตรหลังปรับปรุง!O28*60%)+(อัตราค่าธรรมเนียม!$B$24*แผนรับนิสิตหลักสูตรหลังปรับปรุง!O28*100%)+(อัตราค่าธรรมเนียม!$B$25*แผนรับนิสิตหลักสูตรหลังปรับปรุง!O28)+(อัตราค่าธรรมเนียม!$B$24*แผนรับนิสิตหลักสูตรหลังปรับปรุง!P28*40%)+(อัตราค่าธรรมเนียม!$B$25*แผนรับนิสิตหลักสูตรหลังปรับปรุง!P28)+(อัตราค่าธรรมเนียม!$B$28*แผนรับนิสิตหลักสูตรหลังปรับปรุง!P28)+(อัตราค่าธรรมเนียม!$B$29*แผนรับนิสิตหลักสูตรหลังปรับปรุง!P28))</f>
        <v>549450</v>
      </c>
      <c r="M15" s="296">
        <f>((อัตราค่าธรรมเนียม!$B$24*แผนรับนิสิตหลักสูตรหลังปรับปรุง!P28*60%)+(อัตราค่าธรรมเนียม!$B$24*แผนรับนิสิตหลักสูตรหลังปรับปรุง!P28*100%)+(อัตราค่าธรรมเนียม!$B$25*แผนรับนิสิตหลักสูตรหลังปรับปรุง!P28)+(อัตราค่าธรรมเนียม!$B$24*แผนรับนิสิตหลักสูตรหลังปรับปรุง!Q28*40%)+(อัตราค่าธรรมเนียม!$B$25*แผนรับนิสิตหลักสูตรหลังปรับปรุง!Q28)+(อัตราค่าธรรมเนียม!$B$28*แผนรับนิสิตหลักสูตรหลังปรับปรุง!Q28)+(อัตราค่าธรรมเนียม!$B$29*แผนรับนิสิตหลักสูตรหลังปรับปรุง!Q28))</f>
        <v>549450</v>
      </c>
      <c r="N15" s="296">
        <f>((อัตราค่าธรรมเนียม!$B$24*แผนรับนิสิตหลักสูตรหลังปรับปรุง!Q28*60%)+(อัตราค่าธรรมเนียม!$B$24*แผนรับนิสิตหลักสูตรหลังปรับปรุง!Q28*100%)+(อัตราค่าธรรมเนียม!$B$25*แผนรับนิสิตหลักสูตรหลังปรับปรุง!Q28)+(อัตราค่าธรรมเนียม!$B$24*แผนรับนิสิตหลักสูตรหลังปรับปรุง!R28*40%)+(อัตราค่าธรรมเนียม!$B$25*แผนรับนิสิตหลักสูตรหลังปรับปรุง!R28)+(อัตราค่าธรรมเนียม!$B$28*แผนรับนิสิตหลักสูตรหลังปรับปรุง!R28)+(อัตราค่าธรรมเนียม!$B$29*แผนรับนิสิตหลักสูตรหลังปรับปรุง!R28))</f>
        <v>549450</v>
      </c>
      <c r="O15" s="296">
        <f>((อัตราค่าธรรมเนียม!$B$24*แผนรับนิสิตหลักสูตรหลังปรับปรุง!R28*60%)+(อัตราค่าธรรมเนียม!$B$24*แผนรับนิสิตหลักสูตรหลังปรับปรุง!R28*100%)+(อัตราค่าธรรมเนียม!$B$25*แผนรับนิสิตหลักสูตรหลังปรับปรุง!R28)+(อัตราค่าธรรมเนียม!$B$24*แผนรับนิสิตหลักสูตรหลังปรับปรุง!S28*40%)+(อัตราค่าธรรมเนียม!$B$25*แผนรับนิสิตหลักสูตรหลังปรับปรุง!S28)+(อัตราค่าธรรมเนียม!$B$28*แผนรับนิสิตหลักสูตรหลังปรับปรุง!S28)+(อัตราค่าธรรมเนียม!$B$29*แผนรับนิสิตหลักสูตรหลังปรับปรุง!S28))</f>
        <v>549450</v>
      </c>
      <c r="P15" s="168"/>
      <c r="Q15" s="168"/>
      <c r="R15" s="168"/>
      <c r="S15" s="168"/>
      <c r="T15" s="168"/>
      <c r="U15" s="168"/>
      <c r="V15" s="168"/>
      <c r="W15" s="168"/>
      <c r="X15" s="168"/>
      <c r="Y15" s="168"/>
    </row>
    <row r="16" spans="1:25" ht="18.75">
      <c r="A16" s="140"/>
      <c r="B16" s="20" t="s">
        <v>5993</v>
      </c>
      <c r="C16" s="18"/>
      <c r="D16" s="296"/>
      <c r="E16" s="296">
        <f>((อัตราค่าธรรมเนียม!$B$24*แผนรับนิสิตหลักสูตรหลังปรับปรุง!H29*60%)+(อัตราค่าธรรมเนียม!$B$24*แผนรับนิสิตหลักสูตรหลังปรับปรุง!H29*100%)+(อัตราค่าธรรมเนียม!$B$25*แผนรับนิสิตหลักสูตรหลังปรับปรุง!H29)+(อัตราค่าธรรมเนียม!$B$24*แผนรับนิสิตหลักสูตรหลังปรับปรุง!I29*40%)+(อัตราค่าธรรมเนียม!$B$25*แผนรับนิสิตหลักสูตรหลังปรับปรุง!I29)+(อัตราค่าธรรมเนียม!$B$28*แผนรับนิสิตหลักสูตรหลังปรับปรุง!I29))</f>
        <v>144450</v>
      </c>
      <c r="F16" s="296">
        <f>((อัตราค่าธรรมเนียม!$B$24*แผนรับนิสิตหลักสูตรหลังปรับปรุง!I29*60%)+(อัตราค่าธรรมเนียม!$B$24*แผนรับนิสิตหลักสูตรหลังปรับปรุง!I29*100%)+(อัตราค่าธรรมเนียม!$B$25*แผนรับนิสิตหลักสูตรหลังปรับปรุง!I29)+(อัตราค่าธรรมเนียม!$B$24*แผนรับนิสิตหลักสูตรหลังปรับปรุง!J29*40%)+(อัตราค่าธรรมเนียม!$B$25*แผนรับนิสิตหลักสูตรหลังปรับปรุง!J29)+(อัตราค่าธรรมเนียม!$B$28*แผนรับนิสิตหลักสูตรหลังปรับปรุง!J29)+(อัตราค่าธรรมเนียม!$B$29*แผนรับนิสิตหลักสูตรหลังปรับปรุง!J29))</f>
        <v>549450</v>
      </c>
      <c r="G16" s="296">
        <f>((อัตราค่าธรรมเนียม!$B$24*แผนรับนิสิตหลักสูตรหลังปรับปรุง!J29*60%)+(อัตราค่าธรรมเนียม!$B$24*แผนรับนิสิตหลักสูตรหลังปรับปรุง!J29*100%)+(อัตราค่าธรรมเนียม!$B$25*แผนรับนิสิตหลักสูตรหลังปรับปรุง!J29)+(อัตราค่าธรรมเนียม!$B$24*แผนรับนิสิตหลักสูตรหลังปรับปรุง!K29*40%)+(อัตราค่าธรรมเนียม!$B$25*แผนรับนิสิตหลักสูตรหลังปรับปรุง!K29)+(อัตราค่าธรรมเนียม!$B$28*แผนรับนิสิตหลักสูตรหลังปรับปรุง!K29)+(อัตราค่าธรรมเนียม!$B$29*แผนรับนิสิตหลักสูตรหลังปรับปรุง!K29))</f>
        <v>549450</v>
      </c>
      <c r="H16" s="296">
        <f>((อัตราค่าธรรมเนียม!$B$24*แผนรับนิสิตหลักสูตรหลังปรับปรุง!K29*60%)+(อัตราค่าธรรมเนียม!$B$24*แผนรับนิสิตหลักสูตรหลังปรับปรุง!K29*100%)+(อัตราค่าธรรมเนียม!$B$25*แผนรับนิสิตหลักสูตรหลังปรับปรุง!K29)+(อัตราค่าธรรมเนียม!$B$24*แผนรับนิสิตหลักสูตรหลังปรับปรุง!L29*40%)+(อัตราค่าธรรมเนียม!$B$25*แผนรับนิสิตหลักสูตรหลังปรับปรุง!L29)+(อัตราค่าธรรมเนียม!$B$28*แผนรับนิสิตหลักสูตรหลังปรับปรุง!L29)+(อัตราค่าธรรมเนียม!$B$29*แผนรับนิสิตหลักสูตรหลังปรับปรุง!L29))</f>
        <v>549450</v>
      </c>
      <c r="I16" s="296">
        <f>((อัตราค่าธรรมเนียม!$B$24*แผนรับนิสิตหลักสูตรหลังปรับปรุง!L29*60%)+(อัตราค่าธรรมเนียม!$B$24*แผนรับนิสิตหลักสูตรหลังปรับปรุง!L29*100%)+(อัตราค่าธรรมเนียม!$B$25*แผนรับนิสิตหลักสูตรหลังปรับปรุง!L29)+(อัตราค่าธรรมเนียม!$B$24*แผนรับนิสิตหลักสูตรหลังปรับปรุง!M29*40%)+(อัตราค่าธรรมเนียม!$B$25*แผนรับนิสิตหลักสูตรหลังปรับปรุง!M29)+(อัตราค่าธรรมเนียม!$B$28*แผนรับนิสิตหลักสูตรหลังปรับปรุง!M29)+(อัตราค่าธรรมเนียม!$B$29*แผนรับนิสิตหลักสูตรหลังปรับปรุง!M29))</f>
        <v>549450</v>
      </c>
      <c r="J16" s="296">
        <f>((อัตราค่าธรรมเนียม!$B$24*แผนรับนิสิตหลักสูตรหลังปรับปรุง!M29*60%)+(อัตราค่าธรรมเนียม!$B$24*แผนรับนิสิตหลักสูตรหลังปรับปรุง!M29*100%)+(อัตราค่าธรรมเนียม!$B$25*แผนรับนิสิตหลักสูตรหลังปรับปรุง!M29)+(อัตราค่าธรรมเนียม!$B$24*แผนรับนิสิตหลักสูตรหลังปรับปรุง!N29*40%)+(อัตราค่าธรรมเนียม!$B$25*แผนรับนิสิตหลักสูตรหลังปรับปรุง!N29)+(อัตราค่าธรรมเนียม!$B$28*แผนรับนิสิตหลักสูตรหลังปรับปรุง!N29)+(อัตราค่าธรรมเนียม!$B$29*แผนรับนิสิตหลักสูตรหลังปรับปรุง!N29))</f>
        <v>549450</v>
      </c>
      <c r="K16" s="296">
        <f>((อัตราค่าธรรมเนียม!$B$24*แผนรับนิสิตหลักสูตรหลังปรับปรุง!N29*60%)+(อัตราค่าธรรมเนียม!$B$24*แผนรับนิสิตหลักสูตรหลังปรับปรุง!N29*100%)+(อัตราค่าธรรมเนียม!$B$25*แผนรับนิสิตหลักสูตรหลังปรับปรุง!N29)+(อัตราค่าธรรมเนียม!$B$24*แผนรับนิสิตหลักสูตรหลังปรับปรุง!O29*40%)+(อัตราค่าธรรมเนียม!$B$25*แผนรับนิสิตหลักสูตรหลังปรับปรุง!O29)+(อัตราค่าธรรมเนียม!$B$28*แผนรับนิสิตหลักสูตรหลังปรับปรุง!O29)+(อัตราค่าธรรมเนียม!$B$29*แผนรับนิสิตหลักสูตรหลังปรับปรุง!O29))</f>
        <v>549450</v>
      </c>
      <c r="L16" s="296">
        <f>((อัตราค่าธรรมเนียม!$B$24*แผนรับนิสิตหลักสูตรหลังปรับปรุง!O29*60%)+(อัตราค่าธรรมเนียม!$B$24*แผนรับนิสิตหลักสูตรหลังปรับปรุง!O29*100%)+(อัตราค่าธรรมเนียม!$B$25*แผนรับนิสิตหลักสูตรหลังปรับปรุง!O29)+(อัตราค่าธรรมเนียม!$B$24*แผนรับนิสิตหลักสูตรหลังปรับปรุง!P29*40%)+(อัตราค่าธรรมเนียม!$B$25*แผนรับนิสิตหลักสูตรหลังปรับปรุง!P29)+(อัตราค่าธรรมเนียม!$B$28*แผนรับนิสิตหลักสูตรหลังปรับปรุง!P29)+(อัตราค่าธรรมเนียม!$B$29*แผนรับนิสิตหลักสูตรหลังปรับปรุง!P29))</f>
        <v>549450</v>
      </c>
      <c r="M16" s="296">
        <f>((อัตราค่าธรรมเนียม!$B$24*แผนรับนิสิตหลักสูตรหลังปรับปรุง!P29*60%)+(อัตราค่าธรรมเนียม!$B$24*แผนรับนิสิตหลักสูตรหลังปรับปรุง!P29*100%)+(อัตราค่าธรรมเนียม!$B$25*แผนรับนิสิตหลักสูตรหลังปรับปรุง!P29)+(อัตราค่าธรรมเนียม!$B$24*แผนรับนิสิตหลักสูตรหลังปรับปรุง!Q29*40%)+(อัตราค่าธรรมเนียม!$B$25*แผนรับนิสิตหลักสูตรหลังปรับปรุง!Q29)+(อัตราค่าธรรมเนียม!$B$28*แผนรับนิสิตหลักสูตรหลังปรับปรุง!Q29)+(อัตราค่าธรรมเนียม!$B$29*แผนรับนิสิตหลักสูตรหลังปรับปรุง!Q29))</f>
        <v>549450</v>
      </c>
      <c r="N16" s="296">
        <f>((อัตราค่าธรรมเนียม!$B$24*แผนรับนิสิตหลักสูตรหลังปรับปรุง!Q29*60%)+(อัตราค่าธรรมเนียม!$B$24*แผนรับนิสิตหลักสูตรหลังปรับปรุง!Q29*100%)+(อัตราค่าธรรมเนียม!$B$25*แผนรับนิสิตหลักสูตรหลังปรับปรุง!Q29)+(อัตราค่าธรรมเนียม!$B$24*แผนรับนิสิตหลักสูตรหลังปรับปรุง!R29*40%)+(อัตราค่าธรรมเนียม!$B$25*แผนรับนิสิตหลักสูตรหลังปรับปรุง!R29)+(อัตราค่าธรรมเนียม!$B$28*แผนรับนิสิตหลักสูตรหลังปรับปรุง!R29)+(อัตราค่าธรรมเนียม!$B$29*แผนรับนิสิตหลักสูตรหลังปรับปรุง!R29))</f>
        <v>549450</v>
      </c>
      <c r="O16" s="296">
        <f>((อัตราค่าธรรมเนียม!$B$24*แผนรับนิสิตหลักสูตรหลังปรับปรุง!R29*60%)+(อัตราค่าธรรมเนียม!$B$24*แผนรับนิสิตหลักสูตรหลังปรับปรุง!R29*100%)+(อัตราค่าธรรมเนียม!$B$25*แผนรับนิสิตหลักสูตรหลังปรับปรุง!R29)+(อัตราค่าธรรมเนียม!$B$24*แผนรับนิสิตหลักสูตรหลังปรับปรุง!S29*40%)+(อัตราค่าธรรมเนียม!$B$25*แผนรับนิสิตหลักสูตรหลังปรับปรุง!S29)+(อัตราค่าธรรมเนียม!$B$28*แผนรับนิสิตหลักสูตรหลังปรับปรุง!S29)+(อัตราค่าธรรมเนียม!$B$29*แผนรับนิสิตหลักสูตรหลังปรับปรุง!S29))</f>
        <v>549450</v>
      </c>
      <c r="P16" s="168"/>
      <c r="Q16" s="168"/>
      <c r="R16" s="168"/>
      <c r="S16" s="168"/>
      <c r="T16" s="168"/>
      <c r="U16" s="168"/>
      <c r="V16" s="168"/>
      <c r="W16" s="168"/>
      <c r="X16" s="168"/>
      <c r="Y16" s="168"/>
    </row>
    <row r="17" spans="1:25" ht="18.75">
      <c r="A17" s="140"/>
      <c r="B17" s="20" t="s">
        <v>5994</v>
      </c>
      <c r="C17" s="18"/>
      <c r="D17" s="296"/>
      <c r="E17" s="296"/>
      <c r="F17" s="296">
        <f>((อัตราค่าธรรมเนียม!$B$24*แผนรับนิสิตหลักสูตรหลังปรับปรุง!I30*60%)+(อัตราค่าธรรมเนียม!$B$24*แผนรับนิสิตหลักสูตรหลังปรับปรุง!I30*100%)+(อัตราค่าธรรมเนียม!$B$25*แผนรับนิสิตหลักสูตรหลังปรับปรุง!I30)+(อัตราค่าธรรมเนียม!$B$24*แผนรับนิสิตหลักสูตรหลังปรับปรุง!J30*40%)+(อัตราค่าธรรมเนียม!$B$25*แผนรับนิสิตหลักสูตรหลังปรับปรุง!J30)+(อัตราค่าธรรมเนียม!$B$28*แผนรับนิสิตหลักสูตรหลังปรับปรุง!J30))</f>
        <v>144450</v>
      </c>
      <c r="G17" s="296">
        <f>((อัตราค่าธรรมเนียม!$B$24*แผนรับนิสิตหลักสูตรหลังปรับปรุง!J30*60%)+(อัตราค่าธรรมเนียม!$B$24*แผนรับนิสิตหลักสูตรหลังปรับปรุง!J30*100%)+(อัตราค่าธรรมเนียม!$B$25*แผนรับนิสิตหลักสูตรหลังปรับปรุง!J30)+(อัตราค่าธรรมเนียม!$B$24*แผนรับนิสิตหลักสูตรหลังปรับปรุง!K30*40%)+(อัตราค่าธรรมเนียม!$B$25*แผนรับนิสิตหลักสูตรหลังปรับปรุง!K30)+(อัตราค่าธรรมเนียม!$B$28*แผนรับนิสิตหลักสูตรหลังปรับปรุง!K30)+(อัตราค่าธรรมเนียม!$B$29*แผนรับนิสิตหลักสูตรหลังปรับปรุง!K30))</f>
        <v>549450</v>
      </c>
      <c r="H17" s="296">
        <f>((อัตราค่าธรรมเนียม!$B$24*แผนรับนิสิตหลักสูตรหลังปรับปรุง!K30*60%)+(อัตราค่าธรรมเนียม!$B$24*แผนรับนิสิตหลักสูตรหลังปรับปรุง!K30*100%)+(อัตราค่าธรรมเนียม!$B$25*แผนรับนิสิตหลักสูตรหลังปรับปรุง!K30)+(อัตราค่าธรรมเนียม!$B$24*แผนรับนิสิตหลักสูตรหลังปรับปรุง!L30*40%)+(อัตราค่าธรรมเนียม!$B$25*แผนรับนิสิตหลักสูตรหลังปรับปรุง!L30)+(อัตราค่าธรรมเนียม!$B$28*แผนรับนิสิตหลักสูตรหลังปรับปรุง!L30)+(อัตราค่าธรรมเนียม!$B$29*แผนรับนิสิตหลักสูตรหลังปรับปรุง!L30))</f>
        <v>549450</v>
      </c>
      <c r="I17" s="296">
        <f>((อัตราค่าธรรมเนียม!$B$24*แผนรับนิสิตหลักสูตรหลังปรับปรุง!L30*60%)+(อัตราค่าธรรมเนียม!$B$24*แผนรับนิสิตหลักสูตรหลังปรับปรุง!L30*100%)+(อัตราค่าธรรมเนียม!$B$25*แผนรับนิสิตหลักสูตรหลังปรับปรุง!L30)+(อัตราค่าธรรมเนียม!$B$24*แผนรับนิสิตหลักสูตรหลังปรับปรุง!M30*40%)+(อัตราค่าธรรมเนียม!$B$25*แผนรับนิสิตหลักสูตรหลังปรับปรุง!M30)+(อัตราค่าธรรมเนียม!$B$28*แผนรับนิสิตหลักสูตรหลังปรับปรุง!M30)+(อัตราค่าธรรมเนียม!$B$29*แผนรับนิสิตหลักสูตรหลังปรับปรุง!M30))</f>
        <v>549450</v>
      </c>
      <c r="J17" s="296">
        <f>((อัตราค่าธรรมเนียม!$B$24*แผนรับนิสิตหลักสูตรหลังปรับปรุง!M30*60%)+(อัตราค่าธรรมเนียม!$B$24*แผนรับนิสิตหลักสูตรหลังปรับปรุง!M30*100%)+(อัตราค่าธรรมเนียม!$B$25*แผนรับนิสิตหลักสูตรหลังปรับปรุง!M30)+(อัตราค่าธรรมเนียม!$B$24*แผนรับนิสิตหลักสูตรหลังปรับปรุง!N30*40%)+(อัตราค่าธรรมเนียม!$B$25*แผนรับนิสิตหลักสูตรหลังปรับปรุง!N30)+(อัตราค่าธรรมเนียม!$B$28*แผนรับนิสิตหลักสูตรหลังปรับปรุง!N30)+(อัตราค่าธรรมเนียม!$B$29*แผนรับนิสิตหลักสูตรหลังปรับปรุง!N30))</f>
        <v>549450</v>
      </c>
      <c r="K17" s="296">
        <f>((อัตราค่าธรรมเนียม!$B$24*แผนรับนิสิตหลักสูตรหลังปรับปรุง!N30*60%)+(อัตราค่าธรรมเนียม!$B$24*แผนรับนิสิตหลักสูตรหลังปรับปรุง!N30*100%)+(อัตราค่าธรรมเนียม!$B$25*แผนรับนิสิตหลักสูตรหลังปรับปรุง!N30)+(อัตราค่าธรรมเนียม!$B$24*แผนรับนิสิตหลักสูตรหลังปรับปรุง!O30*40%)+(อัตราค่าธรรมเนียม!$B$25*แผนรับนิสิตหลักสูตรหลังปรับปรุง!O30)+(อัตราค่าธรรมเนียม!$B$28*แผนรับนิสิตหลักสูตรหลังปรับปรุง!O30)+(อัตราค่าธรรมเนียม!$B$29*แผนรับนิสิตหลักสูตรหลังปรับปรุง!O30))</f>
        <v>549450</v>
      </c>
      <c r="L17" s="296">
        <f>((อัตราค่าธรรมเนียม!$B$24*แผนรับนิสิตหลักสูตรหลังปรับปรุง!O30*60%)+(อัตราค่าธรรมเนียม!$B$24*แผนรับนิสิตหลักสูตรหลังปรับปรุง!O30*100%)+(อัตราค่าธรรมเนียม!$B$25*แผนรับนิสิตหลักสูตรหลังปรับปรุง!O30)+(อัตราค่าธรรมเนียม!$B$24*แผนรับนิสิตหลักสูตรหลังปรับปรุง!P30*40%)+(อัตราค่าธรรมเนียม!$B$25*แผนรับนิสิตหลักสูตรหลังปรับปรุง!P30)+(อัตราค่าธรรมเนียม!$B$28*แผนรับนิสิตหลักสูตรหลังปรับปรุง!P30)+(อัตราค่าธรรมเนียม!$B$29*แผนรับนิสิตหลักสูตรหลังปรับปรุง!P30))</f>
        <v>549450</v>
      </c>
      <c r="M17" s="296">
        <f>((อัตราค่าธรรมเนียม!$B$24*แผนรับนิสิตหลักสูตรหลังปรับปรุง!P30*60%)+(อัตราค่าธรรมเนียม!$B$24*แผนรับนิสิตหลักสูตรหลังปรับปรุง!P30*100%)+(อัตราค่าธรรมเนียม!$B$25*แผนรับนิสิตหลักสูตรหลังปรับปรุง!P30)+(อัตราค่าธรรมเนียม!$B$24*แผนรับนิสิตหลักสูตรหลังปรับปรุง!Q30*40%)+(อัตราค่าธรรมเนียม!$B$25*แผนรับนิสิตหลักสูตรหลังปรับปรุง!Q30)+(อัตราค่าธรรมเนียม!$B$28*แผนรับนิสิตหลักสูตรหลังปรับปรุง!Q30)+(อัตราค่าธรรมเนียม!$B$29*แผนรับนิสิตหลักสูตรหลังปรับปรุง!Q30))</f>
        <v>549450</v>
      </c>
      <c r="N17" s="296">
        <f>((อัตราค่าธรรมเนียม!$B$24*แผนรับนิสิตหลักสูตรหลังปรับปรุง!Q30*60%)+(อัตราค่าธรรมเนียม!$B$24*แผนรับนิสิตหลักสูตรหลังปรับปรุง!Q30*100%)+(อัตราค่าธรรมเนียม!$B$25*แผนรับนิสิตหลักสูตรหลังปรับปรุง!Q30)+(อัตราค่าธรรมเนียม!$B$24*แผนรับนิสิตหลักสูตรหลังปรับปรุง!R30*40%)+(อัตราค่าธรรมเนียม!$B$25*แผนรับนิสิตหลักสูตรหลังปรับปรุง!R30)+(อัตราค่าธรรมเนียม!$B$28*แผนรับนิสิตหลักสูตรหลังปรับปรุง!R30)+(อัตราค่าธรรมเนียม!$B$29*แผนรับนิสิตหลักสูตรหลังปรับปรุง!R30))</f>
        <v>549450</v>
      </c>
      <c r="O17" s="296">
        <f>((อัตราค่าธรรมเนียม!$B$24*แผนรับนิสิตหลักสูตรหลังปรับปรุง!R30*60%)+(อัตราค่าธรรมเนียม!$B$24*แผนรับนิสิตหลักสูตรหลังปรับปรุง!R30*100%)+(อัตราค่าธรรมเนียม!$B$25*แผนรับนิสิตหลักสูตรหลังปรับปรุง!R30)+(อัตราค่าธรรมเนียม!$B$24*แผนรับนิสิตหลักสูตรหลังปรับปรุง!S30*40%)+(อัตราค่าธรรมเนียม!$B$25*แผนรับนิสิตหลักสูตรหลังปรับปรุง!S30)+(อัตราค่าธรรมเนียม!$B$28*แผนรับนิสิตหลักสูตรหลังปรับปรุง!S30)+(อัตราค่าธรรมเนียม!$B$29*แผนรับนิสิตหลักสูตรหลังปรับปรุง!S30))</f>
        <v>549450</v>
      </c>
      <c r="P17" s="168"/>
      <c r="Q17" s="168"/>
      <c r="R17" s="168"/>
      <c r="S17" s="168"/>
      <c r="T17" s="168"/>
      <c r="U17" s="168"/>
      <c r="V17" s="168"/>
      <c r="W17" s="168"/>
      <c r="X17" s="168"/>
      <c r="Y17" s="168"/>
    </row>
    <row r="18" spans="1:25" ht="18.75">
      <c r="A18" s="140"/>
      <c r="B18" s="20" t="s">
        <v>5995</v>
      </c>
      <c r="C18" s="18"/>
      <c r="D18" s="296"/>
      <c r="E18" s="296"/>
      <c r="F18" s="296"/>
      <c r="G18" s="296">
        <f>((อัตราค่าธรรมเนียม!$B$24*แผนรับนิสิตหลักสูตรหลังปรับปรุง!J31*60%)+(อัตราค่าธรรมเนียม!$B$24*แผนรับนิสิตหลักสูตรหลังปรับปรุง!J31*100%)+(อัตราค่าธรรมเนียม!$B$25*แผนรับนิสิตหลักสูตรหลังปรับปรุง!J31)+(อัตราค่าธรรมเนียม!$B$24*แผนรับนิสิตหลักสูตรหลังปรับปรุง!K31*40%)+(อัตราค่าธรรมเนียม!$B$25*แผนรับนิสิตหลักสูตรหลังปรับปรุง!K31)+(อัตราค่าธรรมเนียม!$B$28*แผนรับนิสิตหลักสูตรหลังปรับปรุง!K31))</f>
        <v>144450</v>
      </c>
      <c r="H18" s="296">
        <f>((อัตราค่าธรรมเนียม!$B$24*แผนรับนิสิตหลักสูตรหลังปรับปรุง!K31*60%)+(อัตราค่าธรรมเนียม!$B$24*แผนรับนิสิตหลักสูตรหลังปรับปรุง!K31*100%)+(อัตราค่าธรรมเนียม!$B$25*แผนรับนิสิตหลักสูตรหลังปรับปรุง!K31)+(อัตราค่าธรรมเนียม!$B$24*แผนรับนิสิตหลักสูตรหลังปรับปรุง!L31*40%)+(อัตราค่าธรรมเนียม!$B$25*แผนรับนิสิตหลักสูตรหลังปรับปรุง!L31)+(อัตราค่าธรรมเนียม!$B$28*แผนรับนิสิตหลักสูตรหลังปรับปรุง!L31)+(อัตราค่าธรรมเนียม!$B$29*แผนรับนิสิตหลักสูตรหลังปรับปรุง!L31))</f>
        <v>549450</v>
      </c>
      <c r="I18" s="296">
        <f>((อัตราค่าธรรมเนียม!$B$24*แผนรับนิสิตหลักสูตรหลังปรับปรุง!L31*60%)+(อัตราค่าธรรมเนียม!$B$24*แผนรับนิสิตหลักสูตรหลังปรับปรุง!L31*100%)+(อัตราค่าธรรมเนียม!$B$25*แผนรับนิสิตหลักสูตรหลังปรับปรุง!L31)+(อัตราค่าธรรมเนียม!$B$24*แผนรับนิสิตหลักสูตรหลังปรับปรุง!M31*40%)+(อัตราค่าธรรมเนียม!$B$25*แผนรับนิสิตหลักสูตรหลังปรับปรุง!M31)+(อัตราค่าธรรมเนียม!$B$28*แผนรับนิสิตหลักสูตรหลังปรับปรุง!M31)+(อัตราค่าธรรมเนียม!$B$29*แผนรับนิสิตหลักสูตรหลังปรับปรุง!M31))</f>
        <v>549450</v>
      </c>
      <c r="J18" s="296">
        <f>((อัตราค่าธรรมเนียม!$B$24*แผนรับนิสิตหลักสูตรหลังปรับปรุง!M31*60%)+(อัตราค่าธรรมเนียม!$B$24*แผนรับนิสิตหลักสูตรหลังปรับปรุง!M31*100%)+(อัตราค่าธรรมเนียม!$B$25*แผนรับนิสิตหลักสูตรหลังปรับปรุง!M31)+(อัตราค่าธรรมเนียม!$B$24*แผนรับนิสิตหลักสูตรหลังปรับปรุง!N31*40%)+(อัตราค่าธรรมเนียม!$B$25*แผนรับนิสิตหลักสูตรหลังปรับปรุง!N31)+(อัตราค่าธรรมเนียม!$B$28*แผนรับนิสิตหลักสูตรหลังปรับปรุง!N31)+(อัตราค่าธรรมเนียม!$B$29*แผนรับนิสิตหลักสูตรหลังปรับปรุง!N31))</f>
        <v>549450</v>
      </c>
      <c r="K18" s="296">
        <f>((อัตราค่าธรรมเนียม!$B$24*แผนรับนิสิตหลักสูตรหลังปรับปรุง!N31*60%)+(อัตราค่าธรรมเนียม!$B$24*แผนรับนิสิตหลักสูตรหลังปรับปรุง!N31*100%)+(อัตราค่าธรรมเนียม!$B$25*แผนรับนิสิตหลักสูตรหลังปรับปรุง!N31)+(อัตราค่าธรรมเนียม!$B$24*แผนรับนิสิตหลักสูตรหลังปรับปรุง!O31*40%)+(อัตราค่าธรรมเนียม!$B$25*แผนรับนิสิตหลักสูตรหลังปรับปรุง!O31)+(อัตราค่าธรรมเนียม!$B$28*แผนรับนิสิตหลักสูตรหลังปรับปรุง!O31)+(อัตราค่าธรรมเนียม!$B$29*แผนรับนิสิตหลักสูตรหลังปรับปรุง!O31))</f>
        <v>549450</v>
      </c>
      <c r="L18" s="296">
        <f>((อัตราค่าธรรมเนียม!$B$24*แผนรับนิสิตหลักสูตรหลังปรับปรุง!O31*60%)+(อัตราค่าธรรมเนียม!$B$24*แผนรับนิสิตหลักสูตรหลังปรับปรุง!O31*100%)+(อัตราค่าธรรมเนียม!$B$25*แผนรับนิสิตหลักสูตรหลังปรับปรุง!O31)+(อัตราค่าธรรมเนียม!$B$24*แผนรับนิสิตหลักสูตรหลังปรับปรุง!P31*40%)+(อัตราค่าธรรมเนียม!$B$25*แผนรับนิสิตหลักสูตรหลังปรับปรุง!P31)+(อัตราค่าธรรมเนียม!$B$28*แผนรับนิสิตหลักสูตรหลังปรับปรุง!P31)+(อัตราค่าธรรมเนียม!$B$29*แผนรับนิสิตหลักสูตรหลังปรับปรุง!P31))</f>
        <v>549450</v>
      </c>
      <c r="M18" s="296">
        <f>((อัตราค่าธรรมเนียม!$B$24*แผนรับนิสิตหลักสูตรหลังปรับปรุง!P31*60%)+(อัตราค่าธรรมเนียม!$B$24*แผนรับนิสิตหลักสูตรหลังปรับปรุง!P31*100%)+(อัตราค่าธรรมเนียม!$B$25*แผนรับนิสิตหลักสูตรหลังปรับปรุง!P31)+(อัตราค่าธรรมเนียม!$B$24*แผนรับนิสิตหลักสูตรหลังปรับปรุง!Q31*40%)+(อัตราค่าธรรมเนียม!$B$25*แผนรับนิสิตหลักสูตรหลังปรับปรุง!Q31)+(อัตราค่าธรรมเนียม!$B$28*แผนรับนิสิตหลักสูตรหลังปรับปรุง!Q31)+(อัตราค่าธรรมเนียม!$B$29*แผนรับนิสิตหลักสูตรหลังปรับปรุง!Q31))</f>
        <v>549450</v>
      </c>
      <c r="N18" s="296">
        <f>((อัตราค่าธรรมเนียม!$B$24*แผนรับนิสิตหลักสูตรหลังปรับปรุง!Q31*60%)+(อัตราค่าธรรมเนียม!$B$24*แผนรับนิสิตหลักสูตรหลังปรับปรุง!Q31*100%)+(อัตราค่าธรรมเนียม!$B$25*แผนรับนิสิตหลักสูตรหลังปรับปรุง!Q31)+(อัตราค่าธรรมเนียม!$B$24*แผนรับนิสิตหลักสูตรหลังปรับปรุง!R31*40%)+(อัตราค่าธรรมเนียม!$B$25*แผนรับนิสิตหลักสูตรหลังปรับปรุง!R31)+(อัตราค่าธรรมเนียม!$B$28*แผนรับนิสิตหลักสูตรหลังปรับปรุง!R31)+(อัตราค่าธรรมเนียม!$B$29*แผนรับนิสิตหลักสูตรหลังปรับปรุง!R31))</f>
        <v>549450</v>
      </c>
      <c r="O18" s="296">
        <f>((อัตราค่าธรรมเนียม!$B$24*แผนรับนิสิตหลักสูตรหลังปรับปรุง!R31*60%)+(อัตราค่าธรรมเนียม!$B$24*แผนรับนิสิตหลักสูตรหลังปรับปรุง!R31*100%)+(อัตราค่าธรรมเนียม!$B$25*แผนรับนิสิตหลักสูตรหลังปรับปรุง!R31)+(อัตราค่าธรรมเนียม!$B$24*แผนรับนิสิตหลักสูตรหลังปรับปรุง!S31*40%)+(อัตราค่าธรรมเนียม!$B$25*แผนรับนิสิตหลักสูตรหลังปรับปรุง!S31)+(อัตราค่าธรรมเนียม!$B$28*แผนรับนิสิตหลักสูตรหลังปรับปรุง!S31)+(อัตราค่าธรรมเนียม!$B$29*แผนรับนิสิตหลักสูตรหลังปรับปรุง!S31))</f>
        <v>549450</v>
      </c>
      <c r="P18" s="168"/>
      <c r="Q18" s="168"/>
      <c r="R18" s="168"/>
      <c r="S18" s="168"/>
      <c r="T18" s="168"/>
      <c r="U18" s="168"/>
      <c r="V18" s="168"/>
      <c r="W18" s="168"/>
      <c r="X18" s="168"/>
      <c r="Y18" s="168"/>
    </row>
    <row r="19" spans="1:25" ht="18.75">
      <c r="A19" s="140"/>
      <c r="B19" s="20" t="s">
        <v>5996</v>
      </c>
      <c r="C19" s="18"/>
      <c r="D19" s="296">
        <f>((อัตราค่าธรรมเนียม!$B$24*แผนรับนิสิตหลักสูตรหลังปรับปรุง!H32*40%)+(อัตราค่าธรรมเนียม!$B$25*แผนรับนิสิตหลักสูตรหลังปรับปรุง!H32)+(อัตราค่าธรรมเนียม!$B$28*แผนรับนิสิตหลักสูตรหลังปรับปรุง!H32)+(อัตราค่าธรรมเนียม!$B$29*แผนรับนิสิตหลักสูตรหลังปรับปรุง!H32))</f>
        <v>102600</v>
      </c>
      <c r="E19" s="296">
        <f>((อัตราค่าธรรมเนียม!$B$24*แผนรับนิสิตหลักสูตรหลังปรับปรุง!H32*60%)+(อัตราค่าธรรมเนียม!$B$24*แผนรับนิสิตหลักสูตรหลังปรับปรุง!H32*100%)+(อัตราค่าธรรมเนียม!$B$25*แผนรับนิสิตหลักสูตรหลังปรับปรุง!H32)+(อัตราค่าธรรมเนียม!$B$24*แผนรับนิสิตหลักสูตรหลังปรับปรุง!I32*40%)+(อัตราค่าธรรมเนียม!$B$25*แผนรับนิสิตหลักสูตรหลังปรับปรุง!I32)+(อัตราค่าธรรมเนียม!$B$28*แผนรับนิสิตหลักสูตรหลังปรับปรุง!I32)+(อัตราค่าธรรมเนียม!$B$29*แผนรับนิสิตหลักสูตรหลังปรับปรุง!I32))</f>
        <v>366300</v>
      </c>
      <c r="F19" s="296">
        <f>((อัตราค่าธรรมเนียม!$B$24*แผนรับนิสิตหลักสูตรหลังปรับปรุง!I32*60%)+(อัตราค่าธรรมเนียม!$B$24*แผนรับนิสิตหลักสูตรหลังปรับปรุง!I32*100%)+(อัตราค่าธรรมเนียม!$B$25*แผนรับนิสิตหลักสูตรหลังปรับปรุง!I32)+(อัตราค่าธรรมเนียม!$B$24*แผนรับนิสิตหลักสูตรหลังปรับปรุง!J32*40%)+(อัตราค่าธรรมเนียม!$B$25*แผนรับนิสิตหลักสูตรหลังปรับปรุง!J32)+(อัตราค่าธรรมเนียม!$B$28*แผนรับนิสิตหลักสูตรหลังปรับปรุง!J32)+(อัตราค่าธรรมเนียม!$B$29*แผนรับนิสิตหลักสูตรหลังปรับปรุง!J32))</f>
        <v>417600</v>
      </c>
      <c r="G19" s="296">
        <f>((อัตราค่าธรรมเนียม!$B$24*แผนรับนิสิตหลักสูตรหลังปรับปรุง!J32*60%)+(อัตราค่าธรรมเนียม!$B$24*แผนรับนิสิตหลักสูตรหลังปรับปรุง!J32*100%)+(อัตราค่าธรรมเนียม!$B$25*แผนรับนิสิตหลักสูตรหลังปรับปรุง!J32)+(อัตราค่าธรรมเนียม!$B$24*แผนรับนิสิตหลักสูตรหลังปรับปรุง!K32*40%)+(อัตราค่าธรรมเนียม!$B$25*แผนรับนิสิตหลักสูตรหลังปรับปรุง!K32)+(อัตราค่าธรรมเนียม!$B$28*แผนรับนิสิตหลักสูตรหลังปรับปรุง!K32)+(อัตราค่าธรรมเนียม!$B$29*แผนรับนิสิตหลักสูตรหลังปรับปรุง!K32))</f>
        <v>549450</v>
      </c>
      <c r="H19" s="296">
        <f>((อัตราค่าธรรมเนียม!$B$24*แผนรับนิสิตหลักสูตรหลังปรับปรุง!K32*60%)+(อัตราค่าธรรมเนียม!$B$24*แผนรับนิสิตหลักสูตรหลังปรับปรุง!K32*100%)+(อัตราค่าธรรมเนียม!$B$25*แผนรับนิสิตหลักสูตรหลังปรับปรุง!K32)+(อัตราค่าธรรมเนียม!$B$24*แผนรับนิสิตหลักสูตรหลังปรับปรุง!L32*40%)+(อัตราค่าธรรมเนียม!$B$25*แผนรับนิสิตหลักสูตรหลังปรับปรุง!L32)+(อัตราค่าธรรมเนียม!$B$28*แผนรับนิสิตหลักสูตรหลังปรับปรุง!L32)+(อัตราค่าธรรมเนียม!$B$29*แผนรับนิสิตหลักสูตรหลังปรับปรุง!L32))</f>
        <v>549450</v>
      </c>
      <c r="I19" s="296">
        <f>((อัตราค่าธรรมเนียม!$B$24*แผนรับนิสิตหลักสูตรหลังปรับปรุง!L32*60%)+(อัตราค่าธรรมเนียม!$B$24*แผนรับนิสิตหลักสูตรหลังปรับปรุง!L32*100%)+(อัตราค่าธรรมเนียม!$B$25*แผนรับนิสิตหลักสูตรหลังปรับปรุง!L32)+(อัตราค่าธรรมเนียม!$B$24*แผนรับนิสิตหลักสูตรหลังปรับปรุง!M32*40%)+(อัตราค่าธรรมเนียม!$B$25*แผนรับนิสิตหลักสูตรหลังปรับปรุง!M32)+(อัตราค่าธรรมเนียม!$B$28*แผนรับนิสิตหลักสูตรหลังปรับปรุง!M32)+(อัตราค่าธรรมเนียม!$B$29*แผนรับนิสิตหลักสูตรหลังปรับปรุง!M32))</f>
        <v>600750</v>
      </c>
      <c r="J19" s="296">
        <f>((อัตราค่าธรรมเนียม!$B$24*แผนรับนิสิตหลักสูตรหลังปรับปรุง!M32*60%)+(อัตราค่าธรรมเนียม!$B$24*แผนรับนิสิตหลักสูตรหลังปรับปรุง!M32*100%)+(อัตราค่าธรรมเนียม!$B$25*แผนรับนิสิตหลักสูตรหลังปรับปรุง!M32)+(อัตราค่าธรรมเนียม!$B$24*แผนรับนิสิตหลักสูตรหลังปรับปรุง!N32*40%)+(อัตราค่าธรรมเนียม!$B$25*แผนรับนิสิตหลักสูตรหลังปรับปรุง!N32)+(อัตราค่าธรรมเนียม!$B$28*แผนรับนิสิตหลักสูตรหลังปรับปรุง!N32)+(อัตราค่าธรรมเนียม!$B$29*แผนรับนิสิตหลักสูตรหลังปรับปรุง!N32))</f>
        <v>732600</v>
      </c>
      <c r="K19" s="296">
        <f>((อัตราค่าธรรมเนียม!$B$24*แผนรับนิสิตหลักสูตรหลังปรับปรุง!N32*60%)+(อัตราค่าธรรมเนียม!$B$24*แผนรับนิสิตหลักสูตรหลังปรับปรุง!N32*100%)+(อัตราค่าธรรมเนียม!$B$25*แผนรับนิสิตหลักสูตรหลังปรับปรุง!N32)+(อัตราค่าธรรมเนียม!$B$24*แผนรับนิสิตหลักสูตรหลังปรับปรุง!O32*40%)+(อัตราค่าธรรมเนียม!$B$25*แผนรับนิสิตหลักสูตรหลังปรับปรุง!O32)+(อัตราค่าธรรมเนียม!$B$28*แผนรับนิสิตหลักสูตรหลังปรับปรุง!O32)+(อัตราค่าธรรมเนียม!$B$29*แผนรับนิสิตหลักสูตรหลังปรับปรุง!O32))</f>
        <v>732600</v>
      </c>
      <c r="L19" s="296">
        <f>((อัตราค่าธรรมเนียม!$B$24*แผนรับนิสิตหลักสูตรหลังปรับปรุง!O32*60%)+(อัตราค่าธรรมเนียม!$B$24*แผนรับนิสิตหลักสูตรหลังปรับปรุง!O32*100%)+(อัตราค่าธรรมเนียม!$B$25*แผนรับนิสิตหลักสูตรหลังปรับปรุง!O32)+(อัตราค่าธรรมเนียม!$B$24*แผนรับนิสิตหลักสูตรหลังปรับปรุง!P32*40%)+(อัตราค่าธรรมเนียม!$B$25*แผนรับนิสิตหลักสูตรหลังปรับปรุง!P32)+(อัตราค่าธรรมเนียม!$B$28*แผนรับนิสิตหลักสูตรหลังปรับปรุง!P32)+(อัตราค่าธรรมเนียม!$B$29*แผนรับนิสิตหลักสูตรหลังปรับปรุง!P32))</f>
        <v>732600</v>
      </c>
      <c r="M19" s="296">
        <f>((อัตราค่าธรรมเนียม!$B$24*แผนรับนิสิตหลักสูตรหลังปรับปรุง!P32*60%)+(อัตราค่าธรรมเนียม!$B$24*แผนรับนิสิตหลักสูตรหลังปรับปรุง!P32*100%)+(อัตราค่าธรรมเนียม!$B$25*แผนรับนิสิตหลักสูตรหลังปรับปรุง!P32)+(อัตราค่าธรรมเนียม!$B$24*แผนรับนิสิตหลักสูตรหลังปรับปรุง!Q32*40%)+(อัตราค่าธรรมเนียม!$B$25*แผนรับนิสิตหลักสูตรหลังปรับปรุง!Q32)+(อัตราค่าธรรมเนียม!$B$28*แผนรับนิสิตหลักสูตรหลังปรับปรุง!Q32)+(อัตราค่าธรรมเนียม!$B$29*แผนรับนิสิตหลักสูตรหลังปรับปรุง!Q32))</f>
        <v>732600</v>
      </c>
      <c r="N19" s="296">
        <f>((อัตราค่าธรรมเนียม!$B$24*แผนรับนิสิตหลักสูตรหลังปรับปรุง!Q32*60%)+(อัตราค่าธรรมเนียม!$B$24*แผนรับนิสิตหลักสูตรหลังปรับปรุง!Q32*100%)+(อัตราค่าธรรมเนียม!$B$25*แผนรับนิสิตหลักสูตรหลังปรับปรุง!Q32)+(อัตราค่าธรรมเนียม!$B$24*แผนรับนิสิตหลักสูตรหลังปรับปรุง!R32*40%)+(อัตราค่าธรรมเนียม!$B$25*แผนรับนิสิตหลักสูตรหลังปรับปรุง!R32)+(อัตราค่าธรรมเนียม!$B$28*แผนรับนิสิตหลักสูตรหลังปรับปรุง!R32)+(อัตราค่าธรรมเนียม!$B$29*แผนรับนิสิตหลักสูตรหลังปรับปรุง!R32))</f>
        <v>732600</v>
      </c>
      <c r="O19" s="296">
        <f>((อัตราค่าธรรมเนียม!$B$24*แผนรับนิสิตหลักสูตรหลังปรับปรุง!R32*60%)+(อัตราค่าธรรมเนียม!$B$24*แผนรับนิสิตหลักสูตรหลังปรับปรุง!R32*100%)+(อัตราค่าธรรมเนียม!$B$25*แผนรับนิสิตหลักสูตรหลังปรับปรุง!R32)+(อัตราค่าธรรมเนียม!$B$24*แผนรับนิสิตหลักสูตรหลังปรับปรุง!S32*40%)+(อัตราค่าธรรมเนียม!$B$25*แผนรับนิสิตหลักสูตรหลังปรับปรุง!S32)+(อัตราค่าธรรมเนียม!$B$28*แผนรับนิสิตหลักสูตรหลังปรับปรุง!S32)+(อัตราค่าธรรมเนียม!$B$29*แผนรับนิสิตหลักสูตรหลังปรับปรุง!S32))</f>
        <v>732600</v>
      </c>
      <c r="P19" s="168"/>
      <c r="Q19" s="168"/>
      <c r="R19" s="168"/>
      <c r="S19" s="168"/>
      <c r="T19" s="168"/>
      <c r="U19" s="168"/>
      <c r="V19" s="168"/>
      <c r="W19" s="168"/>
      <c r="X19" s="168"/>
      <c r="Y19" s="168"/>
    </row>
    <row r="20" spans="1:25" ht="18.75">
      <c r="A20" s="140"/>
      <c r="B20" s="20" t="s">
        <v>5997</v>
      </c>
      <c r="C20" s="18"/>
      <c r="D20" s="296"/>
      <c r="E20" s="296">
        <f>((อัตราค่าธรรมเนียม!$B$24*แผนรับนิสิตหลักสูตรหลังปรับปรุง!H33*60%)+(อัตราค่าธรรมเนียม!$B$24*แผนรับนิสิตหลักสูตรหลังปรับปรุง!H33*100%)+(อัตราค่าธรรมเนียม!$B$25*แผนรับนิสิตหลักสูตรหลังปรับปรุง!H33)+(อัตราค่าธรรมเนียม!$B$24*แผนรับนิสิตหลักสูตรหลังปรับปรุง!I33*40%)+(อัตราค่าธรรมเนียม!$B$25*แผนรับนิสิตหลักสูตรหลังปรับปรุง!I33)+(อัตราค่าธรรมเนียม!$B$28*แผนรับนิสิตหลักสูตรหลังปรับปรุง!I33))</f>
        <v>96300</v>
      </c>
      <c r="F20" s="296">
        <f>((อัตราค่าธรรมเนียม!$B$24*แผนรับนิสิตหลักสูตรหลังปรับปรุง!I33*60%)+(อัตราค่าธรรมเนียม!$B$24*แผนรับนิสิตหลักสูตรหลังปรับปรุง!I33*100%)+(อัตราค่าธรรมเนียม!$B$25*แผนรับนิสิตหลักสูตรหลังปรับปรุง!I33)+(อัตราค่าธรรมเนียม!$B$24*แผนรับนิสิตหลักสูตรหลังปรับปรุง!J33*40%)+(อัตราค่าธรรมเนียม!$B$25*แผนรับนิสิตหลักสูตรหลังปรับปรุง!J33)+(อัตราค่าธรรมเนียม!$B$28*แผนรับนิสิตหลักสูตรหลังปรับปรุง!J33)+(อัตราค่าธรรมเนียม!$B$29*แผนรับนิสิตหลักสูตรหลังปรับปรุง!J33))</f>
        <v>366300</v>
      </c>
      <c r="G20" s="296">
        <f>((อัตราค่าธรรมเนียม!$B$24*แผนรับนิสิตหลักสูตรหลังปรับปรุง!J33*60%)+(อัตราค่าธรรมเนียม!$B$24*แผนรับนิสิตหลักสูตรหลังปรับปรุง!J33*100%)+(อัตราค่าธรรมเนียม!$B$25*แผนรับนิสิตหลักสูตรหลังปรับปรุง!J33)+(อัตราค่าธรรมเนียม!$B$24*แผนรับนิสิตหลักสูตรหลังปรับปรุง!K33*40%)+(อัตราค่าธรรมเนียม!$B$25*แผนรับนิสิตหลักสูตรหลังปรับปรุง!K33)+(อัตราค่าธรรมเนียม!$B$28*แผนรับนิสิตหลักสูตรหลังปรับปรุง!K33)+(อัตราค่าธรรมเนียม!$B$29*แผนรับนิสิตหลักสูตรหลังปรับปรุง!K33))</f>
        <v>417600</v>
      </c>
      <c r="H20" s="296">
        <f>((อัตราค่าธรรมเนียม!$B$24*แผนรับนิสิตหลักสูตรหลังปรับปรุง!K33*60%)+(อัตราค่าธรรมเนียม!$B$24*แผนรับนิสิตหลักสูตรหลังปรับปรุง!K33*100%)+(อัตราค่าธรรมเนียม!$B$25*แผนรับนิสิตหลักสูตรหลังปรับปรุง!K33)+(อัตราค่าธรรมเนียม!$B$24*แผนรับนิสิตหลักสูตรหลังปรับปรุง!L33*40%)+(อัตราค่าธรรมเนียม!$B$25*แผนรับนิสิตหลักสูตรหลังปรับปรุง!L33)+(อัตราค่าธรรมเนียม!$B$28*แผนรับนิสิตหลักสูตรหลังปรับปรุง!L33)+(อัตราค่าธรรมเนียม!$B$29*แผนรับนิสิตหลักสูตรหลังปรับปรุง!L33))</f>
        <v>549450</v>
      </c>
      <c r="I20" s="296">
        <f>((อัตราค่าธรรมเนียม!$B$24*แผนรับนิสิตหลักสูตรหลังปรับปรุง!L33*60%)+(อัตราค่าธรรมเนียม!$B$24*แผนรับนิสิตหลักสูตรหลังปรับปรุง!L33*100%)+(อัตราค่าธรรมเนียม!$B$25*แผนรับนิสิตหลักสูตรหลังปรับปรุง!L33)+(อัตราค่าธรรมเนียม!$B$24*แผนรับนิสิตหลักสูตรหลังปรับปรุง!M33*40%)+(อัตราค่าธรรมเนียม!$B$25*แผนรับนิสิตหลักสูตรหลังปรับปรุง!M33)+(อัตราค่าธรรมเนียม!$B$28*แผนรับนิสิตหลักสูตรหลังปรับปรุง!M33)+(อัตราค่าธรรมเนียม!$B$29*แผนรับนิสิตหลักสูตรหลังปรับปรุง!M33))</f>
        <v>549450</v>
      </c>
      <c r="J20" s="296">
        <f>((อัตราค่าธรรมเนียม!$B$24*แผนรับนิสิตหลักสูตรหลังปรับปรุง!M33*60%)+(อัตราค่าธรรมเนียม!$B$24*แผนรับนิสิตหลักสูตรหลังปรับปรุง!M33*100%)+(อัตราค่าธรรมเนียม!$B$25*แผนรับนิสิตหลักสูตรหลังปรับปรุง!M33)+(อัตราค่าธรรมเนียม!$B$24*แผนรับนิสิตหลักสูตรหลังปรับปรุง!N33*40%)+(อัตราค่าธรรมเนียม!$B$25*แผนรับนิสิตหลักสูตรหลังปรับปรุง!N33)+(อัตราค่าธรรมเนียม!$B$28*แผนรับนิสิตหลักสูตรหลังปรับปรุง!N33)+(อัตราค่าธรรมเนียม!$B$29*แผนรับนิสิตหลักสูตรหลังปรับปรุง!N33))</f>
        <v>600750</v>
      </c>
      <c r="K20" s="296">
        <f>((อัตราค่าธรรมเนียม!$B$24*แผนรับนิสิตหลักสูตรหลังปรับปรุง!N33*60%)+(อัตราค่าธรรมเนียม!$B$24*แผนรับนิสิตหลักสูตรหลังปรับปรุง!N33*100%)+(อัตราค่าธรรมเนียม!$B$25*แผนรับนิสิตหลักสูตรหลังปรับปรุง!N33)+(อัตราค่าธรรมเนียม!$B$24*แผนรับนิสิตหลักสูตรหลังปรับปรุง!O33*40%)+(อัตราค่าธรรมเนียม!$B$25*แผนรับนิสิตหลักสูตรหลังปรับปรุง!O33)+(อัตราค่าธรรมเนียม!$B$28*แผนรับนิสิตหลักสูตรหลังปรับปรุง!O33)+(อัตราค่าธรรมเนียม!$B$29*แผนรับนิสิตหลักสูตรหลังปรับปรุง!O33))</f>
        <v>732600</v>
      </c>
      <c r="L20" s="296">
        <f>((อัตราค่าธรรมเนียม!$B$24*แผนรับนิสิตหลักสูตรหลังปรับปรุง!O33*60%)+(อัตราค่าธรรมเนียม!$B$24*แผนรับนิสิตหลักสูตรหลังปรับปรุง!O33*100%)+(อัตราค่าธรรมเนียม!$B$25*แผนรับนิสิตหลักสูตรหลังปรับปรุง!O33)+(อัตราค่าธรรมเนียม!$B$24*แผนรับนิสิตหลักสูตรหลังปรับปรุง!P33*40%)+(อัตราค่าธรรมเนียม!$B$25*แผนรับนิสิตหลักสูตรหลังปรับปรุง!P33)+(อัตราค่าธรรมเนียม!$B$28*แผนรับนิสิตหลักสูตรหลังปรับปรุง!P33)+(อัตราค่าธรรมเนียม!$B$29*แผนรับนิสิตหลักสูตรหลังปรับปรุง!P33))</f>
        <v>732600</v>
      </c>
      <c r="M20" s="296">
        <f>((อัตราค่าธรรมเนียม!$B$24*แผนรับนิสิตหลักสูตรหลังปรับปรุง!P33*60%)+(อัตราค่าธรรมเนียม!$B$24*แผนรับนิสิตหลักสูตรหลังปรับปรุง!P33*100%)+(อัตราค่าธรรมเนียม!$B$25*แผนรับนิสิตหลักสูตรหลังปรับปรุง!P33)+(อัตราค่าธรรมเนียม!$B$24*แผนรับนิสิตหลักสูตรหลังปรับปรุง!Q33*40%)+(อัตราค่าธรรมเนียม!$B$25*แผนรับนิสิตหลักสูตรหลังปรับปรุง!Q33)+(อัตราค่าธรรมเนียม!$B$28*แผนรับนิสิตหลักสูตรหลังปรับปรุง!Q33)+(อัตราค่าธรรมเนียม!$B$29*แผนรับนิสิตหลักสูตรหลังปรับปรุง!Q33))</f>
        <v>732600</v>
      </c>
      <c r="N20" s="296">
        <f>((อัตราค่าธรรมเนียม!$B$24*แผนรับนิสิตหลักสูตรหลังปรับปรุง!Q33*60%)+(อัตราค่าธรรมเนียม!$B$24*แผนรับนิสิตหลักสูตรหลังปรับปรุง!Q33*100%)+(อัตราค่าธรรมเนียม!$B$25*แผนรับนิสิตหลักสูตรหลังปรับปรุง!Q33)+(อัตราค่าธรรมเนียม!$B$24*แผนรับนิสิตหลักสูตรหลังปรับปรุง!R33*40%)+(อัตราค่าธรรมเนียม!$B$25*แผนรับนิสิตหลักสูตรหลังปรับปรุง!R33)+(อัตราค่าธรรมเนียม!$B$28*แผนรับนิสิตหลักสูตรหลังปรับปรุง!R33)+(อัตราค่าธรรมเนียม!$B$29*แผนรับนิสิตหลักสูตรหลังปรับปรุง!R33))</f>
        <v>732600</v>
      </c>
      <c r="O20" s="296">
        <f>((อัตราค่าธรรมเนียม!$B$24*แผนรับนิสิตหลักสูตรหลังปรับปรุง!R33*60%)+(อัตราค่าธรรมเนียม!$B$24*แผนรับนิสิตหลักสูตรหลังปรับปรุง!R33*100%)+(อัตราค่าธรรมเนียม!$B$25*แผนรับนิสิตหลักสูตรหลังปรับปรุง!R33)+(อัตราค่าธรรมเนียม!$B$24*แผนรับนิสิตหลักสูตรหลังปรับปรุง!S33*40%)+(อัตราค่าธรรมเนียม!$B$25*แผนรับนิสิตหลักสูตรหลังปรับปรุง!S33)+(อัตราค่าธรรมเนียม!$B$28*แผนรับนิสิตหลักสูตรหลังปรับปรุง!S33)+(อัตราค่าธรรมเนียม!$B$29*แผนรับนิสิตหลักสูตรหลังปรับปรุง!S33))</f>
        <v>732600</v>
      </c>
      <c r="P20" s="168"/>
      <c r="Q20" s="168"/>
      <c r="R20" s="168"/>
      <c r="S20" s="168"/>
      <c r="T20" s="168"/>
      <c r="U20" s="168"/>
      <c r="V20" s="168"/>
      <c r="W20" s="168"/>
      <c r="X20" s="168"/>
      <c r="Y20" s="168"/>
    </row>
    <row r="21" spans="1:25" ht="18.75">
      <c r="A21" s="140"/>
      <c r="B21" s="20" t="s">
        <v>5998</v>
      </c>
      <c r="C21" s="18"/>
      <c r="D21" s="296"/>
      <c r="E21" s="296"/>
      <c r="F21" s="296">
        <f>((อัตราค่าธรรมเนียม!$B$24*แผนรับนิสิตหลักสูตรหลังปรับปรุง!I34*60%)+(อัตราค่าธรรมเนียม!$B$24*แผนรับนิสิตหลักสูตรหลังปรับปรุง!I34*100%)+(อัตราค่าธรรมเนียม!$B$25*แผนรับนิสิตหลักสูตรหลังปรับปรุง!I34)+(อัตราค่าธรรมเนียม!$B$24*แผนรับนิสิตหลักสูตรหลังปรับปรุง!J34*40%)+(อัตราค่าธรรมเนียม!$B$25*แผนรับนิสิตหลักสูตรหลังปรับปรุง!J34)+(อัตราค่าธรรมเนียม!$B$28*แผนรับนิสิตหลักสูตรหลังปรับปรุง!J34))</f>
        <v>96300</v>
      </c>
      <c r="G21" s="296">
        <f>((อัตราค่าธรรมเนียม!$B$24*แผนรับนิสิตหลักสูตรหลังปรับปรุง!J34*60%)+(อัตราค่าธรรมเนียม!$B$24*แผนรับนิสิตหลักสูตรหลังปรับปรุง!J34*100%)+(อัตราค่าธรรมเนียม!$B$25*แผนรับนิสิตหลักสูตรหลังปรับปรุง!J34)+(อัตราค่าธรรมเนียม!$B$24*แผนรับนิสิตหลักสูตรหลังปรับปรุง!K34*40%)+(อัตราค่าธรรมเนียม!$B$25*แผนรับนิสิตหลักสูตรหลังปรับปรุง!K34)+(อัตราค่าธรรมเนียม!$B$28*แผนรับนิสิตหลักสูตรหลังปรับปรุง!K34)+(อัตราค่าธรรมเนียม!$B$29*แผนรับนิสิตหลักสูตรหลังปรับปรุง!K34))</f>
        <v>366300</v>
      </c>
      <c r="H21" s="296">
        <f>((อัตราค่าธรรมเนียม!$B$24*แผนรับนิสิตหลักสูตรหลังปรับปรุง!K34*60%)+(อัตราค่าธรรมเนียม!$B$24*แผนรับนิสิตหลักสูตรหลังปรับปรุง!K34*100%)+(อัตราค่าธรรมเนียม!$B$25*แผนรับนิสิตหลักสูตรหลังปรับปรุง!K34)+(อัตราค่าธรรมเนียม!$B$24*แผนรับนิสิตหลักสูตรหลังปรับปรุง!L34*40%)+(อัตราค่าธรรมเนียม!$B$25*แผนรับนิสิตหลักสูตรหลังปรับปรุง!L34)+(อัตราค่าธรรมเนียม!$B$28*แผนรับนิสิตหลักสูตรหลังปรับปรุง!L34)+(อัตราค่าธรรมเนียม!$B$29*แผนรับนิสิตหลักสูตรหลังปรับปรุง!L34))</f>
        <v>417600</v>
      </c>
      <c r="I21" s="296">
        <f>((อัตราค่าธรรมเนียม!$B$24*แผนรับนิสิตหลักสูตรหลังปรับปรุง!L34*60%)+(อัตราค่าธรรมเนียม!$B$24*แผนรับนิสิตหลักสูตรหลังปรับปรุง!L34*100%)+(อัตราค่าธรรมเนียม!$B$25*แผนรับนิสิตหลักสูตรหลังปรับปรุง!L34)+(อัตราค่าธรรมเนียม!$B$24*แผนรับนิสิตหลักสูตรหลังปรับปรุง!M34*40%)+(อัตราค่าธรรมเนียม!$B$25*แผนรับนิสิตหลักสูตรหลังปรับปรุง!M34)+(อัตราค่าธรรมเนียม!$B$28*แผนรับนิสิตหลักสูตรหลังปรับปรุง!M34)+(อัตราค่าธรรมเนียม!$B$29*แผนรับนิสิตหลักสูตรหลังปรับปรุง!M34))</f>
        <v>549450</v>
      </c>
      <c r="J21" s="296">
        <f>((อัตราค่าธรรมเนียม!$B$24*แผนรับนิสิตหลักสูตรหลังปรับปรุง!M34*60%)+(อัตราค่าธรรมเนียม!$B$24*แผนรับนิสิตหลักสูตรหลังปรับปรุง!M34*100%)+(อัตราค่าธรรมเนียม!$B$25*แผนรับนิสิตหลักสูตรหลังปรับปรุง!M34)+(อัตราค่าธรรมเนียม!$B$24*แผนรับนิสิตหลักสูตรหลังปรับปรุง!N34*40%)+(อัตราค่าธรรมเนียม!$B$25*แผนรับนิสิตหลักสูตรหลังปรับปรุง!N34)+(อัตราค่าธรรมเนียม!$B$28*แผนรับนิสิตหลักสูตรหลังปรับปรุง!N34)+(อัตราค่าธรรมเนียม!$B$29*แผนรับนิสิตหลักสูตรหลังปรับปรุง!N34))</f>
        <v>549450</v>
      </c>
      <c r="K21" s="296">
        <f>((อัตราค่าธรรมเนียม!$B$24*แผนรับนิสิตหลักสูตรหลังปรับปรุง!N34*60%)+(อัตราค่าธรรมเนียม!$B$24*แผนรับนิสิตหลักสูตรหลังปรับปรุง!N34*100%)+(อัตราค่าธรรมเนียม!$B$25*แผนรับนิสิตหลักสูตรหลังปรับปรุง!N34)+(อัตราค่าธรรมเนียม!$B$24*แผนรับนิสิตหลักสูตรหลังปรับปรุง!O34*40%)+(อัตราค่าธรรมเนียม!$B$25*แผนรับนิสิตหลักสูตรหลังปรับปรุง!O34)+(อัตราค่าธรรมเนียม!$B$28*แผนรับนิสิตหลักสูตรหลังปรับปรุง!O34)+(อัตราค่าธรรมเนียม!$B$29*แผนรับนิสิตหลักสูตรหลังปรับปรุง!O34))</f>
        <v>600750</v>
      </c>
      <c r="L21" s="296">
        <f>((อัตราค่าธรรมเนียม!$B$24*แผนรับนิสิตหลักสูตรหลังปรับปรุง!O34*60%)+(อัตราค่าธรรมเนียม!$B$24*แผนรับนิสิตหลักสูตรหลังปรับปรุง!O34*100%)+(อัตราค่าธรรมเนียม!$B$25*แผนรับนิสิตหลักสูตรหลังปรับปรุง!O34)+(อัตราค่าธรรมเนียม!$B$24*แผนรับนิสิตหลักสูตรหลังปรับปรุง!P34*40%)+(อัตราค่าธรรมเนียม!$B$25*แผนรับนิสิตหลักสูตรหลังปรับปรุง!P34)+(อัตราค่าธรรมเนียม!$B$28*แผนรับนิสิตหลักสูตรหลังปรับปรุง!P34)+(อัตราค่าธรรมเนียม!$B$29*แผนรับนิสิตหลักสูตรหลังปรับปรุง!P34))</f>
        <v>732600</v>
      </c>
      <c r="M21" s="296">
        <f>((อัตราค่าธรรมเนียม!$B$24*แผนรับนิสิตหลักสูตรหลังปรับปรุง!P34*60%)+(อัตราค่าธรรมเนียม!$B$24*แผนรับนิสิตหลักสูตรหลังปรับปรุง!P34*100%)+(อัตราค่าธรรมเนียม!$B$25*แผนรับนิสิตหลักสูตรหลังปรับปรุง!P34)+(อัตราค่าธรรมเนียม!$B$24*แผนรับนิสิตหลักสูตรหลังปรับปรุง!Q34*40%)+(อัตราค่าธรรมเนียม!$B$25*แผนรับนิสิตหลักสูตรหลังปรับปรุง!Q34)+(อัตราค่าธรรมเนียม!$B$28*แผนรับนิสิตหลักสูตรหลังปรับปรุง!Q34)+(อัตราค่าธรรมเนียม!$B$29*แผนรับนิสิตหลักสูตรหลังปรับปรุง!Q34))</f>
        <v>732600</v>
      </c>
      <c r="N21" s="296">
        <f>((อัตราค่าธรรมเนียม!$B$24*แผนรับนิสิตหลักสูตรหลังปรับปรุง!Q34*60%)+(อัตราค่าธรรมเนียม!$B$24*แผนรับนิสิตหลักสูตรหลังปรับปรุง!Q34*100%)+(อัตราค่าธรรมเนียม!$B$25*แผนรับนิสิตหลักสูตรหลังปรับปรุง!Q34)+(อัตราค่าธรรมเนียม!$B$24*แผนรับนิสิตหลักสูตรหลังปรับปรุง!R34*40%)+(อัตราค่าธรรมเนียม!$B$25*แผนรับนิสิตหลักสูตรหลังปรับปรุง!R34)+(อัตราค่าธรรมเนียม!$B$28*แผนรับนิสิตหลักสูตรหลังปรับปรุง!R34)+(อัตราค่าธรรมเนียม!$B$29*แผนรับนิสิตหลักสูตรหลังปรับปรุง!R34))</f>
        <v>732600</v>
      </c>
      <c r="O21" s="296">
        <f>((อัตราค่าธรรมเนียม!$B$24*แผนรับนิสิตหลักสูตรหลังปรับปรุง!R34*60%)+(อัตราค่าธรรมเนียม!$B$24*แผนรับนิสิตหลักสูตรหลังปรับปรุง!R34*100%)+(อัตราค่าธรรมเนียม!$B$25*แผนรับนิสิตหลักสูตรหลังปรับปรุง!R34)+(อัตราค่าธรรมเนียม!$B$24*แผนรับนิสิตหลักสูตรหลังปรับปรุง!S34*40%)+(อัตราค่าธรรมเนียม!$B$25*แผนรับนิสิตหลักสูตรหลังปรับปรุง!S34)+(อัตราค่าธรรมเนียม!$B$28*แผนรับนิสิตหลักสูตรหลังปรับปรุง!S34)+(อัตราค่าธรรมเนียม!$B$29*แผนรับนิสิตหลักสูตรหลังปรับปรุง!S34))</f>
        <v>732600</v>
      </c>
      <c r="P21" s="193">
        <f>((อัตราค่าธรรมเนียม!$B$24*แผนรับนิสิตหลักสูตรหลังปรับปรุง!S34*60%)+(อัตราค่าธรรมเนียม!$B$24*แผนรับนิสิตหลักสูตรหลังปรับปรุง!S34*100%)+(อัตราค่าธรรมเนียม!$B$25*แผนรับนิสิตหลักสูตรหลังปรับปรุง!S34)+(อัตราค่าธรรมเนียม!$B$24*แผนรับนิสิตหลักสูตรหลังปรับปรุง!T34*40%)+(อัตราค่าธรรมเนียม!$B$25*แผนรับนิสิตหลักสูตรหลังปรับปรุง!T34)+(อัตราค่าธรรมเนียม!$B$28*แผนรับนิสิตหลักสูตรหลังปรับปรุง!T34)+(อัตราค่าธรรมเนียม!$B$29*แผนรับนิสิตหลักสูตรหลังปรับปรุง!T34))</f>
        <v>732600</v>
      </c>
      <c r="Q21" s="193">
        <f>((อัตราค่าธรรมเนียม!$B$24*แผนรับนิสิตหลักสูตรหลังปรับปรุง!T34*60%)+(อัตราค่าธรรมเนียม!$B$24*แผนรับนิสิตหลักสูตรหลังปรับปรุง!T34*100%)+(อัตราค่าธรรมเนียม!$B$25*แผนรับนิสิตหลักสูตรหลังปรับปรุง!T34)+(อัตราค่าธรรมเนียม!$B$24*แผนรับนิสิตหลักสูตรหลังปรับปรุง!U34*40%)+(อัตราค่าธรรมเนียม!$B$25*แผนรับนิสิตหลักสูตรหลังปรับปรุง!U34)+(อัตราค่าธรรมเนียม!$B$28*แผนรับนิสิตหลักสูตรหลังปรับปรุง!U34)+(อัตราค่าธรรมเนียม!$B$29*แผนรับนิสิตหลักสูตรหลังปรับปรุง!U34))</f>
        <v>732600</v>
      </c>
      <c r="R21" s="193">
        <f>((อัตราค่าธรรมเนียม!$B$24*แผนรับนิสิตหลักสูตรหลังปรับปรุง!U34*60%)+(อัตราค่าธรรมเนียม!$B$24*แผนรับนิสิตหลักสูตรหลังปรับปรุง!U34*100%)+(อัตราค่าธรรมเนียม!$B$25*แผนรับนิสิตหลักสูตรหลังปรับปรุง!U34)+(อัตราค่าธรรมเนียม!$B$24*แผนรับนิสิตหลักสูตรหลังปรับปรุง!V34*40%)+(อัตราค่าธรรมเนียม!$B$25*แผนรับนิสิตหลักสูตรหลังปรับปรุง!V34)+(อัตราค่าธรรมเนียม!$B$28*แผนรับนิสิตหลักสูตรหลังปรับปรุง!V34)+(อัตราค่าธรรมเนียม!$B$29*แผนรับนิสิตหลักสูตรหลังปรับปรุง!V34))</f>
        <v>732600</v>
      </c>
      <c r="S21" s="193">
        <f>((อัตราค่าธรรมเนียม!$B$24*แผนรับนิสิตหลักสูตรหลังปรับปรุง!V34*60%)+(อัตราค่าธรรมเนียม!$B$24*แผนรับนิสิตหลักสูตรหลังปรับปรุง!V34*100%)+(อัตราค่าธรรมเนียม!$B$25*แผนรับนิสิตหลักสูตรหลังปรับปรุง!V34)+(อัตราค่าธรรมเนียม!$B$24*แผนรับนิสิตหลักสูตรหลังปรับปรุง!W34*40%)+(อัตราค่าธรรมเนียม!$B$25*แผนรับนิสิตหลักสูตรหลังปรับปรุง!W34)+(อัตราค่าธรรมเนียม!$B$28*แผนรับนิสิตหลักสูตรหลังปรับปรุง!W34)+(อัตราค่าธรรมเนียม!$B$29*แผนรับนิสิตหลักสูตรหลังปรับปรุง!W34))</f>
        <v>732600</v>
      </c>
      <c r="T21" s="193">
        <f>((อัตราค่าธรรมเนียม!$B$24*แผนรับนิสิตหลักสูตรหลังปรับปรุง!W34*60%)+(อัตราค่าธรรมเนียม!$B$24*แผนรับนิสิตหลักสูตรหลังปรับปรุง!W34*100%)+(อัตราค่าธรรมเนียม!$B$25*แผนรับนิสิตหลักสูตรหลังปรับปรุง!W34)+(อัตราค่าธรรมเนียม!$B$24*แผนรับนิสิตหลักสูตรหลังปรับปรุง!X34*40%)+(อัตราค่าธรรมเนียม!$B$25*แผนรับนิสิตหลักสูตรหลังปรับปรุง!X34)+(อัตราค่าธรรมเนียม!$B$28*แผนรับนิสิตหลักสูตรหลังปรับปรุง!X34)+(อัตราค่าธรรมเนียม!$B$29*แผนรับนิสิตหลักสูตรหลังปรับปรุง!X34))</f>
        <v>732600</v>
      </c>
      <c r="U21" s="193">
        <f>((อัตราค่าธรรมเนียม!$B$24*แผนรับนิสิตหลักสูตรหลังปรับปรุง!X34*60%)+(อัตราค่าธรรมเนียม!$B$24*แผนรับนิสิตหลักสูตรหลังปรับปรุง!X34*100%)+(อัตราค่าธรรมเนียม!$B$25*แผนรับนิสิตหลักสูตรหลังปรับปรุง!X34)+(อัตราค่าธรรมเนียม!$B$24*แผนรับนิสิตหลักสูตรหลังปรับปรุง!Y34*40%)+(อัตราค่าธรรมเนียม!$B$25*แผนรับนิสิตหลักสูตรหลังปรับปรุง!Y34)+(อัตราค่าธรรมเนียม!$B$28*แผนรับนิสิตหลักสูตรหลังปรับปรุง!Y34)+(อัตราค่าธรรมเนียม!$B$29*แผนรับนิสิตหลักสูตรหลังปรับปรุง!Y34))</f>
        <v>732600</v>
      </c>
      <c r="V21" s="193">
        <f>((อัตราค่าธรรมเนียม!$B$24*แผนรับนิสิตหลักสูตรหลังปรับปรุง!Y34*60%)+(อัตราค่าธรรมเนียม!$B$24*แผนรับนิสิตหลักสูตรหลังปรับปรุง!Y34*100%)+(อัตราค่าธรรมเนียม!$B$25*แผนรับนิสิตหลักสูตรหลังปรับปรุง!Y34)+(อัตราค่าธรรมเนียม!$B$24*แผนรับนิสิตหลักสูตรหลังปรับปรุง!Z34*40%)+(อัตราค่าธรรมเนียม!$B$25*แผนรับนิสิตหลักสูตรหลังปรับปรุง!Z34)+(อัตราค่าธรรมเนียม!$B$28*แผนรับนิสิตหลักสูตรหลังปรับปรุง!Z34)+(อัตราค่าธรรมเนียม!$B$29*แผนรับนิสิตหลักสูตรหลังปรับปรุง!Z34))</f>
        <v>732600</v>
      </c>
      <c r="W21" s="193">
        <f>((อัตราค่าธรรมเนียม!$B$24*แผนรับนิสิตหลักสูตรหลังปรับปรุง!Z34*60%)+(อัตราค่าธรรมเนียม!$B$24*แผนรับนิสิตหลักสูตรหลังปรับปรุง!Z34*100%)+(อัตราค่าธรรมเนียม!$B$25*แผนรับนิสิตหลักสูตรหลังปรับปรุง!Z34)+(อัตราค่าธรรมเนียม!$B$24*แผนรับนิสิตหลักสูตรหลังปรับปรุง!AA34*40%)+(อัตราค่าธรรมเนียม!$B$25*แผนรับนิสิตหลักสูตรหลังปรับปรุง!AA34)+(อัตราค่าธรรมเนียม!$B$28*แผนรับนิสิตหลักสูตรหลังปรับปรุง!AA34)+(อัตราค่าธรรมเนียม!$B$29*แผนรับนิสิตหลักสูตรหลังปรับปรุง!AA34))</f>
        <v>732600</v>
      </c>
      <c r="X21" s="193">
        <f>((อัตราค่าธรรมเนียม!$B$24*แผนรับนิสิตหลักสูตรหลังปรับปรุง!AA34*60%)+(อัตราค่าธรรมเนียม!$B$24*แผนรับนิสิตหลักสูตรหลังปรับปรุง!AA34*100%)+(อัตราค่าธรรมเนียม!$B$25*แผนรับนิสิตหลักสูตรหลังปรับปรุง!AA34)+(อัตราค่าธรรมเนียม!$B$24*แผนรับนิสิตหลักสูตรหลังปรับปรุง!AB34*40%)+(อัตราค่าธรรมเนียม!$B$25*แผนรับนิสิตหลักสูตรหลังปรับปรุง!AB34)+(อัตราค่าธรรมเนียม!$B$28*แผนรับนิสิตหลักสูตรหลังปรับปรุง!AB34)+(อัตราค่าธรรมเนียม!$B$29*แผนรับนิสิตหลักสูตรหลังปรับปรุง!AB34))</f>
        <v>732600</v>
      </c>
      <c r="Y21" s="193">
        <f>((อัตราค่าธรรมเนียม!$B$24*แผนรับนิสิตหลักสูตรหลังปรับปรุง!AB34*60%)+(อัตราค่าธรรมเนียม!$B$24*แผนรับนิสิตหลักสูตรหลังปรับปรุง!AB34*100%)+(อัตราค่าธรรมเนียม!$B$25*แผนรับนิสิตหลักสูตรหลังปรับปรุง!AB34)+(อัตราค่าธรรมเนียม!$B$24*แผนรับนิสิตหลักสูตรหลังปรับปรุง!AC34*40%)+(อัตราค่าธรรมเนียม!$B$25*แผนรับนิสิตหลักสูตรหลังปรับปรุง!AC34)+(อัตราค่าธรรมเนียม!$B$28*แผนรับนิสิตหลักสูตรหลังปรับปรุง!AC34)+(อัตราค่าธรรมเนียม!$B$29*แผนรับนิสิตหลักสูตรหลังปรับปรุง!AC34))</f>
        <v>732600</v>
      </c>
    </row>
    <row r="22" spans="1:25" ht="18.75">
      <c r="A22" s="140"/>
      <c r="B22" s="20" t="s">
        <v>5999</v>
      </c>
      <c r="C22" s="18"/>
      <c r="D22" s="296"/>
      <c r="E22" s="296"/>
      <c r="F22" s="296"/>
      <c r="G22" s="296">
        <f>((อัตราค่าธรรมเนียม!$B$24*แผนรับนิสิตหลักสูตรหลังปรับปรุง!J35*60%)+(อัตราค่าธรรมเนียม!$B$24*แผนรับนิสิตหลักสูตรหลังปรับปรุง!J35*100%)+(อัตราค่าธรรมเนียม!$B$25*แผนรับนิสิตหลักสูตรหลังปรับปรุง!J35)+(อัตราค่าธรรมเนียม!$B$24*แผนรับนิสิตหลักสูตรหลังปรับปรุง!K35*40%)+(อัตราค่าธรรมเนียม!$B$25*แผนรับนิสิตหลักสูตรหลังปรับปรุง!K35)+(อัตราค่าธรรมเนียม!$B$28*แผนรับนิสิตหลักสูตรหลังปรับปรุง!K35))</f>
        <v>96300</v>
      </c>
      <c r="H22" s="296">
        <f>((อัตราค่าธรรมเนียม!$B$24*แผนรับนิสิตหลักสูตรหลังปรับปรุง!K35*60%)+(อัตราค่าธรรมเนียม!$B$24*แผนรับนิสิตหลักสูตรหลังปรับปรุง!K35*100%)+(อัตราค่าธรรมเนียม!$B$25*แผนรับนิสิตหลักสูตรหลังปรับปรุง!K35)+(อัตราค่าธรรมเนียม!$B$24*แผนรับนิสิตหลักสูตรหลังปรับปรุง!L35*40%)+(อัตราค่าธรรมเนียม!$B$25*แผนรับนิสิตหลักสูตรหลังปรับปรุง!L35)+(อัตราค่าธรรมเนียม!$B$28*แผนรับนิสิตหลักสูตรหลังปรับปรุง!L35)+(อัตราค่าธรรมเนียม!$B$29*แผนรับนิสิตหลักสูตรหลังปรับปรุง!L35))</f>
        <v>366300</v>
      </c>
      <c r="I22" s="296">
        <f>((อัตราค่าธรรมเนียม!$B$24*แผนรับนิสิตหลักสูตรหลังปรับปรุง!L35*60%)+(อัตราค่าธรรมเนียม!$B$24*แผนรับนิสิตหลักสูตรหลังปรับปรุง!L35*100%)+(อัตราค่าธรรมเนียม!$B$25*แผนรับนิสิตหลักสูตรหลังปรับปรุง!L35)+(อัตราค่าธรรมเนียม!$B$24*แผนรับนิสิตหลักสูตรหลังปรับปรุง!M35*40%)+(อัตราค่าธรรมเนียม!$B$25*แผนรับนิสิตหลักสูตรหลังปรับปรุง!M35)+(อัตราค่าธรรมเนียม!$B$28*แผนรับนิสิตหลักสูตรหลังปรับปรุง!M35)+(อัตราค่าธรรมเนียม!$B$29*แผนรับนิสิตหลักสูตรหลังปรับปรุง!M35))</f>
        <v>417600</v>
      </c>
      <c r="J22" s="296">
        <f>((อัตราค่าธรรมเนียม!$B$24*แผนรับนิสิตหลักสูตรหลังปรับปรุง!M35*60%)+(อัตราค่าธรรมเนียม!$B$24*แผนรับนิสิตหลักสูตรหลังปรับปรุง!M35*100%)+(อัตราค่าธรรมเนียม!$B$25*แผนรับนิสิตหลักสูตรหลังปรับปรุง!M35)+(อัตราค่าธรรมเนียม!$B$24*แผนรับนิสิตหลักสูตรหลังปรับปรุง!N35*40%)+(อัตราค่าธรรมเนียม!$B$25*แผนรับนิสิตหลักสูตรหลังปรับปรุง!N35)+(อัตราค่าธรรมเนียม!$B$28*แผนรับนิสิตหลักสูตรหลังปรับปรุง!N35)+(อัตราค่าธรรมเนียม!$B$29*แผนรับนิสิตหลักสูตรหลังปรับปรุง!N35))</f>
        <v>549450</v>
      </c>
      <c r="K22" s="296">
        <f>((อัตราค่าธรรมเนียม!$B$24*แผนรับนิสิตหลักสูตรหลังปรับปรุง!N35*60%)+(อัตราค่าธรรมเนียม!$B$24*แผนรับนิสิตหลักสูตรหลังปรับปรุง!N35*100%)+(อัตราค่าธรรมเนียม!$B$25*แผนรับนิสิตหลักสูตรหลังปรับปรุง!N35)+(อัตราค่าธรรมเนียม!$B$24*แผนรับนิสิตหลักสูตรหลังปรับปรุง!O35*40%)+(อัตราค่าธรรมเนียม!$B$25*แผนรับนิสิตหลักสูตรหลังปรับปรุง!O35)+(อัตราค่าธรรมเนียม!$B$28*แผนรับนิสิตหลักสูตรหลังปรับปรุง!O35)+(อัตราค่าธรรมเนียม!$B$29*แผนรับนิสิตหลักสูตรหลังปรับปรุง!O35))</f>
        <v>549450</v>
      </c>
      <c r="L22" s="296">
        <f>((อัตราค่าธรรมเนียม!$B$24*แผนรับนิสิตหลักสูตรหลังปรับปรุง!O35*60%)+(อัตราค่าธรรมเนียม!$B$24*แผนรับนิสิตหลักสูตรหลังปรับปรุง!O35*100%)+(อัตราค่าธรรมเนียม!$B$25*แผนรับนิสิตหลักสูตรหลังปรับปรุง!O35)+(อัตราค่าธรรมเนียม!$B$24*แผนรับนิสิตหลักสูตรหลังปรับปรุง!P35*40%)+(อัตราค่าธรรมเนียม!$B$25*แผนรับนิสิตหลักสูตรหลังปรับปรุง!P35)+(อัตราค่าธรรมเนียม!$B$28*แผนรับนิสิตหลักสูตรหลังปรับปรุง!P35)+(อัตราค่าธรรมเนียม!$B$29*แผนรับนิสิตหลักสูตรหลังปรับปรุง!P35))</f>
        <v>600750</v>
      </c>
      <c r="M22" s="296">
        <f>((อัตราค่าธรรมเนียม!$B$24*แผนรับนิสิตหลักสูตรหลังปรับปรุง!P35*60%)+(อัตราค่าธรรมเนียม!$B$24*แผนรับนิสิตหลักสูตรหลังปรับปรุง!P35*100%)+(อัตราค่าธรรมเนียม!$B$25*แผนรับนิสิตหลักสูตรหลังปรับปรุง!P35)+(อัตราค่าธรรมเนียม!$B$24*แผนรับนิสิตหลักสูตรหลังปรับปรุง!Q35*40%)+(อัตราค่าธรรมเนียม!$B$25*แผนรับนิสิตหลักสูตรหลังปรับปรุง!Q35)+(อัตราค่าธรรมเนียม!$B$28*แผนรับนิสิตหลักสูตรหลังปรับปรุง!Q35)+(อัตราค่าธรรมเนียม!$B$29*แผนรับนิสิตหลักสูตรหลังปรับปรุง!Q35))</f>
        <v>732600</v>
      </c>
      <c r="N22" s="296">
        <f>((อัตราค่าธรรมเนียม!$B$24*แผนรับนิสิตหลักสูตรหลังปรับปรุง!Q35*60%)+(อัตราค่าธรรมเนียม!$B$24*แผนรับนิสิตหลักสูตรหลังปรับปรุง!Q35*100%)+(อัตราค่าธรรมเนียม!$B$25*แผนรับนิสิตหลักสูตรหลังปรับปรุง!Q35)+(อัตราค่าธรรมเนียม!$B$24*แผนรับนิสิตหลักสูตรหลังปรับปรุง!R35*40%)+(อัตราค่าธรรมเนียม!$B$25*แผนรับนิสิตหลักสูตรหลังปรับปรุง!R35)+(อัตราค่าธรรมเนียม!$B$28*แผนรับนิสิตหลักสูตรหลังปรับปรุง!R35)+(อัตราค่าธรรมเนียม!$B$29*แผนรับนิสิตหลักสูตรหลังปรับปรุง!R35))</f>
        <v>732600</v>
      </c>
      <c r="O22" s="296">
        <f>((อัตราค่าธรรมเนียม!$B$24*แผนรับนิสิตหลักสูตรหลังปรับปรุง!R35*60%)+(อัตราค่าธรรมเนียม!$B$24*แผนรับนิสิตหลักสูตรหลังปรับปรุง!R35*100%)+(อัตราค่าธรรมเนียม!$B$25*แผนรับนิสิตหลักสูตรหลังปรับปรุง!R35)+(อัตราค่าธรรมเนียม!$B$24*แผนรับนิสิตหลักสูตรหลังปรับปรุง!S35*40%)+(อัตราค่าธรรมเนียม!$B$25*แผนรับนิสิตหลักสูตรหลังปรับปรุง!S35)+(อัตราค่าธรรมเนียม!$B$28*แผนรับนิสิตหลักสูตรหลังปรับปรุง!S35)+(อัตราค่าธรรมเนียม!$B$29*แผนรับนิสิตหลักสูตรหลังปรับปรุง!S35))</f>
        <v>732600</v>
      </c>
      <c r="P22" s="296">
        <f>((อัตราค่าธรรมเนียม!$B$24*แผนรับนิสิตหลักสูตรหลังปรับปรุง!S35*60%)+(อัตราค่าธรรมเนียม!$B$24*แผนรับนิสิตหลักสูตรหลังปรับปรุง!S35*100%)+(อัตราค่าธรรมเนียม!$B$25*แผนรับนิสิตหลักสูตรหลังปรับปรุง!S35)+(อัตราค่าธรรมเนียม!$B$24*แผนรับนิสิตหลักสูตรหลังปรับปรุง!T35*40%)+(อัตราค่าธรรมเนียม!$B$25*แผนรับนิสิตหลักสูตรหลังปรับปรุง!T35)+(อัตราค่าธรรมเนียม!$B$28*แผนรับนิสิตหลักสูตรหลังปรับปรุง!T35)+(อัตราค่าธรรมเนียม!$B$29*แผนรับนิสิตหลักสูตรหลังปรับปรุง!T35))</f>
        <v>732600</v>
      </c>
      <c r="Q22" s="296">
        <f>((อัตราค่าธรรมเนียม!$B$24*แผนรับนิสิตหลักสูตรหลังปรับปรุง!T35*60%)+(อัตราค่าธรรมเนียม!$B$24*แผนรับนิสิตหลักสูตรหลังปรับปรุง!T35*100%)+(อัตราค่าธรรมเนียม!$B$25*แผนรับนิสิตหลักสูตรหลังปรับปรุง!T35)+(อัตราค่าธรรมเนียม!$B$24*แผนรับนิสิตหลักสูตรหลังปรับปรุง!U35*40%)+(อัตราค่าธรรมเนียม!$B$25*แผนรับนิสิตหลักสูตรหลังปรับปรุง!U35)+(อัตราค่าธรรมเนียม!$B$28*แผนรับนิสิตหลักสูตรหลังปรับปรุง!U35)+(อัตราค่าธรรมเนียม!$B$29*แผนรับนิสิตหลักสูตรหลังปรับปรุง!U35))</f>
        <v>732600</v>
      </c>
      <c r="R22" s="296">
        <f>((อัตราค่าธรรมเนียม!$B$24*แผนรับนิสิตหลักสูตรหลังปรับปรุง!U35*60%)+(อัตราค่าธรรมเนียม!$B$24*แผนรับนิสิตหลักสูตรหลังปรับปรุง!U35*100%)+(อัตราค่าธรรมเนียม!$B$25*แผนรับนิสิตหลักสูตรหลังปรับปรุง!U35)+(อัตราค่าธรรมเนียม!$B$24*แผนรับนิสิตหลักสูตรหลังปรับปรุง!V35*40%)+(อัตราค่าธรรมเนียม!$B$25*แผนรับนิสิตหลักสูตรหลังปรับปรุง!V35)+(อัตราค่าธรรมเนียม!$B$28*แผนรับนิสิตหลักสูตรหลังปรับปรุง!V35)+(อัตราค่าธรรมเนียม!$B$29*แผนรับนิสิตหลักสูตรหลังปรับปรุง!V35))</f>
        <v>732600</v>
      </c>
      <c r="S22" s="296">
        <f>((อัตราค่าธรรมเนียม!$B$24*แผนรับนิสิตหลักสูตรหลังปรับปรุง!V35*60%)+(อัตราค่าธรรมเนียม!$B$24*แผนรับนิสิตหลักสูตรหลังปรับปรุง!V35*100%)+(อัตราค่าธรรมเนียม!$B$25*แผนรับนิสิตหลักสูตรหลังปรับปรุง!V35)+(อัตราค่าธรรมเนียม!$B$24*แผนรับนิสิตหลักสูตรหลังปรับปรุง!W35*40%)+(อัตราค่าธรรมเนียม!$B$25*แผนรับนิสิตหลักสูตรหลังปรับปรุง!W35)+(อัตราค่าธรรมเนียม!$B$28*แผนรับนิสิตหลักสูตรหลังปรับปรุง!W35)+(อัตราค่าธรรมเนียม!$B$29*แผนรับนิสิตหลักสูตรหลังปรับปรุง!W35))</f>
        <v>732600</v>
      </c>
      <c r="T22" s="296">
        <f>((อัตราค่าธรรมเนียม!$B$24*แผนรับนิสิตหลักสูตรหลังปรับปรุง!W35*60%)+(อัตราค่าธรรมเนียม!$B$24*แผนรับนิสิตหลักสูตรหลังปรับปรุง!W35*100%)+(อัตราค่าธรรมเนียม!$B$25*แผนรับนิสิตหลักสูตรหลังปรับปรุง!W35)+(อัตราค่าธรรมเนียม!$B$24*แผนรับนิสิตหลักสูตรหลังปรับปรุง!X35*40%)+(อัตราค่าธรรมเนียม!$B$25*แผนรับนิสิตหลักสูตรหลังปรับปรุง!X35)+(อัตราค่าธรรมเนียม!$B$28*แผนรับนิสิตหลักสูตรหลังปรับปรุง!X35)+(อัตราค่าธรรมเนียม!$B$29*แผนรับนิสิตหลักสูตรหลังปรับปรุง!X35))</f>
        <v>732600</v>
      </c>
      <c r="U22" s="296">
        <f>((อัตราค่าธรรมเนียม!$B$24*แผนรับนิสิตหลักสูตรหลังปรับปรุง!X35*60%)+(อัตราค่าธรรมเนียม!$B$24*แผนรับนิสิตหลักสูตรหลังปรับปรุง!X35*100%)+(อัตราค่าธรรมเนียม!$B$25*แผนรับนิสิตหลักสูตรหลังปรับปรุง!X35)+(อัตราค่าธรรมเนียม!$B$24*แผนรับนิสิตหลักสูตรหลังปรับปรุง!Y35*40%)+(อัตราค่าธรรมเนียม!$B$25*แผนรับนิสิตหลักสูตรหลังปรับปรุง!Y35)+(อัตราค่าธรรมเนียม!$B$28*แผนรับนิสิตหลักสูตรหลังปรับปรุง!Y35)+(อัตราค่าธรรมเนียม!$B$29*แผนรับนิสิตหลักสูตรหลังปรับปรุง!Y35))</f>
        <v>732600</v>
      </c>
      <c r="V22" s="296">
        <f>((อัตราค่าธรรมเนียม!$B$24*แผนรับนิสิตหลักสูตรหลังปรับปรุง!Y35*60%)+(อัตราค่าธรรมเนียม!$B$24*แผนรับนิสิตหลักสูตรหลังปรับปรุง!Y35*100%)+(อัตราค่าธรรมเนียม!$B$25*แผนรับนิสิตหลักสูตรหลังปรับปรุง!Y35)+(อัตราค่าธรรมเนียม!$B$24*แผนรับนิสิตหลักสูตรหลังปรับปรุง!Z35*40%)+(อัตราค่าธรรมเนียม!$B$25*แผนรับนิสิตหลักสูตรหลังปรับปรุง!Z35)+(อัตราค่าธรรมเนียม!$B$28*แผนรับนิสิตหลักสูตรหลังปรับปรุง!Z35)+(อัตราค่าธรรมเนียม!$B$29*แผนรับนิสิตหลักสูตรหลังปรับปรุง!Z35))</f>
        <v>732600</v>
      </c>
      <c r="W22" s="296">
        <f>((อัตราค่าธรรมเนียม!$B$24*แผนรับนิสิตหลักสูตรหลังปรับปรุง!Z35*60%)+(อัตราค่าธรรมเนียม!$B$24*แผนรับนิสิตหลักสูตรหลังปรับปรุง!Z35*100%)+(อัตราค่าธรรมเนียม!$B$25*แผนรับนิสิตหลักสูตรหลังปรับปรุง!Z35)+(อัตราค่าธรรมเนียม!$B$24*แผนรับนิสิตหลักสูตรหลังปรับปรุง!AA35*40%)+(อัตราค่าธรรมเนียม!$B$25*แผนรับนิสิตหลักสูตรหลังปรับปรุง!AA35)+(อัตราค่าธรรมเนียม!$B$28*แผนรับนิสิตหลักสูตรหลังปรับปรุง!AA35)+(อัตราค่าธรรมเนียม!$B$29*แผนรับนิสิตหลักสูตรหลังปรับปรุง!AA35))</f>
        <v>732600</v>
      </c>
      <c r="X22" s="296">
        <f>((อัตราค่าธรรมเนียม!$B$24*แผนรับนิสิตหลักสูตรหลังปรับปรุง!AA35*60%)+(อัตราค่าธรรมเนียม!$B$24*แผนรับนิสิตหลักสูตรหลังปรับปรุง!AA35*100%)+(อัตราค่าธรรมเนียม!$B$25*แผนรับนิสิตหลักสูตรหลังปรับปรุง!AA35)+(อัตราค่าธรรมเนียม!$B$24*แผนรับนิสิตหลักสูตรหลังปรับปรุง!AB35*40%)+(อัตราค่าธรรมเนียม!$B$25*แผนรับนิสิตหลักสูตรหลังปรับปรุง!AB35)+(อัตราค่าธรรมเนียม!$B$28*แผนรับนิสิตหลักสูตรหลังปรับปรุง!AB35)+(อัตราค่าธรรมเนียม!$B$29*แผนรับนิสิตหลักสูตรหลังปรับปรุง!AB35))</f>
        <v>732600</v>
      </c>
      <c r="Y22" s="296">
        <f>((อัตราค่าธรรมเนียม!$B$24*แผนรับนิสิตหลักสูตรหลังปรับปรุง!AB35*60%)+(อัตราค่าธรรมเนียม!$B$24*แผนรับนิสิตหลักสูตรหลังปรับปรุง!AB35*100%)+(อัตราค่าธรรมเนียม!$B$25*แผนรับนิสิตหลักสูตรหลังปรับปรุง!AB35)+(อัตราค่าธรรมเนียม!$B$24*แผนรับนิสิตหลักสูตรหลังปรับปรุง!AC35*40%)+(อัตราค่าธรรมเนียม!$B$25*แผนรับนิสิตหลักสูตรหลังปรับปรุง!AC35)+(อัตราค่าธรรมเนียม!$B$28*แผนรับนิสิตหลักสูตรหลังปรับปรุง!AC35)+(อัตราค่าธรรมเนียม!$B$29*แผนรับนิสิตหลักสูตรหลังปรับปรุง!AC35))</f>
        <v>732600</v>
      </c>
    </row>
    <row r="23" spans="1:25" ht="18.75">
      <c r="A23" s="304" t="s">
        <v>5967</v>
      </c>
      <c r="B23" s="306"/>
      <c r="C23" s="354"/>
      <c r="D23" s="296"/>
      <c r="E23" s="296"/>
      <c r="F23" s="296"/>
      <c r="G23" s="296"/>
      <c r="H23" s="296"/>
      <c r="I23" s="296"/>
      <c r="J23" s="296"/>
      <c r="K23" s="296"/>
      <c r="L23" s="296"/>
      <c r="M23" s="296"/>
      <c r="N23" s="296"/>
      <c r="O23" s="296"/>
      <c r="P23" s="168"/>
      <c r="Q23" s="168"/>
      <c r="R23" s="168"/>
      <c r="S23" s="168"/>
      <c r="T23" s="168"/>
      <c r="U23" s="168"/>
      <c r="V23" s="168"/>
      <c r="W23" s="168"/>
      <c r="X23" s="168"/>
      <c r="Y23" s="168"/>
    </row>
    <row r="24" spans="1:25" s="146" customFormat="1">
      <c r="A24" s="301" t="s">
        <v>5962</v>
      </c>
      <c r="B24" s="302"/>
      <c r="C24" s="347"/>
      <c r="D24" s="169"/>
      <c r="E24" s="296"/>
      <c r="F24" s="169"/>
      <c r="G24" s="169"/>
      <c r="H24" s="169"/>
      <c r="I24" s="169"/>
      <c r="J24" s="169"/>
      <c r="K24" s="169"/>
      <c r="L24" s="169"/>
      <c r="M24" s="169"/>
      <c r="N24" s="169"/>
      <c r="O24" s="169"/>
      <c r="P24" s="169"/>
      <c r="Q24" s="169"/>
      <c r="R24" s="169"/>
      <c r="S24" s="169"/>
      <c r="T24" s="169"/>
      <c r="U24" s="169"/>
      <c r="V24" s="169"/>
      <c r="W24" s="169"/>
      <c r="X24" s="169"/>
      <c r="Y24" s="169"/>
    </row>
    <row r="25" spans="1:25" ht="18.75">
      <c r="A25" s="140"/>
      <c r="B25" s="20" t="s">
        <v>6000</v>
      </c>
      <c r="C25" s="355">
        <f>((อัตราค่าธรรมเนียม!$B$36*แผนรับนิสิตหลักสูตรหลังปรับปรุง!G37*40%)+(อัตราค่าธรรมเนียม!$B$37*แผนรับนิสิตหลักสูตรหลังปรับปรุง!G37)+(อัตราค่าธรรมเนียม!$B$38*แผนรับนิสิตหลักสูตรหลังปรับปรุง!G37))</f>
        <v>55650</v>
      </c>
      <c r="D25" s="296">
        <f>((อัตราค่าธรรมเนียม!$B$36*แผนรับนิสิตหลักสูตรหลังปรับปรุง!G37*60%)+(อัตราค่าธรรมเนียม!$B$36*แผนรับนิสิตหลักสูตรหลังปรับปรุง!G37*100%)+(อัตราค่าธรรมเนียม!$B$37*แผนรับนิสิตหลักสูตรหลังปรับปรุง!G37)+(อัตราค่าธรรมเนียม!$B$36*แผนรับนิสิตหลักสูตรหลังปรับปรุง!H37*40%)+(อัตราค่าธรรมเนียม!$B$37*แผนรับนิสิตหลักสูตรหลังปรับปรุง!H37)+(อัตราค่าธรรมเนียม!$B$38*แผนรับนิสิตหลักสูตรหลังปรับปรุง!H37))</f>
        <v>259000</v>
      </c>
      <c r="E25" s="296">
        <f>((อัตราค่าธรรมเนียม!$B$36*แผนรับนิสิตหลักสูตรหลังปรับปรุง!H37*60%)+(อัตราค่าธรรมเนียม!$B$36*แผนรับนิสิตหลักสูตรหลังปรับปรุง!H37*100%)+(อัตราค่าธรรมเนียม!$B$37*แผนรับนิสิตหลักสูตรหลังปรับปรุง!H37)+(อัตราค่าธรรมเนียม!$B$36*แผนรับนิสิตหลักสูตรหลังปรับปรุง!I37*40%)+(อัตราค่าธรรมเนียม!$B$37*แผนรับนิสิตหลักสูตรหลังปรับปรุง!I37)+(อัตราค่าธรรมเนียม!$B$38*แผนรับนิสิตหลักสูตรหลังปรับปรุง!I37))</f>
        <v>259000</v>
      </c>
      <c r="F25" s="296">
        <f>((อัตราค่าธรรมเนียม!$B$36*แผนรับนิสิตหลักสูตรหลังปรับปรุง!I37*60%)+(อัตราค่าธรรมเนียม!$B$36*แผนรับนิสิตหลักสูตรหลังปรับปรุง!I37*100%)+(อัตราค่าธรรมเนียม!$B$37*แผนรับนิสิตหลักสูตรหลังปรับปรุง!I37)+(อัตราค่าธรรมเนียม!$B$36*แผนรับนิสิตหลักสูตรหลังปรับปรุง!J37*40%)+(อัตราค่าธรรมเนียม!$B$37*แผนรับนิสิตหลักสูตรหลังปรับปรุง!J37)+(อัตราค่าธรรมเนียม!$B$38*แผนรับนิสิตหลักสูตรหลังปรับปรุง!J37))</f>
        <v>259000</v>
      </c>
      <c r="G25" s="296">
        <f>((อัตราค่าธรรมเนียม!$B$36*แผนรับนิสิตหลักสูตรหลังปรับปรุง!J37*60%)+(อัตราค่าธรรมเนียม!$B$36*แผนรับนิสิตหลักสูตรหลังปรับปรุง!J37*100%)+(อัตราค่าธรรมเนียม!$B$37*แผนรับนิสิตหลักสูตรหลังปรับปรุง!J37)+(อัตราค่าธรรมเนียม!$B$36*แผนรับนิสิตหลักสูตรหลังปรับปรุง!K37*40%)+(อัตราค่าธรรมเนียม!$B$37*แผนรับนิสิตหลักสูตรหลังปรับปรุง!K37)+(อัตราค่าธรรมเนียม!$B$38*แผนรับนิสิตหลักสูตรหลังปรับปรุง!K37))</f>
        <v>259000</v>
      </c>
      <c r="H25" s="296">
        <f>((อัตราค่าธรรมเนียม!$B$36*แผนรับนิสิตหลักสูตรหลังปรับปรุง!K37*60%)+(อัตราค่าธรรมเนียม!$B$36*แผนรับนิสิตหลักสูตรหลังปรับปรุง!K37*100%)+(อัตราค่าธรรมเนียม!$B$37*แผนรับนิสิตหลักสูตรหลังปรับปรุง!K37)+(อัตราค่าธรรมเนียม!$B$36*แผนรับนิสิตหลักสูตรหลังปรับปรุง!L37*40%)+(อัตราค่าธรรมเนียม!$B$37*แผนรับนิสิตหลักสูตรหลังปรับปรุง!L37)+(อัตราค่าธรรมเนียม!$B$38*แผนรับนิสิตหลักสูตรหลังปรับปรุง!L37))</f>
        <v>259000</v>
      </c>
      <c r="I25" s="296">
        <f>((อัตราค่าธรรมเนียม!$B$36*แผนรับนิสิตหลักสูตรหลังปรับปรุง!L37*60%)+(อัตราค่าธรรมเนียม!$B$36*แผนรับนิสิตหลักสูตรหลังปรับปรุง!L37*100%)+(อัตราค่าธรรมเนียม!$B$37*แผนรับนิสิตหลักสูตรหลังปรับปรุง!L37)+(อัตราค่าธรรมเนียม!$B$36*แผนรับนิสิตหลักสูตรหลังปรับปรุง!M37*40%)+(อัตราค่าธรรมเนียม!$B$37*แผนรับนิสิตหลักสูตรหลังปรับปรุง!M37)+(อัตราค่าธรรมเนียม!$B$38*แผนรับนิสิตหลักสูตรหลังปรับปรุง!M37))</f>
        <v>259000</v>
      </c>
      <c r="J25" s="296">
        <f>((อัตราค่าธรรมเนียม!$B$36*แผนรับนิสิตหลักสูตรหลังปรับปรุง!M37*60%)+(อัตราค่าธรรมเนียม!$B$36*แผนรับนิสิตหลักสูตรหลังปรับปรุง!M37*100%)+(อัตราค่าธรรมเนียม!$B$37*แผนรับนิสิตหลักสูตรหลังปรับปรุง!M37)+(อัตราค่าธรรมเนียม!$B$36*แผนรับนิสิตหลักสูตรหลังปรับปรุง!N37*40%)+(อัตราค่าธรรมเนียม!$B$37*แผนรับนิสิตหลักสูตรหลังปรับปรุง!N37)+(อัตราค่าธรรมเนียม!$B$38*แผนรับนิสิตหลักสูตรหลังปรับปรุง!N37))</f>
        <v>259000</v>
      </c>
      <c r="K25" s="296">
        <f>((อัตราค่าธรรมเนียม!$B$36*แผนรับนิสิตหลักสูตรหลังปรับปรุง!N37*60%)+(อัตราค่าธรรมเนียม!$B$36*แผนรับนิสิตหลักสูตรหลังปรับปรุง!N37*100%)+(อัตราค่าธรรมเนียม!$B$37*แผนรับนิสิตหลักสูตรหลังปรับปรุง!N37)+(อัตราค่าธรรมเนียม!$B$36*แผนรับนิสิตหลักสูตรหลังปรับปรุง!O37*40%)+(อัตราค่าธรรมเนียม!$B$37*แผนรับนิสิตหลักสูตรหลังปรับปรุง!O37)+(อัตราค่าธรรมเนียม!$B$38*แผนรับนิสิตหลักสูตรหลังปรับปรุง!O37))</f>
        <v>259000</v>
      </c>
      <c r="L25" s="296">
        <f>((อัตราค่าธรรมเนียม!$B$36*แผนรับนิสิตหลักสูตรหลังปรับปรุง!O37*60%)+(อัตราค่าธรรมเนียม!$B$36*แผนรับนิสิตหลักสูตรหลังปรับปรุง!O37*100%)+(อัตราค่าธรรมเนียม!$B$37*แผนรับนิสิตหลักสูตรหลังปรับปรุง!O37)+(อัตราค่าธรรมเนียม!$B$36*แผนรับนิสิตหลักสูตรหลังปรับปรุง!P37*40%)+(อัตราค่าธรรมเนียม!$B$37*แผนรับนิสิตหลักสูตรหลังปรับปรุง!P37)+(อัตราค่าธรรมเนียม!$B$38*แผนรับนิสิตหลักสูตรหลังปรับปรุง!P37))</f>
        <v>259000</v>
      </c>
      <c r="M25" s="296">
        <f>((อัตราค่าธรรมเนียม!$B$36*แผนรับนิสิตหลักสูตรหลังปรับปรุง!P37*60%)+(อัตราค่าธรรมเนียม!$B$36*แผนรับนิสิตหลักสูตรหลังปรับปรุง!P37*100%)+(อัตราค่าธรรมเนียม!$B$37*แผนรับนิสิตหลักสูตรหลังปรับปรุง!P37)+(อัตราค่าธรรมเนียม!$B$36*แผนรับนิสิตหลักสูตรหลังปรับปรุง!Q37*40%)+(อัตราค่าธรรมเนียม!$B$37*แผนรับนิสิตหลักสูตรหลังปรับปรุง!Q37)+(อัตราค่าธรรมเนียม!$B$38*แผนรับนิสิตหลักสูตรหลังปรับปรุง!Q37))</f>
        <v>259000</v>
      </c>
      <c r="N25" s="296">
        <f>((อัตราค่าธรรมเนียม!$B$36*แผนรับนิสิตหลักสูตรหลังปรับปรุง!Q37*60%)+(อัตราค่าธรรมเนียม!$B$36*แผนรับนิสิตหลักสูตรหลังปรับปรุง!Q37*100%)+(อัตราค่าธรรมเนียม!$B$37*แผนรับนิสิตหลักสูตรหลังปรับปรุง!Q37)+(อัตราค่าธรรมเนียม!$B$36*แผนรับนิสิตหลักสูตรหลังปรับปรุง!R37*40%)+(อัตราค่าธรรมเนียม!$B$37*แผนรับนิสิตหลักสูตรหลังปรับปรุง!R37)+(อัตราค่าธรรมเนียม!$B$38*แผนรับนิสิตหลักสูตรหลังปรับปรุง!R37))</f>
        <v>259000</v>
      </c>
      <c r="O25" s="296">
        <f>((อัตราค่าธรรมเนียม!$B$36*แผนรับนิสิตหลักสูตรหลังปรับปรุง!R37*60%)+(อัตราค่าธรรมเนียม!$B$36*แผนรับนิสิตหลักสูตรหลังปรับปรุง!R37*100%)+(อัตราค่าธรรมเนียม!$B$37*แผนรับนิสิตหลักสูตรหลังปรับปรุง!R37)+(อัตราค่าธรรมเนียม!$B$36*แผนรับนิสิตหลักสูตรหลังปรับปรุง!S37*40%)+(อัตราค่าธรรมเนียม!$B$37*แผนรับนิสิตหลักสูตรหลังปรับปรุง!S37)+(อัตราค่าธรรมเนียม!$B$38*แผนรับนิสิตหลักสูตรหลังปรับปรุง!S37))</f>
        <v>259000</v>
      </c>
      <c r="P25" s="296">
        <f>((อัตราค่าธรรมเนียม!$B$36*แผนรับนิสิตหลักสูตรหลังปรับปรุง!S37*60%)+(อัตราค่าธรรมเนียม!$B$36*แผนรับนิสิตหลักสูตรหลังปรับปรุง!S37*100%)+(อัตราค่าธรรมเนียม!$B$37*แผนรับนิสิตหลักสูตรหลังปรับปรุง!S37)+(อัตราค่าธรรมเนียม!$B$36*แผนรับนิสิตหลักสูตรหลังปรับปรุง!T37*40%)+(อัตราค่าธรรมเนียม!$B$37*แผนรับนิสิตหลักสูตรหลังปรับปรุง!T37)+(อัตราค่าธรรมเนียม!$B$38*แผนรับนิสิตหลักสูตรหลังปรับปรุง!T37))</f>
        <v>259000</v>
      </c>
      <c r="Q25" s="296">
        <f>((อัตราค่าธรรมเนียม!$B$36*แผนรับนิสิตหลักสูตรหลังปรับปรุง!T37*60%)+(อัตราค่าธรรมเนียม!$B$36*แผนรับนิสิตหลักสูตรหลังปรับปรุง!T37*100%)+(อัตราค่าธรรมเนียม!$B$37*แผนรับนิสิตหลักสูตรหลังปรับปรุง!T37)+(อัตราค่าธรรมเนียม!$B$36*แผนรับนิสิตหลักสูตรหลังปรับปรุง!U37*40%)+(อัตราค่าธรรมเนียม!$B$37*แผนรับนิสิตหลักสูตรหลังปรับปรุง!U37)+(อัตราค่าธรรมเนียม!$B$38*แผนรับนิสิตหลักสูตรหลังปรับปรุง!U37))</f>
        <v>259000</v>
      </c>
      <c r="R25" s="296">
        <f>((อัตราค่าธรรมเนียม!$B$36*แผนรับนิสิตหลักสูตรหลังปรับปรุง!U37*60%)+(อัตราค่าธรรมเนียม!$B$36*แผนรับนิสิตหลักสูตรหลังปรับปรุง!U37*100%)+(อัตราค่าธรรมเนียม!$B$37*แผนรับนิสิตหลักสูตรหลังปรับปรุง!U37)+(อัตราค่าธรรมเนียม!$B$36*แผนรับนิสิตหลักสูตรหลังปรับปรุง!V37*40%)+(อัตราค่าธรรมเนียม!$B$37*แผนรับนิสิตหลักสูตรหลังปรับปรุง!V37)+(อัตราค่าธรรมเนียม!$B$38*แผนรับนิสิตหลักสูตรหลังปรับปรุง!V37))</f>
        <v>259000</v>
      </c>
      <c r="S25" s="296">
        <f>((อัตราค่าธรรมเนียม!$B$36*แผนรับนิสิตหลักสูตรหลังปรับปรุง!V37*60%)+(อัตราค่าธรรมเนียม!$B$36*แผนรับนิสิตหลักสูตรหลังปรับปรุง!V37*100%)+(อัตราค่าธรรมเนียม!$B$37*แผนรับนิสิตหลักสูตรหลังปรับปรุง!V37)+(อัตราค่าธรรมเนียม!$B$36*แผนรับนิสิตหลักสูตรหลังปรับปรุง!W37*40%)+(อัตราค่าธรรมเนียม!$B$37*แผนรับนิสิตหลักสูตรหลังปรับปรุง!W37)+(อัตราค่าธรรมเนียม!$B$38*แผนรับนิสิตหลักสูตรหลังปรับปรุง!W37))</f>
        <v>259000</v>
      </c>
      <c r="T25" s="296">
        <f>((อัตราค่าธรรมเนียม!$B$36*แผนรับนิสิตหลักสูตรหลังปรับปรุง!W37*60%)+(อัตราค่าธรรมเนียม!$B$36*แผนรับนิสิตหลักสูตรหลังปรับปรุง!W37*100%)+(อัตราค่าธรรมเนียม!$B$37*แผนรับนิสิตหลักสูตรหลังปรับปรุง!W37)+(อัตราค่าธรรมเนียม!$B$36*แผนรับนิสิตหลักสูตรหลังปรับปรุง!X37*40%)+(อัตราค่าธรรมเนียม!$B$37*แผนรับนิสิตหลักสูตรหลังปรับปรุง!X37)+(อัตราค่าธรรมเนียม!$B$38*แผนรับนิสิตหลักสูตรหลังปรับปรุง!X37))</f>
        <v>259000</v>
      </c>
      <c r="U25" s="296">
        <f>((อัตราค่าธรรมเนียม!$B$36*แผนรับนิสิตหลักสูตรหลังปรับปรุง!X37*60%)+(อัตราค่าธรรมเนียม!$B$36*แผนรับนิสิตหลักสูตรหลังปรับปรุง!X37*100%)+(อัตราค่าธรรมเนียม!$B$37*แผนรับนิสิตหลักสูตรหลังปรับปรุง!X37)+(อัตราค่าธรรมเนียม!$B$36*แผนรับนิสิตหลักสูตรหลังปรับปรุง!Y37*40%)+(อัตราค่าธรรมเนียม!$B$37*แผนรับนิสิตหลักสูตรหลังปรับปรุง!Y37)+(อัตราค่าธรรมเนียม!$B$38*แผนรับนิสิตหลักสูตรหลังปรับปรุง!Y37))</f>
        <v>259000</v>
      </c>
      <c r="V25" s="296">
        <f>((อัตราค่าธรรมเนียม!$B$36*แผนรับนิสิตหลักสูตรหลังปรับปรุง!Y37*60%)+(อัตราค่าธรรมเนียม!$B$36*แผนรับนิสิตหลักสูตรหลังปรับปรุง!Y37*100%)+(อัตราค่าธรรมเนียม!$B$37*แผนรับนิสิตหลักสูตรหลังปรับปรุง!Y37)+(อัตราค่าธรรมเนียม!$B$36*แผนรับนิสิตหลักสูตรหลังปรับปรุง!Z37*40%)+(อัตราค่าธรรมเนียม!$B$37*แผนรับนิสิตหลักสูตรหลังปรับปรุง!Z37)+(อัตราค่าธรรมเนียม!$B$38*แผนรับนิสิตหลักสูตรหลังปรับปรุง!Z37))</f>
        <v>259000</v>
      </c>
      <c r="W25" s="296">
        <f>((อัตราค่าธรรมเนียม!$B$36*แผนรับนิสิตหลักสูตรหลังปรับปรุง!Z37*60%)+(อัตราค่าธรรมเนียม!$B$36*แผนรับนิสิตหลักสูตรหลังปรับปรุง!Z37*100%)+(อัตราค่าธรรมเนียม!$B$37*แผนรับนิสิตหลักสูตรหลังปรับปรุง!Z37)+(อัตราค่าธรรมเนียม!$B$36*แผนรับนิสิตหลักสูตรหลังปรับปรุง!AA37*40%)+(อัตราค่าธรรมเนียม!$B$37*แผนรับนิสิตหลักสูตรหลังปรับปรุง!AA37)+(อัตราค่าธรรมเนียม!$B$38*แผนรับนิสิตหลักสูตรหลังปรับปรุง!AA37))</f>
        <v>259000</v>
      </c>
      <c r="X25" s="296">
        <f>((อัตราค่าธรรมเนียม!$B$36*แผนรับนิสิตหลักสูตรหลังปรับปรุง!AA37*60%)+(อัตราค่าธรรมเนียม!$B$36*แผนรับนิสิตหลักสูตรหลังปรับปรุง!AA37*100%)+(อัตราค่าธรรมเนียม!$B$37*แผนรับนิสิตหลักสูตรหลังปรับปรุง!AA37)+(อัตราค่าธรรมเนียม!$B$36*แผนรับนิสิตหลักสูตรหลังปรับปรุง!AB37*40%)+(อัตราค่าธรรมเนียม!$B$37*แผนรับนิสิตหลักสูตรหลังปรับปรุง!AB37)+(อัตราค่าธรรมเนียม!$B$38*แผนรับนิสิตหลักสูตรหลังปรับปรุง!AB37))</f>
        <v>259000</v>
      </c>
      <c r="Y25" s="296">
        <f>((อัตราค่าธรรมเนียม!$B$36*แผนรับนิสิตหลักสูตรหลังปรับปรุง!AB37*60%)+(อัตราค่าธรรมเนียม!$B$36*แผนรับนิสิตหลักสูตรหลังปรับปรุง!AB37*100%)+(อัตราค่าธรรมเนียม!$B$37*แผนรับนิสิตหลักสูตรหลังปรับปรุง!AB37)+(อัตราค่าธรรมเนียม!$B$36*แผนรับนิสิตหลักสูตรหลังปรับปรุง!AC37*40%)+(อัตราค่าธรรมเนียม!$B$37*แผนรับนิสิตหลักสูตรหลังปรับปรุง!AC37)+(อัตราค่าธรรมเนียม!$B$38*แผนรับนิสิตหลักสูตรหลังปรับปรุง!AC37))</f>
        <v>259000</v>
      </c>
    </row>
    <row r="26" spans="1:25" ht="18.75">
      <c r="A26" s="140"/>
      <c r="B26" s="20" t="s">
        <v>6001</v>
      </c>
      <c r="C26" s="18"/>
      <c r="D26" s="296">
        <f>((อัตราค่าธรรมเนียม!$B$36*แผนรับนิสิตหลักสูตรหลังปรับปรุง!G38*60%)+(อัตราค่าธรรมเนียม!$B$36*แผนรับนิสิตหลักสูตรหลังปรับปรุง!G38*100%)+(อัตราค่าธรรมเนียม!$B$37*แผนรับนิสิตหลักสูตรหลังปรับปรุง!G38)+(อัตราค่าธรรมเนียม!$B$36*แผนรับนิสิตหลักสูตรหลังปรับปรุง!H38*40%)+(อัตราค่าธรรมเนียม!$B$37*แผนรับนิสิตหลักสูตรหลังปรับปรุง!H38))</f>
        <v>52150</v>
      </c>
      <c r="E26" s="296">
        <f>((อัตราค่าธรรมเนียม!$B$36*แผนรับนิสิตหลักสูตรหลังปรับปรุง!H38*60%)+(อัตราค่าธรรมเนียม!$B$36*แผนรับนิสิตหลักสูตรหลังปรับปรุง!H38*100%)+(อัตราค่าธรรมเนียม!$B$37*แผนรับนิสิตหลักสูตรหลังปรับปรุง!H38)+(อัตราค่าธรรมเนียม!$B$36*แผนรับนิสิตหลักสูตรหลังปรับปรุง!I38*40%)+(อัตราค่าธรรมเนียม!$B$37*แผนรับนิสิตหลักสูตรหลังปรับปรุง!I38)+(อัตราค่าธรรมเนียม!$B$38*แผนรับนิสิตหลักสูตรหลังปรับปรุง!I38))</f>
        <v>259000</v>
      </c>
      <c r="F26" s="296">
        <f>((อัตราค่าธรรมเนียม!$B$36*แผนรับนิสิตหลักสูตรหลังปรับปรุง!I38*60%)+(อัตราค่าธรรมเนียม!$B$36*แผนรับนิสิตหลักสูตรหลังปรับปรุง!I38*100%)+(อัตราค่าธรรมเนียม!$B$37*แผนรับนิสิตหลักสูตรหลังปรับปรุง!I38)+(อัตราค่าธรรมเนียม!$B$36*แผนรับนิสิตหลักสูตรหลังปรับปรุง!J38*40%)+(อัตราค่าธรรมเนียม!$B$37*แผนรับนิสิตหลักสูตรหลังปรับปรุง!J38)+(อัตราค่าธรรมเนียม!$B$38*แผนรับนิสิตหลักสูตรหลังปรับปรุง!J38))</f>
        <v>259000</v>
      </c>
      <c r="G26" s="296">
        <f>((อัตราค่าธรรมเนียม!$B$36*แผนรับนิสิตหลักสูตรหลังปรับปรุง!J38*60%)+(อัตราค่าธรรมเนียม!$B$36*แผนรับนิสิตหลักสูตรหลังปรับปรุง!J38*100%)+(อัตราค่าธรรมเนียม!$B$37*แผนรับนิสิตหลักสูตรหลังปรับปรุง!J38)+(อัตราค่าธรรมเนียม!$B$36*แผนรับนิสิตหลักสูตรหลังปรับปรุง!K38*40%)+(อัตราค่าธรรมเนียม!$B$37*แผนรับนิสิตหลักสูตรหลังปรับปรุง!K38)+(อัตราค่าธรรมเนียม!$B$38*แผนรับนิสิตหลักสูตรหลังปรับปรุง!K38))</f>
        <v>259000</v>
      </c>
      <c r="H26" s="296">
        <f>((อัตราค่าธรรมเนียม!$B$36*แผนรับนิสิตหลักสูตรหลังปรับปรุง!K38*60%)+(อัตราค่าธรรมเนียม!$B$36*แผนรับนิสิตหลักสูตรหลังปรับปรุง!K38*100%)+(อัตราค่าธรรมเนียม!$B$37*แผนรับนิสิตหลักสูตรหลังปรับปรุง!K38)+(อัตราค่าธรรมเนียม!$B$36*แผนรับนิสิตหลักสูตรหลังปรับปรุง!L38*40%)+(อัตราค่าธรรมเนียม!$B$37*แผนรับนิสิตหลักสูตรหลังปรับปรุง!L38)+(อัตราค่าธรรมเนียม!$B$38*แผนรับนิสิตหลักสูตรหลังปรับปรุง!L38))</f>
        <v>259000</v>
      </c>
      <c r="I26" s="296">
        <f>((อัตราค่าธรรมเนียม!$B$36*แผนรับนิสิตหลักสูตรหลังปรับปรุง!L38*60%)+(อัตราค่าธรรมเนียม!$B$36*แผนรับนิสิตหลักสูตรหลังปรับปรุง!L38*100%)+(อัตราค่าธรรมเนียม!$B$37*แผนรับนิสิตหลักสูตรหลังปรับปรุง!L38)+(อัตราค่าธรรมเนียม!$B$36*แผนรับนิสิตหลักสูตรหลังปรับปรุง!M38*40%)+(อัตราค่าธรรมเนียม!$B$37*แผนรับนิสิตหลักสูตรหลังปรับปรุง!M38)+(อัตราค่าธรรมเนียม!$B$38*แผนรับนิสิตหลักสูตรหลังปรับปรุง!M38))</f>
        <v>259000</v>
      </c>
      <c r="J26" s="296">
        <f>((อัตราค่าธรรมเนียม!$B$36*แผนรับนิสิตหลักสูตรหลังปรับปรุง!M38*60%)+(อัตราค่าธรรมเนียม!$B$36*แผนรับนิสิตหลักสูตรหลังปรับปรุง!M38*100%)+(อัตราค่าธรรมเนียม!$B$37*แผนรับนิสิตหลักสูตรหลังปรับปรุง!M38)+(อัตราค่าธรรมเนียม!$B$36*แผนรับนิสิตหลักสูตรหลังปรับปรุง!N38*40%)+(อัตราค่าธรรมเนียม!$B$37*แผนรับนิสิตหลักสูตรหลังปรับปรุง!N38)+(อัตราค่าธรรมเนียม!$B$38*แผนรับนิสิตหลักสูตรหลังปรับปรุง!N38))</f>
        <v>259000</v>
      </c>
      <c r="K26" s="296">
        <f>((อัตราค่าธรรมเนียม!$B$36*แผนรับนิสิตหลักสูตรหลังปรับปรุง!N38*60%)+(อัตราค่าธรรมเนียม!$B$36*แผนรับนิสิตหลักสูตรหลังปรับปรุง!N38*100%)+(อัตราค่าธรรมเนียม!$B$37*แผนรับนิสิตหลักสูตรหลังปรับปรุง!N38)+(อัตราค่าธรรมเนียม!$B$36*แผนรับนิสิตหลักสูตรหลังปรับปรุง!O38*40%)+(อัตราค่าธรรมเนียม!$B$37*แผนรับนิสิตหลักสูตรหลังปรับปรุง!O38)+(อัตราค่าธรรมเนียม!$B$38*แผนรับนิสิตหลักสูตรหลังปรับปรุง!O38))</f>
        <v>259000</v>
      </c>
      <c r="L26" s="296">
        <f>((อัตราค่าธรรมเนียม!$B$36*แผนรับนิสิตหลักสูตรหลังปรับปรุง!O38*60%)+(อัตราค่าธรรมเนียม!$B$36*แผนรับนิสิตหลักสูตรหลังปรับปรุง!O38*100%)+(อัตราค่าธรรมเนียม!$B$37*แผนรับนิสิตหลักสูตรหลังปรับปรุง!O38)+(อัตราค่าธรรมเนียม!$B$36*แผนรับนิสิตหลักสูตรหลังปรับปรุง!P38*40%)+(อัตราค่าธรรมเนียม!$B$37*แผนรับนิสิตหลักสูตรหลังปรับปรุง!P38)+(อัตราค่าธรรมเนียม!$B$38*แผนรับนิสิตหลักสูตรหลังปรับปรุง!P38))</f>
        <v>259000</v>
      </c>
      <c r="M26" s="296">
        <f>((อัตราค่าธรรมเนียม!$B$36*แผนรับนิสิตหลักสูตรหลังปรับปรุง!P38*60%)+(อัตราค่าธรรมเนียม!$B$36*แผนรับนิสิตหลักสูตรหลังปรับปรุง!P38*100%)+(อัตราค่าธรรมเนียม!$B$37*แผนรับนิสิตหลักสูตรหลังปรับปรุง!P38)+(อัตราค่าธรรมเนียม!$B$36*แผนรับนิสิตหลักสูตรหลังปรับปรุง!Q38*40%)+(อัตราค่าธรรมเนียม!$B$37*แผนรับนิสิตหลักสูตรหลังปรับปรุง!Q38)+(อัตราค่าธรรมเนียม!$B$38*แผนรับนิสิตหลักสูตรหลังปรับปรุง!Q38))</f>
        <v>259000</v>
      </c>
      <c r="N26" s="296">
        <f>((อัตราค่าธรรมเนียม!$B$36*แผนรับนิสิตหลักสูตรหลังปรับปรุง!Q38*60%)+(อัตราค่าธรรมเนียม!$B$36*แผนรับนิสิตหลักสูตรหลังปรับปรุง!Q38*100%)+(อัตราค่าธรรมเนียม!$B$37*แผนรับนิสิตหลักสูตรหลังปรับปรุง!Q38)+(อัตราค่าธรรมเนียม!$B$36*แผนรับนิสิตหลักสูตรหลังปรับปรุง!R38*40%)+(อัตราค่าธรรมเนียม!$B$37*แผนรับนิสิตหลักสูตรหลังปรับปรุง!R38)+(อัตราค่าธรรมเนียม!$B$38*แผนรับนิสิตหลักสูตรหลังปรับปรุง!R38))</f>
        <v>259000</v>
      </c>
      <c r="O26" s="296">
        <f>((อัตราค่าธรรมเนียม!$B$36*แผนรับนิสิตหลักสูตรหลังปรับปรุง!R38*60%)+(อัตราค่าธรรมเนียม!$B$36*แผนรับนิสิตหลักสูตรหลังปรับปรุง!R38*100%)+(อัตราค่าธรรมเนียม!$B$37*แผนรับนิสิตหลักสูตรหลังปรับปรุง!R38)+(อัตราค่าธรรมเนียม!$B$36*แผนรับนิสิตหลักสูตรหลังปรับปรุง!S38*40%)+(อัตราค่าธรรมเนียม!$B$37*แผนรับนิสิตหลักสูตรหลังปรับปรุง!S38)+(อัตราค่าธรรมเนียม!$B$38*แผนรับนิสิตหลักสูตรหลังปรับปรุง!S38))</f>
        <v>259000</v>
      </c>
      <c r="P26" s="193">
        <f>((อัตราค่าธรรมเนียม!$B$36*แผนรับนิสิตหลักสูตรหลังปรับปรุง!S38*60%)+(อัตราค่าธรรมเนียม!$B$36*แผนรับนิสิตหลักสูตรหลังปรับปรุง!S38*100%)+(อัตราค่าธรรมเนียม!$B$37*แผนรับนิสิตหลักสูตรหลังปรับปรุง!S38)+(อัตราค่าธรรมเนียม!$B$36*แผนรับนิสิตหลักสูตรหลังปรับปรุง!T38*40%)+(อัตราค่าธรรมเนียม!$B$37*แผนรับนิสิตหลักสูตรหลังปรับปรุง!T38))</f>
        <v>255500</v>
      </c>
      <c r="Q26" s="193">
        <f>((อัตราค่าธรรมเนียม!$B$36*แผนรับนิสิตหลักสูตรหลังปรับปรุง!T38*60%)+(อัตราค่าธรรมเนียม!$B$36*แผนรับนิสิตหลักสูตรหลังปรับปรุง!T38*100%)+(อัตราค่าธรรมเนียม!$B$37*แผนรับนิสิตหลักสูตรหลังปรับปรุง!T38)+(อัตราค่าธรรมเนียม!$B$36*แผนรับนิสิตหลักสูตรหลังปรับปรุง!U38*40%)+(อัตราค่าธรรมเนียม!$B$37*แผนรับนิสิตหลักสูตรหลังปรับปรุง!U38))</f>
        <v>255500</v>
      </c>
      <c r="R26" s="193">
        <f>((อัตราค่าธรรมเนียม!$B$36*แผนรับนิสิตหลักสูตรหลังปรับปรุง!U38*60%)+(อัตราค่าธรรมเนียม!$B$36*แผนรับนิสิตหลักสูตรหลังปรับปรุง!U38*100%)+(อัตราค่าธรรมเนียม!$B$37*แผนรับนิสิตหลักสูตรหลังปรับปรุง!U38)+(อัตราค่าธรรมเนียม!$B$36*แผนรับนิสิตหลักสูตรหลังปรับปรุง!V38*40%)+(อัตราค่าธรรมเนียม!$B$37*แผนรับนิสิตหลักสูตรหลังปรับปรุง!V38))</f>
        <v>255500</v>
      </c>
      <c r="S26" s="193">
        <f>((อัตราค่าธรรมเนียม!$B$36*แผนรับนิสิตหลักสูตรหลังปรับปรุง!V38*60%)+(อัตราค่าธรรมเนียม!$B$36*แผนรับนิสิตหลักสูตรหลังปรับปรุง!V38*100%)+(อัตราค่าธรรมเนียม!$B$37*แผนรับนิสิตหลักสูตรหลังปรับปรุง!V38)+(อัตราค่าธรรมเนียม!$B$36*แผนรับนิสิตหลักสูตรหลังปรับปรุง!W38*40%)+(อัตราค่าธรรมเนียม!$B$37*แผนรับนิสิตหลักสูตรหลังปรับปรุง!W38))</f>
        <v>255500</v>
      </c>
      <c r="T26" s="193">
        <f>((อัตราค่าธรรมเนียม!$B$36*แผนรับนิสิตหลักสูตรหลังปรับปรุง!W38*60%)+(อัตราค่าธรรมเนียม!$B$36*แผนรับนิสิตหลักสูตรหลังปรับปรุง!W38*100%)+(อัตราค่าธรรมเนียม!$B$37*แผนรับนิสิตหลักสูตรหลังปรับปรุง!W38)+(อัตราค่าธรรมเนียม!$B$36*แผนรับนิสิตหลักสูตรหลังปรับปรุง!X38*40%)+(อัตราค่าธรรมเนียม!$B$37*แผนรับนิสิตหลักสูตรหลังปรับปรุง!X38))</f>
        <v>255500</v>
      </c>
      <c r="U26" s="193">
        <f>((อัตราค่าธรรมเนียม!$B$36*แผนรับนิสิตหลักสูตรหลังปรับปรุง!X38*60%)+(อัตราค่าธรรมเนียม!$B$36*แผนรับนิสิตหลักสูตรหลังปรับปรุง!X38*100%)+(อัตราค่าธรรมเนียม!$B$37*แผนรับนิสิตหลักสูตรหลังปรับปรุง!X38)+(อัตราค่าธรรมเนียม!$B$36*แผนรับนิสิตหลักสูตรหลังปรับปรุง!Y38*40%)+(อัตราค่าธรรมเนียม!$B$37*แผนรับนิสิตหลักสูตรหลังปรับปรุง!Y38))</f>
        <v>255500</v>
      </c>
      <c r="V26" s="193">
        <f>((อัตราค่าธรรมเนียม!$B$36*แผนรับนิสิตหลักสูตรหลังปรับปรุง!Y38*60%)+(อัตราค่าธรรมเนียม!$B$36*แผนรับนิสิตหลักสูตรหลังปรับปรุง!Y38*100%)+(อัตราค่าธรรมเนียม!$B$37*แผนรับนิสิตหลักสูตรหลังปรับปรุง!Y38)+(อัตราค่าธรรมเนียม!$B$36*แผนรับนิสิตหลักสูตรหลังปรับปรุง!Z38*40%)+(อัตราค่าธรรมเนียม!$B$37*แผนรับนิสิตหลักสูตรหลังปรับปรุง!Z38))</f>
        <v>255500</v>
      </c>
      <c r="W26" s="193">
        <f>((อัตราค่าธรรมเนียม!$B$36*แผนรับนิสิตหลักสูตรหลังปรับปรุง!Z38*60%)+(อัตราค่าธรรมเนียม!$B$36*แผนรับนิสิตหลักสูตรหลังปรับปรุง!Z38*100%)+(อัตราค่าธรรมเนียม!$B$37*แผนรับนิสิตหลักสูตรหลังปรับปรุง!Z38)+(อัตราค่าธรรมเนียม!$B$36*แผนรับนิสิตหลักสูตรหลังปรับปรุง!AA38*40%)+(อัตราค่าธรรมเนียม!$B$37*แผนรับนิสิตหลักสูตรหลังปรับปรุง!AA38))</f>
        <v>255500</v>
      </c>
      <c r="X26" s="193">
        <f>((อัตราค่าธรรมเนียม!$B$36*แผนรับนิสิตหลักสูตรหลังปรับปรุง!AA38*60%)+(อัตราค่าธรรมเนียม!$B$36*แผนรับนิสิตหลักสูตรหลังปรับปรุง!AA38*100%)+(อัตราค่าธรรมเนียม!$B$37*แผนรับนิสิตหลักสูตรหลังปรับปรุง!AA38)+(อัตราค่าธรรมเนียม!$B$36*แผนรับนิสิตหลักสูตรหลังปรับปรุง!AB38*40%)+(อัตราค่าธรรมเนียม!$B$37*แผนรับนิสิตหลักสูตรหลังปรับปรุง!AB38))</f>
        <v>255500</v>
      </c>
      <c r="Y26" s="193">
        <f>((อัตราค่าธรรมเนียม!$B$36*แผนรับนิสิตหลักสูตรหลังปรับปรุง!AB38*60%)+(อัตราค่าธรรมเนียม!$B$36*แผนรับนิสิตหลักสูตรหลังปรับปรุง!AB38*100%)+(อัตราค่าธรรมเนียม!$B$37*แผนรับนิสิตหลักสูตรหลังปรับปรุง!AB38)+(อัตราค่าธรรมเนียม!$B$36*แผนรับนิสิตหลักสูตรหลังปรับปรุง!AC38*40%)+(อัตราค่าธรรมเนียม!$B$37*แผนรับนิสิตหลักสูตรหลังปรับปรุง!AC38))</f>
        <v>255500</v>
      </c>
    </row>
    <row r="27" spans="1:25" s="146" customFormat="1">
      <c r="A27" s="301" t="s">
        <v>5942</v>
      </c>
      <c r="B27" s="302"/>
      <c r="C27" s="347"/>
      <c r="D27" s="297"/>
      <c r="E27" s="296"/>
      <c r="F27" s="297"/>
      <c r="G27" s="297"/>
      <c r="H27" s="297"/>
      <c r="I27" s="297"/>
      <c r="J27" s="297"/>
      <c r="K27" s="297"/>
      <c r="L27" s="297"/>
      <c r="M27" s="297"/>
      <c r="N27" s="297"/>
      <c r="O27" s="297"/>
      <c r="P27" s="169"/>
      <c r="Q27" s="169"/>
      <c r="R27" s="169"/>
      <c r="S27" s="169"/>
      <c r="T27" s="169"/>
      <c r="U27" s="169"/>
      <c r="V27" s="169"/>
      <c r="W27" s="169"/>
      <c r="X27" s="169"/>
      <c r="Y27" s="169"/>
    </row>
    <row r="28" spans="1:25" ht="18.75">
      <c r="A28" s="140"/>
      <c r="B28" s="20" t="s">
        <v>6000</v>
      </c>
      <c r="C28" s="355">
        <f>((อัตราค่าธรรมเนียม!$B$36*แผนรับนิสิตหลักสูตรหลังปรับปรุง!G40*40%)+(อัตราค่าธรรมเนียม!$B$37*แผนรับนิสิตหลักสูตรหลังปรับปรุง!G40)+(อัตราค่าธรรมเนียม!$B$38*แผนรับนิสิตหลักสูตรหลังปรับปรุง!G40))</f>
        <v>6360</v>
      </c>
      <c r="D28" s="296">
        <f>((อัตราค่าธรรมเนียม!$B$36*แผนรับนิสิตหลักสูตรหลังปรับปรุง!G40*60%)+(อัตราค่าธรรมเนียม!$B$36*แผนรับนิสิตหลักสูตรหลังปรับปรุง!G40*100%)+(อัตราค่าธรรมเนียม!$B$37*แผนรับนิสิตหลักสูตรหลังปรับปรุง!G40)+(อัตราค่าธรรมเนียม!$B$36*แผนรับนิสิตหลักสูตรหลังปรับปรุง!H40*40%)+(อัตราค่าธรรมเนียม!$B$37*แผนรับนิสิตหลักสูตรหลังปรับปรุง!H40)+(อัตราค่าธรรมเนียม!$B$38*แผนรับนิสิตหลักสูตรหลังปรับปรุง!H40))</f>
        <v>29600</v>
      </c>
      <c r="E28" s="296">
        <f>((อัตราค่าธรรมเนียม!$B$36*แผนรับนิสิตหลักสูตรหลังปรับปรุง!H40*60%)+(อัตราค่าธรรมเนียม!$B$36*แผนรับนิสิตหลักสูตรหลังปรับปรุง!H40*100%)+(อัตราค่าธรรมเนียม!$B$37*แผนรับนิสิตหลักสูตรหลังปรับปรุง!H40)+(อัตราค่าธรรมเนียม!$B$36*แผนรับนิสิตหลักสูตรหลังปรับปรุง!I40*40%)+(อัตราค่าธรรมเนียม!$B$37*แผนรับนิสิตหลักสูตรหลังปรับปรุง!I40)+(อัตราค่าธรรมเนียม!$B$38*แผนรับนิสิตหลักสูตรหลังปรับปรุง!I40))</f>
        <v>29600</v>
      </c>
      <c r="F28" s="296">
        <f>((อัตราค่าธรรมเนียม!$B$36*แผนรับนิสิตหลักสูตรหลังปรับปรุง!I40*60%)+(อัตราค่าธรรมเนียม!$B$36*แผนรับนิสิตหลักสูตรหลังปรับปรุง!I40*100%)+(อัตราค่าธรรมเนียม!$B$37*แผนรับนิสิตหลักสูตรหลังปรับปรุง!I40)+(อัตราค่าธรรมเนียม!$B$36*แผนรับนิสิตหลักสูตรหลังปรับปรุง!J40*40%)+(อัตราค่าธรรมเนียม!$B$37*แผนรับนิสิตหลักสูตรหลังปรับปรุง!J40)+(อัตราค่าธรรมเนียม!$B$38*แผนรับนิสิตหลักสูตรหลังปรับปรุง!J40))</f>
        <v>29600</v>
      </c>
      <c r="G28" s="296">
        <f>((อัตราค่าธรรมเนียม!$B$36*แผนรับนิสิตหลักสูตรหลังปรับปรุง!J40*60%)+(อัตราค่าธรรมเนียม!$B$36*แผนรับนิสิตหลักสูตรหลังปรับปรุง!J40*100%)+(อัตราค่าธรรมเนียม!$B$37*แผนรับนิสิตหลักสูตรหลังปรับปรุง!J40)+(อัตราค่าธรรมเนียม!$B$36*แผนรับนิสิตหลักสูตรหลังปรับปรุง!K40*40%)+(อัตราค่าธรรมเนียม!$B$37*แผนรับนิสิตหลักสูตรหลังปรับปรุง!K40)+(อัตราค่าธรรมเนียม!$B$38*แผนรับนิสิตหลักสูตรหลังปรับปรุง!K40))</f>
        <v>29600</v>
      </c>
      <c r="H28" s="296">
        <f>((อัตราค่าธรรมเนียม!$B$36*แผนรับนิสิตหลักสูตรหลังปรับปรุง!K40*60%)+(อัตราค่าธรรมเนียม!$B$36*แผนรับนิสิตหลักสูตรหลังปรับปรุง!K40*100%)+(อัตราค่าธรรมเนียม!$B$37*แผนรับนิสิตหลักสูตรหลังปรับปรุง!K40)+(อัตราค่าธรรมเนียม!$B$36*แผนรับนิสิตหลักสูตรหลังปรับปรุง!L40*40%)+(อัตราค่าธรรมเนียม!$B$37*แผนรับนิสิตหลักสูตรหลังปรับปรุง!L40)+(อัตราค่าธรรมเนียม!$B$38*แผนรับนิสิตหลักสูตรหลังปรับปรุง!L40))</f>
        <v>29600</v>
      </c>
      <c r="I28" s="296">
        <f>((อัตราค่าธรรมเนียม!$B$36*แผนรับนิสิตหลักสูตรหลังปรับปรุง!L40*60%)+(อัตราค่าธรรมเนียม!$B$36*แผนรับนิสิตหลักสูตรหลังปรับปรุง!L40*100%)+(อัตราค่าธรรมเนียม!$B$37*แผนรับนิสิตหลักสูตรหลังปรับปรุง!L40)+(อัตราค่าธรรมเนียม!$B$36*แผนรับนิสิตหลักสูตรหลังปรับปรุง!M40*40%)+(อัตราค่าธรรมเนียม!$B$37*แผนรับนิสิตหลักสูตรหลังปรับปรุง!M40)+(อัตราค่าธรรมเนียม!$B$38*แผนรับนิสิตหลักสูตรหลังปรับปรุง!M40))</f>
        <v>29600</v>
      </c>
      <c r="J28" s="296">
        <f>((อัตราค่าธรรมเนียม!$B$36*แผนรับนิสิตหลักสูตรหลังปรับปรุง!M40*60%)+(อัตราค่าธรรมเนียม!$B$36*แผนรับนิสิตหลักสูตรหลังปรับปรุง!M40*100%)+(อัตราค่าธรรมเนียม!$B$37*แผนรับนิสิตหลักสูตรหลังปรับปรุง!M40)+(อัตราค่าธรรมเนียม!$B$36*แผนรับนิสิตหลักสูตรหลังปรับปรุง!N40*40%)+(อัตราค่าธรรมเนียม!$B$37*แผนรับนิสิตหลักสูตรหลังปรับปรุง!N40)+(อัตราค่าธรรมเนียม!$B$38*แผนรับนิสิตหลักสูตรหลังปรับปรุง!N40))</f>
        <v>29600</v>
      </c>
      <c r="K28" s="296">
        <f>((อัตราค่าธรรมเนียม!$B$36*แผนรับนิสิตหลักสูตรหลังปรับปรุง!N40*60%)+(อัตราค่าธรรมเนียม!$B$36*แผนรับนิสิตหลักสูตรหลังปรับปรุง!N40*100%)+(อัตราค่าธรรมเนียม!$B$37*แผนรับนิสิตหลักสูตรหลังปรับปรุง!N40)+(อัตราค่าธรรมเนียม!$B$36*แผนรับนิสิตหลักสูตรหลังปรับปรุง!O40*40%)+(อัตราค่าธรรมเนียม!$B$37*แผนรับนิสิตหลักสูตรหลังปรับปรุง!O40)+(อัตราค่าธรรมเนียม!$B$38*แผนรับนิสิตหลักสูตรหลังปรับปรุง!O40))</f>
        <v>29600</v>
      </c>
      <c r="L28" s="296">
        <f>((อัตราค่าธรรมเนียม!$B$36*แผนรับนิสิตหลักสูตรหลังปรับปรุง!O40*60%)+(อัตราค่าธรรมเนียม!$B$36*แผนรับนิสิตหลักสูตรหลังปรับปรุง!O40*100%)+(อัตราค่าธรรมเนียม!$B$37*แผนรับนิสิตหลักสูตรหลังปรับปรุง!O40)+(อัตราค่าธรรมเนียม!$B$36*แผนรับนิสิตหลักสูตรหลังปรับปรุง!P40*40%)+(อัตราค่าธรรมเนียม!$B$37*แผนรับนิสิตหลักสูตรหลังปรับปรุง!P40)+(อัตราค่าธรรมเนียม!$B$38*แผนรับนิสิตหลักสูตรหลังปรับปรุง!P40))</f>
        <v>29600</v>
      </c>
      <c r="M28" s="296">
        <f>((อัตราค่าธรรมเนียม!$B$36*แผนรับนิสิตหลักสูตรหลังปรับปรุง!P40*60%)+(อัตราค่าธรรมเนียม!$B$36*แผนรับนิสิตหลักสูตรหลังปรับปรุง!P40*100%)+(อัตราค่าธรรมเนียม!$B$37*แผนรับนิสิตหลักสูตรหลังปรับปรุง!P40)+(อัตราค่าธรรมเนียม!$B$36*แผนรับนิสิตหลักสูตรหลังปรับปรุง!Q40*40%)+(อัตราค่าธรรมเนียม!$B$37*แผนรับนิสิตหลักสูตรหลังปรับปรุง!Q40)+(อัตราค่าธรรมเนียม!$B$38*แผนรับนิสิตหลักสูตรหลังปรับปรุง!Q40))</f>
        <v>29600</v>
      </c>
      <c r="N28" s="296">
        <f>((อัตราค่าธรรมเนียม!$B$36*แผนรับนิสิตหลักสูตรหลังปรับปรุง!Q40*60%)+(อัตราค่าธรรมเนียม!$B$36*แผนรับนิสิตหลักสูตรหลังปรับปรุง!Q40*100%)+(อัตราค่าธรรมเนียม!$B$37*แผนรับนิสิตหลักสูตรหลังปรับปรุง!Q40)+(อัตราค่าธรรมเนียม!$B$36*แผนรับนิสิตหลักสูตรหลังปรับปรุง!R40*40%)+(อัตราค่าธรรมเนียม!$B$37*แผนรับนิสิตหลักสูตรหลังปรับปรุง!R40)+(อัตราค่าธรรมเนียม!$B$38*แผนรับนิสิตหลักสูตรหลังปรับปรุง!R40))</f>
        <v>29600</v>
      </c>
      <c r="O28" s="296">
        <f>((อัตราค่าธรรมเนียม!$B$36*แผนรับนิสิตหลักสูตรหลังปรับปรุง!R40*60%)+(อัตราค่าธรรมเนียม!$B$36*แผนรับนิสิตหลักสูตรหลังปรับปรุง!R40*100%)+(อัตราค่าธรรมเนียม!$B$37*แผนรับนิสิตหลักสูตรหลังปรับปรุง!R40)+(อัตราค่าธรรมเนียม!$B$36*แผนรับนิสิตหลักสูตรหลังปรับปรุง!S40*40%)+(อัตราค่าธรรมเนียม!$B$37*แผนรับนิสิตหลักสูตรหลังปรับปรุง!S40)+(อัตราค่าธรรมเนียม!$B$38*แผนรับนิสิตหลักสูตรหลังปรับปรุง!S40))</f>
        <v>29600</v>
      </c>
      <c r="P28" s="168" t="e">
        <f>((แผนรับนิสิตหลักสูตรหลังปรับปรุง!R40*'คชจ.หักเข้ามหาวิทยาลัย(เหมาจ่าย'!#REF!)+(แผนรับนิสิตหลักสูตรหลังปรับปรุง!R40*'คชจ.หักเข้ามหาวิทยาลัย(เหมาจ่าย'!#REF!)+(แผนรับนิสิตหลักสูตรหลังปรับปรุง!R40*#REF!))</f>
        <v>#REF!</v>
      </c>
      <c r="Q28" s="168" t="e">
        <f>((แผนรับนิสิตหลักสูตรหลังปรับปรุง!S40*'คชจ.หักเข้ามหาวิทยาลัย(เหมาจ่าย'!#REF!)+(แผนรับนิสิตหลักสูตรหลังปรับปรุง!S40*'คชจ.หักเข้ามหาวิทยาลัย(เหมาจ่าย'!#REF!)+(แผนรับนิสิตหลักสูตรหลังปรับปรุง!S40*#REF!))</f>
        <v>#REF!</v>
      </c>
      <c r="R28" s="168" t="e">
        <f>((แผนรับนิสิตหลักสูตรหลังปรับปรุง!T40*'คชจ.หักเข้ามหาวิทยาลัย(เหมาจ่าย'!#REF!)+(แผนรับนิสิตหลักสูตรหลังปรับปรุง!T40*'คชจ.หักเข้ามหาวิทยาลัย(เหมาจ่าย'!#REF!)+(แผนรับนิสิตหลักสูตรหลังปรับปรุง!T40*#REF!))</f>
        <v>#REF!</v>
      </c>
      <c r="S28" s="168" t="e">
        <f>((แผนรับนิสิตหลักสูตรหลังปรับปรุง!U40*'คชจ.หักเข้ามหาวิทยาลัย(เหมาจ่าย'!#REF!)+(แผนรับนิสิตหลักสูตรหลังปรับปรุง!U40*'คชจ.หักเข้ามหาวิทยาลัย(เหมาจ่าย'!#REF!)+(แผนรับนิสิตหลักสูตรหลังปรับปรุง!U40*#REF!))</f>
        <v>#REF!</v>
      </c>
      <c r="T28" s="168" t="e">
        <f>((แผนรับนิสิตหลักสูตรหลังปรับปรุง!V40*'คชจ.หักเข้ามหาวิทยาลัย(เหมาจ่าย'!#REF!)+(แผนรับนิสิตหลักสูตรหลังปรับปรุง!V40*'คชจ.หักเข้ามหาวิทยาลัย(เหมาจ่าย'!#REF!)+(แผนรับนิสิตหลักสูตรหลังปรับปรุง!V40*#REF!))</f>
        <v>#REF!</v>
      </c>
      <c r="U28" s="168" t="e">
        <f>((แผนรับนิสิตหลักสูตรหลังปรับปรุง!W40*'คชจ.หักเข้ามหาวิทยาลัย(เหมาจ่าย'!#REF!)+(แผนรับนิสิตหลักสูตรหลังปรับปรุง!W40*'คชจ.หักเข้ามหาวิทยาลัย(เหมาจ่าย'!#REF!)+(แผนรับนิสิตหลักสูตรหลังปรับปรุง!W40*#REF!))</f>
        <v>#REF!</v>
      </c>
      <c r="V28" s="168" t="e">
        <f>((แผนรับนิสิตหลักสูตรหลังปรับปรุง!X40*'คชจ.หักเข้ามหาวิทยาลัย(เหมาจ่าย'!#REF!)+(แผนรับนิสิตหลักสูตรหลังปรับปรุง!X40*'คชจ.หักเข้ามหาวิทยาลัย(เหมาจ่าย'!#REF!)+(แผนรับนิสิตหลักสูตรหลังปรับปรุง!X40*#REF!))</f>
        <v>#REF!</v>
      </c>
      <c r="W28" s="168" t="e">
        <f>((แผนรับนิสิตหลักสูตรหลังปรับปรุง!Y40*'คชจ.หักเข้ามหาวิทยาลัย(เหมาจ่าย'!#REF!)+(แผนรับนิสิตหลักสูตรหลังปรับปรุง!Y40*'คชจ.หักเข้ามหาวิทยาลัย(เหมาจ่าย'!#REF!)+(แผนรับนิสิตหลักสูตรหลังปรับปรุง!Y40*#REF!))</f>
        <v>#REF!</v>
      </c>
      <c r="X28" s="168" t="e">
        <f>((แผนรับนิสิตหลักสูตรหลังปรับปรุง!Z40*'คชจ.หักเข้ามหาวิทยาลัย(เหมาจ่าย'!#REF!)+(แผนรับนิสิตหลักสูตรหลังปรับปรุง!Z40*'คชจ.หักเข้ามหาวิทยาลัย(เหมาจ่าย'!#REF!)+(แผนรับนิสิตหลักสูตรหลังปรับปรุง!Z40*#REF!))</f>
        <v>#REF!</v>
      </c>
      <c r="Y28" s="168" t="e">
        <f>((แผนรับนิสิตหลักสูตรหลังปรับปรุง!AA40*'คชจ.หักเข้ามหาวิทยาลัย(เหมาจ่าย'!#REF!)+(แผนรับนิสิตหลักสูตรหลังปรับปรุง!AA40*'คชจ.หักเข้ามหาวิทยาลัย(เหมาจ่าย'!#REF!)+(แผนรับนิสิตหลักสูตรหลังปรับปรุง!AA40*#REF!))</f>
        <v>#REF!</v>
      </c>
    </row>
    <row r="29" spans="1:25" ht="18.75">
      <c r="A29" s="140"/>
      <c r="B29" s="20" t="s">
        <v>6001</v>
      </c>
      <c r="C29" s="18"/>
      <c r="D29" s="296">
        <f>((อัตราค่าธรรมเนียม!$B$36*แผนรับนิสิตหลักสูตรหลังปรับปรุง!G41*60%)+(อัตราค่าธรรมเนียม!$B$36*แผนรับนิสิตหลักสูตรหลังปรับปรุง!G41*100%)+(อัตราค่าธรรมเนียม!$B$37*แผนรับนิสิตหลักสูตรหลังปรับปรุง!G41)+(อัตราค่าธรรมเนียม!$B$36*แผนรับนิสิตหลักสูตรหลังปรับปรุง!H41*40%)+(อัตราค่าธรรมเนียม!$B$37*แผนรับนิสิตหลักสูตรหลังปรับปรุง!H41))</f>
        <v>5960</v>
      </c>
      <c r="E29" s="296">
        <f>((อัตราค่าธรรมเนียม!$B$36*แผนรับนิสิตหลักสูตรหลังปรับปรุง!H41*60%)+(อัตราค่าธรรมเนียม!$B$36*แผนรับนิสิตหลักสูตรหลังปรับปรุง!H41*100%)+(อัตราค่าธรรมเนียม!$B$37*แผนรับนิสิตหลักสูตรหลังปรับปรุง!H41)+(อัตราค่าธรรมเนียม!$B$36*แผนรับนิสิตหลักสูตรหลังปรับปรุง!I41*40%)+(อัตราค่าธรรมเนียม!$B$37*แผนรับนิสิตหลักสูตรหลังปรับปรุง!I41)+(อัตราค่าธรรมเนียม!$B$38*แผนรับนิสิตหลักสูตรหลังปรับปรุง!I41))</f>
        <v>29600</v>
      </c>
      <c r="F29" s="296">
        <f>((อัตราค่าธรรมเนียม!$B$36*แผนรับนิสิตหลักสูตรหลังปรับปรุง!I41*60%)+(อัตราค่าธรรมเนียม!$B$36*แผนรับนิสิตหลักสูตรหลังปรับปรุง!I41*100%)+(อัตราค่าธรรมเนียม!$B$37*แผนรับนิสิตหลักสูตรหลังปรับปรุง!I41)+(อัตราค่าธรรมเนียม!$B$36*แผนรับนิสิตหลักสูตรหลังปรับปรุง!J41*40%)+(อัตราค่าธรรมเนียม!$B$37*แผนรับนิสิตหลักสูตรหลังปรับปรุง!J41)+(อัตราค่าธรรมเนียม!$B$38*แผนรับนิสิตหลักสูตรหลังปรับปรุง!J41))</f>
        <v>29600</v>
      </c>
      <c r="G29" s="296">
        <f>((อัตราค่าธรรมเนียม!$B$36*แผนรับนิสิตหลักสูตรหลังปรับปรุง!J41*60%)+(อัตราค่าธรรมเนียม!$B$36*แผนรับนิสิตหลักสูตรหลังปรับปรุง!J41*100%)+(อัตราค่าธรรมเนียม!$B$37*แผนรับนิสิตหลักสูตรหลังปรับปรุง!J41)+(อัตราค่าธรรมเนียม!$B$36*แผนรับนิสิตหลักสูตรหลังปรับปรุง!K41*40%)+(อัตราค่าธรรมเนียม!$B$37*แผนรับนิสิตหลักสูตรหลังปรับปรุง!K41)+(อัตราค่าธรรมเนียม!$B$38*แผนรับนิสิตหลักสูตรหลังปรับปรุง!K41))</f>
        <v>29600</v>
      </c>
      <c r="H29" s="296">
        <f>((อัตราค่าธรรมเนียม!$B$36*แผนรับนิสิตหลักสูตรหลังปรับปรุง!K41*60%)+(อัตราค่าธรรมเนียม!$B$36*แผนรับนิสิตหลักสูตรหลังปรับปรุง!K41*100%)+(อัตราค่าธรรมเนียม!$B$37*แผนรับนิสิตหลักสูตรหลังปรับปรุง!K41)+(อัตราค่าธรรมเนียม!$B$36*แผนรับนิสิตหลักสูตรหลังปรับปรุง!L41*40%)+(อัตราค่าธรรมเนียม!$B$37*แผนรับนิสิตหลักสูตรหลังปรับปรุง!L41)+(อัตราค่าธรรมเนียม!$B$38*แผนรับนิสิตหลักสูตรหลังปรับปรุง!L41))</f>
        <v>29600</v>
      </c>
      <c r="I29" s="296">
        <f>((อัตราค่าธรรมเนียม!$B$36*แผนรับนิสิตหลักสูตรหลังปรับปรุง!L41*60%)+(อัตราค่าธรรมเนียม!$B$36*แผนรับนิสิตหลักสูตรหลังปรับปรุง!L41*100%)+(อัตราค่าธรรมเนียม!$B$37*แผนรับนิสิตหลักสูตรหลังปรับปรุง!L41)+(อัตราค่าธรรมเนียม!$B$36*แผนรับนิสิตหลักสูตรหลังปรับปรุง!M41*40%)+(อัตราค่าธรรมเนียม!$B$37*แผนรับนิสิตหลักสูตรหลังปรับปรุง!M41)+(อัตราค่าธรรมเนียม!$B$38*แผนรับนิสิตหลักสูตรหลังปรับปรุง!M41))</f>
        <v>29600</v>
      </c>
      <c r="J29" s="296">
        <f>((อัตราค่าธรรมเนียม!$B$36*แผนรับนิสิตหลักสูตรหลังปรับปรุง!M41*60%)+(อัตราค่าธรรมเนียม!$B$36*แผนรับนิสิตหลักสูตรหลังปรับปรุง!M41*100%)+(อัตราค่าธรรมเนียม!$B$37*แผนรับนิสิตหลักสูตรหลังปรับปรุง!M41)+(อัตราค่าธรรมเนียม!$B$36*แผนรับนิสิตหลักสูตรหลังปรับปรุง!N41*40%)+(อัตราค่าธรรมเนียม!$B$37*แผนรับนิสิตหลักสูตรหลังปรับปรุง!N41)+(อัตราค่าธรรมเนียม!$B$38*แผนรับนิสิตหลักสูตรหลังปรับปรุง!N41))</f>
        <v>29600</v>
      </c>
      <c r="K29" s="296">
        <f>((อัตราค่าธรรมเนียม!$B$36*แผนรับนิสิตหลักสูตรหลังปรับปรุง!N41*60%)+(อัตราค่าธรรมเนียม!$B$36*แผนรับนิสิตหลักสูตรหลังปรับปรุง!N41*100%)+(อัตราค่าธรรมเนียม!$B$37*แผนรับนิสิตหลักสูตรหลังปรับปรุง!N41)+(อัตราค่าธรรมเนียม!$B$36*แผนรับนิสิตหลักสูตรหลังปรับปรุง!O41*40%)+(อัตราค่าธรรมเนียม!$B$37*แผนรับนิสิตหลักสูตรหลังปรับปรุง!O41)+(อัตราค่าธรรมเนียม!$B$38*แผนรับนิสิตหลักสูตรหลังปรับปรุง!O41))</f>
        <v>29600</v>
      </c>
      <c r="L29" s="296">
        <f>((อัตราค่าธรรมเนียม!$B$36*แผนรับนิสิตหลักสูตรหลังปรับปรุง!O41*60%)+(อัตราค่าธรรมเนียม!$B$36*แผนรับนิสิตหลักสูตรหลังปรับปรุง!O41*100%)+(อัตราค่าธรรมเนียม!$B$37*แผนรับนิสิตหลักสูตรหลังปรับปรุง!O41)+(อัตราค่าธรรมเนียม!$B$36*แผนรับนิสิตหลักสูตรหลังปรับปรุง!P41*40%)+(อัตราค่าธรรมเนียม!$B$37*แผนรับนิสิตหลักสูตรหลังปรับปรุง!P41)+(อัตราค่าธรรมเนียม!$B$38*แผนรับนิสิตหลักสูตรหลังปรับปรุง!P41))</f>
        <v>29600</v>
      </c>
      <c r="M29" s="296">
        <f>((อัตราค่าธรรมเนียม!$B$36*แผนรับนิสิตหลักสูตรหลังปรับปรุง!P41*60%)+(อัตราค่าธรรมเนียม!$B$36*แผนรับนิสิตหลักสูตรหลังปรับปรุง!P41*100%)+(อัตราค่าธรรมเนียม!$B$37*แผนรับนิสิตหลักสูตรหลังปรับปรุง!P41)+(อัตราค่าธรรมเนียม!$B$36*แผนรับนิสิตหลักสูตรหลังปรับปรุง!Q41*40%)+(อัตราค่าธรรมเนียม!$B$37*แผนรับนิสิตหลักสูตรหลังปรับปรุง!Q41)+(อัตราค่าธรรมเนียม!$B$38*แผนรับนิสิตหลักสูตรหลังปรับปรุง!Q41))</f>
        <v>29600</v>
      </c>
      <c r="N29" s="296">
        <f>((อัตราค่าธรรมเนียม!$B$36*แผนรับนิสิตหลักสูตรหลังปรับปรุง!Q41*60%)+(อัตราค่าธรรมเนียม!$B$36*แผนรับนิสิตหลักสูตรหลังปรับปรุง!Q41*100%)+(อัตราค่าธรรมเนียม!$B$37*แผนรับนิสิตหลักสูตรหลังปรับปรุง!Q41)+(อัตราค่าธรรมเนียม!$B$36*แผนรับนิสิตหลักสูตรหลังปรับปรุง!R41*40%)+(อัตราค่าธรรมเนียม!$B$37*แผนรับนิสิตหลักสูตรหลังปรับปรุง!R41)+(อัตราค่าธรรมเนียม!$B$38*แผนรับนิสิตหลักสูตรหลังปรับปรุง!R41))</f>
        <v>29600</v>
      </c>
      <c r="O29" s="296">
        <f>((อัตราค่าธรรมเนียม!$B$36*แผนรับนิสิตหลักสูตรหลังปรับปรุง!R41*60%)+(อัตราค่าธรรมเนียม!$B$36*แผนรับนิสิตหลักสูตรหลังปรับปรุง!R41*100%)+(อัตราค่าธรรมเนียม!$B$37*แผนรับนิสิตหลักสูตรหลังปรับปรุง!R41)+(อัตราค่าธรรมเนียม!$B$36*แผนรับนิสิตหลักสูตรหลังปรับปรุง!S41*40%)+(อัตราค่าธรรมเนียม!$B$37*แผนรับนิสิตหลักสูตรหลังปรับปรุง!S41)+(อัตราค่าธรรมเนียม!$B$38*แผนรับนิสิตหลักสูตรหลังปรับปรุง!S41))</f>
        <v>29600</v>
      </c>
      <c r="P29" s="168" t="e">
        <f>((แผนรับนิสิตหลักสูตรหลังปรับปรุง!R41*'คชจ.หักเข้ามหาวิทยาลัย(เหมาจ่าย'!#REF!)+(แผนรับนิสิตหลักสูตรหลังปรับปรุง!R41*#REF!))</f>
        <v>#REF!</v>
      </c>
      <c r="Q29" s="168" t="e">
        <f>((แผนรับนิสิตหลักสูตรหลังปรับปรุง!S41*'คชจ.หักเข้ามหาวิทยาลัย(เหมาจ่าย'!#REF!)+(แผนรับนิสิตหลักสูตรหลังปรับปรุง!S41*#REF!))</f>
        <v>#REF!</v>
      </c>
      <c r="R29" s="168" t="e">
        <f>((แผนรับนิสิตหลักสูตรหลังปรับปรุง!T41*'คชจ.หักเข้ามหาวิทยาลัย(เหมาจ่าย'!#REF!)+(แผนรับนิสิตหลักสูตรหลังปรับปรุง!T41*#REF!))</f>
        <v>#REF!</v>
      </c>
      <c r="S29" s="168" t="e">
        <f>((แผนรับนิสิตหลักสูตรหลังปรับปรุง!U41*'คชจ.หักเข้ามหาวิทยาลัย(เหมาจ่าย'!#REF!)+(แผนรับนิสิตหลักสูตรหลังปรับปรุง!U41*#REF!))</f>
        <v>#REF!</v>
      </c>
      <c r="T29" s="168" t="e">
        <f>((แผนรับนิสิตหลักสูตรหลังปรับปรุง!V41*'คชจ.หักเข้ามหาวิทยาลัย(เหมาจ่าย'!#REF!)+(แผนรับนิสิตหลักสูตรหลังปรับปรุง!V41*#REF!))</f>
        <v>#REF!</v>
      </c>
      <c r="U29" s="168" t="e">
        <f>((แผนรับนิสิตหลักสูตรหลังปรับปรุง!W41*'คชจ.หักเข้ามหาวิทยาลัย(เหมาจ่าย'!#REF!)+(แผนรับนิสิตหลักสูตรหลังปรับปรุง!W41*#REF!))</f>
        <v>#REF!</v>
      </c>
      <c r="V29" s="168" t="e">
        <f>((แผนรับนิสิตหลักสูตรหลังปรับปรุง!X41*'คชจ.หักเข้ามหาวิทยาลัย(เหมาจ่าย'!#REF!)+(แผนรับนิสิตหลักสูตรหลังปรับปรุง!X41*#REF!))</f>
        <v>#REF!</v>
      </c>
      <c r="W29" s="168" t="e">
        <f>((แผนรับนิสิตหลักสูตรหลังปรับปรุง!Y41*'คชจ.หักเข้ามหาวิทยาลัย(เหมาจ่าย'!#REF!)+(แผนรับนิสิตหลักสูตรหลังปรับปรุง!Y41*#REF!))</f>
        <v>#REF!</v>
      </c>
      <c r="X29" s="168" t="e">
        <f>((แผนรับนิสิตหลักสูตรหลังปรับปรุง!Z41*'คชจ.หักเข้ามหาวิทยาลัย(เหมาจ่าย'!#REF!)+(แผนรับนิสิตหลักสูตรหลังปรับปรุง!Z41*#REF!))</f>
        <v>#REF!</v>
      </c>
      <c r="Y29" s="168" t="e">
        <f>((แผนรับนิสิตหลักสูตรหลังปรับปรุง!AA41*'คชจ.หักเข้ามหาวิทยาลัย(เหมาจ่าย'!#REF!)+(แผนรับนิสิตหลักสูตรหลังปรับปรุง!AA41*#REF!))</f>
        <v>#REF!</v>
      </c>
    </row>
    <row r="30" spans="1:25" ht="18.75">
      <c r="A30" s="140"/>
      <c r="B30" s="20" t="s">
        <v>6002</v>
      </c>
      <c r="C30" s="18"/>
      <c r="D30" s="296"/>
      <c r="E30" s="296">
        <f>((อัตราค่าธรรมเนียม!$B$36*แผนรับนิสิตหลักสูตรหลังปรับปรุง!H42*60%)+(อัตราค่าธรรมเนียม!$B$36*แผนรับนิสิตหลักสูตรหลังปรับปรุง!H42*100%)+(อัตราค่าธรรมเนียม!$B$37*แผนรับนิสิตหลักสูตรหลังปรับปรุง!H42)+(อัตราค่าธรรมเนียม!$B$36*แผนรับนิสิตหลักสูตรหลังปรับปรุง!I42*40%)+(อัตราค่าธรรมเนียม!$B$37*แผนรับนิสิตหลักสูตรหลังปรับปรุง!I42))</f>
        <v>5960</v>
      </c>
      <c r="F30" s="296">
        <f>((อัตราค่าธรรมเนียม!$B$36*แผนรับนิสิตหลักสูตรหลังปรับปรุง!I42*60%)+(อัตราค่าธรรมเนียม!$B$36*แผนรับนิสิตหลักสูตรหลังปรับปรุง!I42*100%)+(อัตราค่าธรรมเนียม!$B$37*แผนรับนิสิตหลักสูตรหลังปรับปรุง!I42)+(อัตราค่าธรรมเนียม!$B$36*แผนรับนิสิตหลักสูตรหลังปรับปรุง!J42*40%)+(อัตราค่าธรรมเนียม!$B$37*แผนรับนิสิตหลักสูตรหลังปรับปรุง!J42)+(อัตราค่าธรรมเนียม!$B$38*แผนรับนิสิตหลักสูตรหลังปรับปรุง!J42))</f>
        <v>29600</v>
      </c>
      <c r="G30" s="296">
        <f>((อัตราค่าธรรมเนียม!$B$36*แผนรับนิสิตหลักสูตรหลังปรับปรุง!J42*60%)+(อัตราค่าธรรมเนียม!$B$36*แผนรับนิสิตหลักสูตรหลังปรับปรุง!J42*100%)+(อัตราค่าธรรมเนียม!$B$37*แผนรับนิสิตหลักสูตรหลังปรับปรุง!J42)+(อัตราค่าธรรมเนียม!$B$36*แผนรับนิสิตหลักสูตรหลังปรับปรุง!K42*40%)+(อัตราค่าธรรมเนียม!$B$37*แผนรับนิสิตหลักสูตรหลังปรับปรุง!K42)+(อัตราค่าธรรมเนียม!$B$38*แผนรับนิสิตหลักสูตรหลังปรับปรุง!K42))</f>
        <v>29600</v>
      </c>
      <c r="H30" s="296">
        <f>((อัตราค่าธรรมเนียม!$B$36*แผนรับนิสิตหลักสูตรหลังปรับปรุง!K42*60%)+(อัตราค่าธรรมเนียม!$B$36*แผนรับนิสิตหลักสูตรหลังปรับปรุง!K42*100%)+(อัตราค่าธรรมเนียม!$B$37*แผนรับนิสิตหลักสูตรหลังปรับปรุง!K42)+(อัตราค่าธรรมเนียม!$B$36*แผนรับนิสิตหลักสูตรหลังปรับปรุง!L42*40%)+(อัตราค่าธรรมเนียม!$B$37*แผนรับนิสิตหลักสูตรหลังปรับปรุง!L42)+(อัตราค่าธรรมเนียม!$B$38*แผนรับนิสิตหลักสูตรหลังปรับปรุง!L42))</f>
        <v>29600</v>
      </c>
      <c r="I30" s="296">
        <f>((อัตราค่าธรรมเนียม!$B$36*แผนรับนิสิตหลักสูตรหลังปรับปรุง!L42*60%)+(อัตราค่าธรรมเนียม!$B$36*แผนรับนิสิตหลักสูตรหลังปรับปรุง!L42*100%)+(อัตราค่าธรรมเนียม!$B$37*แผนรับนิสิตหลักสูตรหลังปรับปรุง!L42)+(อัตราค่าธรรมเนียม!$B$36*แผนรับนิสิตหลักสูตรหลังปรับปรุง!M42*40%)+(อัตราค่าธรรมเนียม!$B$37*แผนรับนิสิตหลักสูตรหลังปรับปรุง!M42)+(อัตราค่าธรรมเนียม!$B$38*แผนรับนิสิตหลักสูตรหลังปรับปรุง!M42))</f>
        <v>29600</v>
      </c>
      <c r="J30" s="296">
        <f>((อัตราค่าธรรมเนียม!$B$36*แผนรับนิสิตหลักสูตรหลังปรับปรุง!M42*60%)+(อัตราค่าธรรมเนียม!$B$36*แผนรับนิสิตหลักสูตรหลังปรับปรุง!M42*100%)+(อัตราค่าธรรมเนียม!$B$37*แผนรับนิสิตหลักสูตรหลังปรับปรุง!M42)+(อัตราค่าธรรมเนียม!$B$36*แผนรับนิสิตหลักสูตรหลังปรับปรุง!N42*40%)+(อัตราค่าธรรมเนียม!$B$37*แผนรับนิสิตหลักสูตรหลังปรับปรุง!N42)+(อัตราค่าธรรมเนียม!$B$38*แผนรับนิสิตหลักสูตรหลังปรับปรุง!N42))</f>
        <v>29600</v>
      </c>
      <c r="K30" s="296">
        <f>((อัตราค่าธรรมเนียม!$B$36*แผนรับนิสิตหลักสูตรหลังปรับปรุง!N42*60%)+(อัตราค่าธรรมเนียม!$B$36*แผนรับนิสิตหลักสูตรหลังปรับปรุง!N42*100%)+(อัตราค่าธรรมเนียม!$B$37*แผนรับนิสิตหลักสูตรหลังปรับปรุง!N42)+(อัตราค่าธรรมเนียม!$B$36*แผนรับนิสิตหลักสูตรหลังปรับปรุง!O42*40%)+(อัตราค่าธรรมเนียม!$B$37*แผนรับนิสิตหลักสูตรหลังปรับปรุง!O42)+(อัตราค่าธรรมเนียม!$B$38*แผนรับนิสิตหลักสูตรหลังปรับปรุง!O42))</f>
        <v>29600</v>
      </c>
      <c r="L30" s="296">
        <f>((อัตราค่าธรรมเนียม!$B$36*แผนรับนิสิตหลักสูตรหลังปรับปรุง!O42*60%)+(อัตราค่าธรรมเนียม!$B$36*แผนรับนิสิตหลักสูตรหลังปรับปรุง!O42*100%)+(อัตราค่าธรรมเนียม!$B$37*แผนรับนิสิตหลักสูตรหลังปรับปรุง!O42)+(อัตราค่าธรรมเนียม!$B$36*แผนรับนิสิตหลักสูตรหลังปรับปรุง!P42*40%)+(อัตราค่าธรรมเนียม!$B$37*แผนรับนิสิตหลักสูตรหลังปรับปรุง!P42)+(อัตราค่าธรรมเนียม!$B$38*แผนรับนิสิตหลักสูตรหลังปรับปรุง!P42))</f>
        <v>29600</v>
      </c>
      <c r="M30" s="296">
        <f>((อัตราค่าธรรมเนียม!$B$36*แผนรับนิสิตหลักสูตรหลังปรับปรุง!P42*60%)+(อัตราค่าธรรมเนียม!$B$36*แผนรับนิสิตหลักสูตรหลังปรับปรุง!P42*100%)+(อัตราค่าธรรมเนียม!$B$37*แผนรับนิสิตหลักสูตรหลังปรับปรุง!P42)+(อัตราค่าธรรมเนียม!$B$36*แผนรับนิสิตหลักสูตรหลังปรับปรุง!Q42*40%)+(อัตราค่าธรรมเนียม!$B$37*แผนรับนิสิตหลักสูตรหลังปรับปรุง!Q42)+(อัตราค่าธรรมเนียม!$B$38*แผนรับนิสิตหลักสูตรหลังปรับปรุง!Q42))</f>
        <v>29600</v>
      </c>
      <c r="N30" s="296">
        <f>((อัตราค่าธรรมเนียม!$B$36*แผนรับนิสิตหลักสูตรหลังปรับปรุง!Q42*60%)+(อัตราค่าธรรมเนียม!$B$36*แผนรับนิสิตหลักสูตรหลังปรับปรุง!Q42*100%)+(อัตราค่าธรรมเนียม!$B$37*แผนรับนิสิตหลักสูตรหลังปรับปรุง!Q42)+(อัตราค่าธรรมเนียม!$B$36*แผนรับนิสิตหลักสูตรหลังปรับปรุง!R42*40%)+(อัตราค่าธรรมเนียม!$B$37*แผนรับนิสิตหลักสูตรหลังปรับปรุง!R42)+(อัตราค่าธรรมเนียม!$B$38*แผนรับนิสิตหลักสูตรหลังปรับปรุง!R42))</f>
        <v>29600</v>
      </c>
      <c r="O30" s="296">
        <f>((อัตราค่าธรรมเนียม!$B$36*แผนรับนิสิตหลักสูตรหลังปรับปรุง!R42*60%)+(อัตราค่าธรรมเนียม!$B$36*แผนรับนิสิตหลักสูตรหลังปรับปรุง!R42*100%)+(อัตราค่าธรรมเนียม!$B$37*แผนรับนิสิตหลักสูตรหลังปรับปรุง!R42)+(อัตราค่าธรรมเนียม!$B$36*แผนรับนิสิตหลักสูตรหลังปรับปรุง!S42*40%)+(อัตราค่าธรรมเนียม!$B$37*แผนรับนิสิตหลักสูตรหลังปรับปรุง!S42)+(อัตราค่าธรรมเนียม!$B$38*แผนรับนิสิตหลักสูตรหลังปรับปรุง!S42))</f>
        <v>29600</v>
      </c>
      <c r="P30" s="168" t="e">
        <f>((แผนรับนิสิตหลักสูตรหลังปรับปรุง!R42*'คชจ.หักเข้ามหาวิทยาลัย(เหมาจ่าย'!#REF!)+(แผนรับนิสิตหลักสูตรหลังปรับปรุง!R42*#REF!))</f>
        <v>#REF!</v>
      </c>
      <c r="Q30" s="168" t="e">
        <f>((แผนรับนิสิตหลักสูตรหลังปรับปรุง!S42*'คชจ.หักเข้ามหาวิทยาลัย(เหมาจ่าย'!#REF!)+(แผนรับนิสิตหลักสูตรหลังปรับปรุง!S42*#REF!))</f>
        <v>#REF!</v>
      </c>
      <c r="R30" s="168" t="e">
        <f>((แผนรับนิสิตหลักสูตรหลังปรับปรุง!T42*'คชจ.หักเข้ามหาวิทยาลัย(เหมาจ่าย'!#REF!)+(แผนรับนิสิตหลักสูตรหลังปรับปรุง!T42*#REF!))</f>
        <v>#REF!</v>
      </c>
      <c r="S30" s="168" t="e">
        <f>((แผนรับนิสิตหลักสูตรหลังปรับปรุง!U42*'คชจ.หักเข้ามหาวิทยาลัย(เหมาจ่าย'!#REF!)+(แผนรับนิสิตหลักสูตรหลังปรับปรุง!U42*#REF!))</f>
        <v>#REF!</v>
      </c>
      <c r="T30" s="168" t="e">
        <f>((แผนรับนิสิตหลักสูตรหลังปรับปรุง!V42*'คชจ.หักเข้ามหาวิทยาลัย(เหมาจ่าย'!#REF!)+(แผนรับนิสิตหลักสูตรหลังปรับปรุง!V42*#REF!))</f>
        <v>#REF!</v>
      </c>
      <c r="U30" s="168" t="e">
        <f>((แผนรับนิสิตหลักสูตรหลังปรับปรุง!W42*'คชจ.หักเข้ามหาวิทยาลัย(เหมาจ่าย'!#REF!)+(แผนรับนิสิตหลักสูตรหลังปรับปรุง!W42*#REF!))</f>
        <v>#REF!</v>
      </c>
      <c r="V30" s="168" t="e">
        <f>((แผนรับนิสิตหลักสูตรหลังปรับปรุง!X42*'คชจ.หักเข้ามหาวิทยาลัย(เหมาจ่าย'!#REF!)+(แผนรับนิสิตหลักสูตรหลังปรับปรุง!X42*#REF!))</f>
        <v>#REF!</v>
      </c>
      <c r="W30" s="168" t="e">
        <f>((แผนรับนิสิตหลักสูตรหลังปรับปรุง!Y42*'คชจ.หักเข้ามหาวิทยาลัย(เหมาจ่าย'!#REF!)+(แผนรับนิสิตหลักสูตรหลังปรับปรุง!Y42*#REF!))</f>
        <v>#REF!</v>
      </c>
      <c r="X30" s="168" t="e">
        <f>((แผนรับนิสิตหลักสูตรหลังปรับปรุง!Z42*'คชจ.หักเข้ามหาวิทยาลัย(เหมาจ่าย'!#REF!)+(แผนรับนิสิตหลักสูตรหลังปรับปรุง!Z42*#REF!))</f>
        <v>#REF!</v>
      </c>
      <c r="Y30" s="168" t="e">
        <f>((แผนรับนิสิตหลักสูตรหลังปรับปรุง!AA42*'คชจ.หักเข้ามหาวิทยาลัย(เหมาจ่าย'!#REF!)+(แผนรับนิสิตหลักสูตรหลังปรับปรุง!AA42*#REF!))</f>
        <v>#REF!</v>
      </c>
    </row>
    <row r="31" spans="1:25" s="146" customFormat="1">
      <c r="A31" s="161" t="s">
        <v>5811</v>
      </c>
      <c r="B31" s="353"/>
      <c r="C31" s="170">
        <f>SUM(C7:C30)</f>
        <v>62010</v>
      </c>
      <c r="D31" s="170">
        <f>SUM(D7:D30)</f>
        <v>979410</v>
      </c>
      <c r="E31" s="170">
        <f t="shared" ref="E31:Y31" si="0">SUM(E7:E30)</f>
        <v>3435860</v>
      </c>
      <c r="F31" s="170">
        <f t="shared" si="0"/>
        <v>5769650</v>
      </c>
      <c r="G31" s="170">
        <f t="shared" si="0"/>
        <v>8211650</v>
      </c>
      <c r="H31" s="170">
        <f t="shared" si="0"/>
        <v>10059800</v>
      </c>
      <c r="I31" s="170">
        <f t="shared" si="0"/>
        <v>10294250</v>
      </c>
      <c r="J31" s="170">
        <f t="shared" si="0"/>
        <v>10609250</v>
      </c>
      <c r="K31" s="170">
        <f t="shared" si="0"/>
        <v>10792400</v>
      </c>
      <c r="L31" s="170">
        <f t="shared" si="0"/>
        <v>10975550</v>
      </c>
      <c r="M31" s="170">
        <f t="shared" si="0"/>
        <v>11107400</v>
      </c>
      <c r="N31" s="170">
        <f t="shared" si="0"/>
        <v>11107400</v>
      </c>
      <c r="O31" s="170">
        <f t="shared" si="0"/>
        <v>11107400</v>
      </c>
      <c r="P31" s="170" t="e">
        <f t="shared" si="0"/>
        <v>#REF!</v>
      </c>
      <c r="Q31" s="170" t="e">
        <f t="shared" si="0"/>
        <v>#REF!</v>
      </c>
      <c r="R31" s="170" t="e">
        <f t="shared" si="0"/>
        <v>#REF!</v>
      </c>
      <c r="S31" s="170" t="e">
        <f t="shared" si="0"/>
        <v>#REF!</v>
      </c>
      <c r="T31" s="170" t="e">
        <f t="shared" si="0"/>
        <v>#REF!</v>
      </c>
      <c r="U31" s="170" t="e">
        <f t="shared" si="0"/>
        <v>#REF!</v>
      </c>
      <c r="V31" s="170" t="e">
        <f t="shared" si="0"/>
        <v>#REF!</v>
      </c>
      <c r="W31" s="170" t="e">
        <f t="shared" si="0"/>
        <v>#REF!</v>
      </c>
      <c r="X31" s="170" t="e">
        <f t="shared" si="0"/>
        <v>#REF!</v>
      </c>
      <c r="Y31" s="170" t="e">
        <f t="shared" si="0"/>
        <v>#REF!</v>
      </c>
    </row>
  </sheetData>
  <mergeCells count="2">
    <mergeCell ref="A1:O1"/>
    <mergeCell ref="D3:O3"/>
  </mergeCells>
  <pageMargins left="0.51181102362204722" right="0.11811023622047245" top="0.74803149606299213" bottom="0.74803149606299213" header="0.31496062992125984" footer="0.31496062992125984"/>
  <pageSetup paperSize="9" scale="8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E39"/>
  <sheetViews>
    <sheetView workbookViewId="0">
      <selection activeCell="B38" sqref="B38"/>
    </sheetView>
  </sheetViews>
  <sheetFormatPr defaultRowHeight="18.75"/>
  <cols>
    <col min="1" max="1" width="34.5703125" style="7" customWidth="1"/>
    <col min="2" max="4" width="16.42578125" style="7" customWidth="1"/>
    <col min="5" max="5" width="16.42578125" style="47" customWidth="1"/>
    <col min="6" max="16384" width="9.140625" style="7"/>
  </cols>
  <sheetData>
    <row r="1" spans="1:5">
      <c r="A1" s="369" t="s">
        <v>59</v>
      </c>
      <c r="B1" s="369"/>
      <c r="C1" s="369"/>
      <c r="D1" s="369"/>
      <c r="E1" s="369"/>
    </row>
    <row r="2" spans="1:5">
      <c r="A2" s="370" t="s">
        <v>5886</v>
      </c>
      <c r="B2" s="370"/>
      <c r="C2" s="370"/>
      <c r="D2" s="370"/>
    </row>
    <row r="3" spans="1:5">
      <c r="A3" s="43" t="s">
        <v>60</v>
      </c>
      <c r="B3" s="44" t="s">
        <v>61</v>
      </c>
      <c r="C3" s="44" t="s">
        <v>62</v>
      </c>
      <c r="D3" s="44" t="s">
        <v>63</v>
      </c>
      <c r="E3" s="48" t="s">
        <v>60</v>
      </c>
    </row>
    <row r="4" spans="1:5">
      <c r="A4" s="7" t="s">
        <v>64</v>
      </c>
      <c r="B4" s="42">
        <v>100</v>
      </c>
      <c r="C4" s="42">
        <v>400</v>
      </c>
      <c r="D4" s="42">
        <v>400</v>
      </c>
      <c r="E4" s="48"/>
    </row>
    <row r="5" spans="1:5">
      <c r="A5" s="7" t="s">
        <v>65</v>
      </c>
      <c r="B5" s="42">
        <v>400</v>
      </c>
      <c r="C5" s="42">
        <v>1500</v>
      </c>
      <c r="D5" s="42">
        <v>1500</v>
      </c>
      <c r="E5" s="48"/>
    </row>
    <row r="6" spans="1:5">
      <c r="A6" s="45" t="s">
        <v>66</v>
      </c>
      <c r="B6" s="46" t="s">
        <v>61</v>
      </c>
      <c r="C6" s="46" t="s">
        <v>62</v>
      </c>
      <c r="D6" s="46" t="s">
        <v>63</v>
      </c>
      <c r="E6" s="48"/>
    </row>
    <row r="7" spans="1:5">
      <c r="A7" s="7" t="s">
        <v>16</v>
      </c>
      <c r="B7" s="42">
        <v>10000</v>
      </c>
      <c r="C7" s="42">
        <v>10000</v>
      </c>
      <c r="D7" s="42">
        <v>5000</v>
      </c>
      <c r="E7" s="48"/>
    </row>
    <row r="8" spans="1:5">
      <c r="A8" s="7" t="s">
        <v>17</v>
      </c>
      <c r="B8" s="42">
        <v>10000</v>
      </c>
      <c r="C8" s="42">
        <v>10000</v>
      </c>
      <c r="D8" s="42">
        <v>5000</v>
      </c>
      <c r="E8" s="48"/>
    </row>
    <row r="9" spans="1:5">
      <c r="A9" s="7" t="s">
        <v>18</v>
      </c>
      <c r="B9" s="42">
        <v>12000</v>
      </c>
      <c r="C9" s="42">
        <v>12000</v>
      </c>
      <c r="D9" s="42">
        <v>6000</v>
      </c>
      <c r="E9" s="48"/>
    </row>
    <row r="10" spans="1:5">
      <c r="A10" s="7" t="s">
        <v>19</v>
      </c>
      <c r="B10" s="42">
        <v>0</v>
      </c>
      <c r="C10" s="42">
        <v>0</v>
      </c>
      <c r="D10" s="42">
        <v>0</v>
      </c>
      <c r="E10" s="48"/>
    </row>
    <row r="11" spans="1:5">
      <c r="A11" s="370" t="s">
        <v>5894</v>
      </c>
      <c r="B11" s="370"/>
      <c r="C11" s="370"/>
      <c r="D11" s="370"/>
      <c r="E11" s="48" t="s">
        <v>70</v>
      </c>
    </row>
    <row r="12" spans="1:5" s="47" customFormat="1">
      <c r="A12" s="43" t="s">
        <v>5945</v>
      </c>
      <c r="B12" s="44" t="s">
        <v>5944</v>
      </c>
      <c r="C12" s="44"/>
      <c r="D12" s="44"/>
      <c r="E12" s="48"/>
    </row>
    <row r="13" spans="1:5" s="47" customFormat="1">
      <c r="A13" s="47" t="s">
        <v>5946</v>
      </c>
      <c r="B13" s="48"/>
      <c r="C13" s="48"/>
      <c r="D13" s="48"/>
      <c r="E13" s="48"/>
    </row>
    <row r="14" spans="1:5">
      <c r="A14" s="7" t="s">
        <v>5948</v>
      </c>
      <c r="B14" s="42">
        <v>23000</v>
      </c>
      <c r="C14" s="42"/>
      <c r="D14" s="42"/>
      <c r="E14" s="48"/>
    </row>
    <row r="15" spans="1:5">
      <c r="A15" s="7" t="s">
        <v>5947</v>
      </c>
      <c r="B15" s="42"/>
      <c r="C15" s="42"/>
      <c r="D15" s="42"/>
      <c r="E15" s="48"/>
    </row>
    <row r="16" spans="1:5">
      <c r="A16" s="7" t="s">
        <v>5949</v>
      </c>
      <c r="B16" s="290">
        <v>45000</v>
      </c>
      <c r="C16" s="290"/>
      <c r="D16" s="290"/>
      <c r="E16" s="48"/>
    </row>
    <row r="17" spans="1:5" ht="20.25" customHeight="1">
      <c r="A17" s="7" t="s">
        <v>5950</v>
      </c>
      <c r="B17" s="290">
        <v>45000</v>
      </c>
      <c r="C17" s="290"/>
      <c r="D17" s="290"/>
      <c r="E17" s="48"/>
    </row>
    <row r="18" spans="1:5" ht="16.5" customHeight="1">
      <c r="A18" s="7" t="s">
        <v>5951</v>
      </c>
      <c r="B18" s="290">
        <v>45000</v>
      </c>
      <c r="C18" s="290"/>
      <c r="D18" s="290"/>
      <c r="E18" s="48"/>
    </row>
    <row r="19" spans="1:5" s="47" customFormat="1">
      <c r="A19" s="368" t="s">
        <v>5953</v>
      </c>
      <c r="B19" s="368"/>
      <c r="C19" s="368"/>
      <c r="D19" s="368"/>
      <c r="E19" s="48"/>
    </row>
    <row r="20" spans="1:5" s="47" customFormat="1">
      <c r="A20" s="294" t="s">
        <v>127</v>
      </c>
      <c r="B20" s="293" t="s">
        <v>5952</v>
      </c>
      <c r="C20" s="293"/>
      <c r="D20" s="293"/>
      <c r="E20" s="48"/>
    </row>
    <row r="21" spans="1:5" s="47" customFormat="1">
      <c r="A21" s="7" t="s">
        <v>5958</v>
      </c>
      <c r="B21" s="48">
        <v>800</v>
      </c>
      <c r="C21" s="48" t="s">
        <v>6009</v>
      </c>
      <c r="D21" s="48"/>
      <c r="E21" s="48"/>
    </row>
    <row r="22" spans="1:5" s="47" customFormat="1">
      <c r="A22" s="7" t="s">
        <v>5957</v>
      </c>
      <c r="B22" s="48">
        <v>500</v>
      </c>
      <c r="C22" s="48" t="s">
        <v>6009</v>
      </c>
      <c r="D22" s="48"/>
      <c r="E22" s="48"/>
    </row>
    <row r="23" spans="1:5" s="47" customFormat="1">
      <c r="A23" s="7" t="s">
        <v>5959</v>
      </c>
      <c r="B23" s="48">
        <v>500</v>
      </c>
      <c r="C23" s="48" t="s">
        <v>6009</v>
      </c>
      <c r="D23" s="48"/>
      <c r="E23" s="48"/>
    </row>
    <row r="24" spans="1:5" s="47" customFormat="1">
      <c r="A24" s="47" t="s">
        <v>56</v>
      </c>
      <c r="B24" s="298">
        <f>SUM(B21:B23)</f>
        <v>1800</v>
      </c>
      <c r="C24" s="48"/>
      <c r="D24" s="48"/>
      <c r="E24" s="48"/>
    </row>
    <row r="25" spans="1:5" s="47" customFormat="1">
      <c r="A25" s="7" t="s">
        <v>5965</v>
      </c>
      <c r="B25" s="340">
        <v>50</v>
      </c>
      <c r="C25" s="48">
        <v>100</v>
      </c>
      <c r="D25" s="48"/>
      <c r="E25" s="48"/>
    </row>
    <row r="26" spans="1:5" s="47" customFormat="1">
      <c r="A26" s="7" t="s">
        <v>5956</v>
      </c>
      <c r="B26" s="48">
        <v>200</v>
      </c>
      <c r="C26" s="48">
        <v>100</v>
      </c>
      <c r="D26" s="48"/>
      <c r="E26" s="48"/>
    </row>
    <row r="27" spans="1:5" s="47" customFormat="1">
      <c r="A27" s="7" t="s">
        <v>5955</v>
      </c>
      <c r="B27" s="48">
        <v>100</v>
      </c>
      <c r="C27" s="48">
        <v>100</v>
      </c>
      <c r="D27" s="48"/>
      <c r="E27" s="48"/>
    </row>
    <row r="28" spans="1:5" s="47" customFormat="1">
      <c r="A28" s="7"/>
      <c r="B28" s="300">
        <f>SUM(B26:B27)</f>
        <v>300</v>
      </c>
      <c r="C28" s="48"/>
      <c r="D28" s="48"/>
      <c r="E28" s="48"/>
    </row>
    <row r="29" spans="1:5" s="47" customFormat="1">
      <c r="A29" s="7" t="s">
        <v>5966</v>
      </c>
      <c r="B29" s="299">
        <v>70</v>
      </c>
      <c r="C29" s="48">
        <v>100</v>
      </c>
      <c r="D29" s="48"/>
      <c r="E29" s="48"/>
    </row>
    <row r="30" spans="1:5" s="47" customFormat="1">
      <c r="A30" s="7" t="s">
        <v>5960</v>
      </c>
      <c r="B30" s="48">
        <v>20000</v>
      </c>
      <c r="C30" s="48"/>
      <c r="D30" s="48"/>
      <c r="E30" s="48"/>
    </row>
    <row r="31" spans="1:5" s="47" customFormat="1">
      <c r="A31" s="367" t="s">
        <v>5954</v>
      </c>
      <c r="B31" s="367"/>
      <c r="C31" s="367"/>
      <c r="D31" s="367"/>
      <c r="E31" s="48"/>
    </row>
    <row r="32" spans="1:5" s="47" customFormat="1">
      <c r="A32" s="294" t="s">
        <v>127</v>
      </c>
      <c r="B32" s="293" t="s">
        <v>5952</v>
      </c>
      <c r="C32" s="293"/>
      <c r="D32" s="293"/>
      <c r="E32" s="48"/>
    </row>
    <row r="33" spans="1:5">
      <c r="A33" s="7" t="s">
        <v>5958</v>
      </c>
      <c r="B33" s="42">
        <v>1900</v>
      </c>
      <c r="C33" s="48" t="s">
        <v>6009</v>
      </c>
      <c r="D33" s="42"/>
      <c r="E33" s="48"/>
    </row>
    <row r="34" spans="1:5">
      <c r="A34" s="7" t="s">
        <v>5957</v>
      </c>
      <c r="B34" s="42">
        <v>1000</v>
      </c>
      <c r="C34" s="48" t="s">
        <v>6009</v>
      </c>
      <c r="D34" s="42"/>
      <c r="E34" s="48"/>
    </row>
    <row r="35" spans="1:5">
      <c r="A35" s="7" t="s">
        <v>5959</v>
      </c>
      <c r="B35" s="42">
        <v>700</v>
      </c>
      <c r="C35" s="48" t="s">
        <v>6009</v>
      </c>
      <c r="D35" s="42"/>
      <c r="E35" s="48"/>
    </row>
    <row r="36" spans="1:5">
      <c r="A36" s="7" t="s">
        <v>56</v>
      </c>
      <c r="B36" s="298">
        <f>SUM(B33:B35)</f>
        <v>3600</v>
      </c>
      <c r="C36" s="290"/>
      <c r="D36" s="290"/>
    </row>
    <row r="37" spans="1:5">
      <c r="A37" s="7" t="s">
        <v>5965</v>
      </c>
      <c r="B37" s="340">
        <v>50</v>
      </c>
      <c r="C37" s="338">
        <v>100</v>
      </c>
      <c r="D37" s="338"/>
    </row>
    <row r="38" spans="1:5">
      <c r="A38" s="7" t="s">
        <v>5809</v>
      </c>
      <c r="B38" s="300">
        <v>100</v>
      </c>
      <c r="C38" s="338">
        <v>100</v>
      </c>
      <c r="D38" s="292"/>
    </row>
    <row r="39" spans="1:5">
      <c r="A39" s="7" t="s">
        <v>5961</v>
      </c>
      <c r="B39" s="290">
        <v>500</v>
      </c>
    </row>
  </sheetData>
  <mergeCells count="5">
    <mergeCell ref="A31:D31"/>
    <mergeCell ref="A19:D19"/>
    <mergeCell ref="A1:E1"/>
    <mergeCell ref="A11:D11"/>
    <mergeCell ref="A2:D2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AC43"/>
  <sheetViews>
    <sheetView topLeftCell="A16" zoomScale="85" zoomScaleNormal="85" workbookViewId="0">
      <selection activeCell="A17" sqref="A17"/>
    </sheetView>
  </sheetViews>
  <sheetFormatPr defaultRowHeight="18.75"/>
  <cols>
    <col min="1" max="1" width="4.28515625" style="7" customWidth="1"/>
    <col min="2" max="2" width="26.28515625" style="7" customWidth="1"/>
    <col min="3" max="3" width="9.28515625" style="7" hidden="1" customWidth="1"/>
    <col min="4" max="6" width="9.140625" style="7" hidden="1" customWidth="1"/>
    <col min="7" max="7" width="9.140625" style="7" customWidth="1"/>
    <col min="8" max="17" width="9.140625" style="7"/>
    <col min="18" max="18" width="9.140625" style="7" customWidth="1"/>
    <col min="19" max="29" width="9.140625" style="7" hidden="1" customWidth="1"/>
    <col min="30" max="16384" width="9.140625" style="7"/>
  </cols>
  <sheetData>
    <row r="1" spans="1:29" hidden="1">
      <c r="A1" s="371" t="s">
        <v>0</v>
      </c>
      <c r="B1" s="371"/>
      <c r="C1" s="371"/>
      <c r="D1" s="371"/>
      <c r="E1" s="371"/>
      <c r="F1" s="371"/>
      <c r="G1" s="371"/>
      <c r="H1" s="371"/>
      <c r="I1" s="371"/>
      <c r="J1" s="371"/>
      <c r="K1" s="371"/>
      <c r="L1" s="371"/>
      <c r="M1" s="371"/>
      <c r="N1" s="371"/>
      <c r="O1" s="371"/>
      <c r="P1" s="371"/>
      <c r="Q1" s="371"/>
    </row>
    <row r="2" spans="1:29" hidden="1">
      <c r="A2" s="287" t="s">
        <v>5922</v>
      </c>
      <c r="B2" s="23"/>
      <c r="C2" s="24"/>
      <c r="D2" s="286" t="s">
        <v>1</v>
      </c>
      <c r="E2" s="202"/>
      <c r="F2" s="202"/>
      <c r="G2" s="372" t="s">
        <v>1</v>
      </c>
      <c r="H2" s="372"/>
      <c r="I2" s="372"/>
      <c r="J2" s="372"/>
      <c r="K2" s="372"/>
      <c r="L2" s="372"/>
      <c r="M2" s="372"/>
      <c r="N2" s="372"/>
      <c r="O2" s="372"/>
      <c r="P2" s="372"/>
      <c r="Q2" s="373"/>
      <c r="R2" s="202"/>
      <c r="S2" s="202"/>
      <c r="T2" s="202"/>
      <c r="U2" s="202"/>
      <c r="V2" s="202"/>
      <c r="W2" s="202"/>
      <c r="X2" s="202"/>
      <c r="Y2" s="202"/>
      <c r="Z2" s="202"/>
      <c r="AA2" s="202"/>
      <c r="AB2" s="202"/>
      <c r="AC2" s="203"/>
    </row>
    <row r="3" spans="1:29" hidden="1">
      <c r="A3" s="25"/>
      <c r="B3" s="27"/>
      <c r="C3" s="291">
        <v>2555</v>
      </c>
      <c r="D3" s="289">
        <v>2556</v>
      </c>
      <c r="E3" s="291">
        <v>2557</v>
      </c>
      <c r="F3" s="289">
        <v>2558</v>
      </c>
      <c r="G3" s="291">
        <v>2559</v>
      </c>
      <c r="H3" s="29">
        <v>2560</v>
      </c>
      <c r="I3" s="289">
        <v>2561</v>
      </c>
      <c r="J3" s="29">
        <v>2562</v>
      </c>
      <c r="K3" s="289">
        <v>2563</v>
      </c>
      <c r="L3" s="29">
        <v>2564</v>
      </c>
      <c r="M3" s="289">
        <v>2565</v>
      </c>
      <c r="N3" s="29">
        <v>2566</v>
      </c>
      <c r="O3" s="289">
        <v>2567</v>
      </c>
      <c r="P3" s="29">
        <v>2568</v>
      </c>
      <c r="Q3" s="289">
        <v>2569</v>
      </c>
      <c r="R3" s="29">
        <v>2570</v>
      </c>
      <c r="S3" s="289">
        <v>2571</v>
      </c>
      <c r="T3" s="29">
        <v>2572</v>
      </c>
      <c r="U3" s="289">
        <v>2573</v>
      </c>
      <c r="V3" s="29">
        <v>2574</v>
      </c>
      <c r="W3" s="289">
        <v>2575</v>
      </c>
      <c r="X3" s="29">
        <v>2576</v>
      </c>
      <c r="Y3" s="289">
        <v>2577</v>
      </c>
      <c r="Z3" s="29">
        <v>2578</v>
      </c>
      <c r="AA3" s="289">
        <v>2579</v>
      </c>
      <c r="AB3" s="29">
        <v>2580</v>
      </c>
      <c r="AC3" s="289">
        <v>2581</v>
      </c>
    </row>
    <row r="4" spans="1:29" s="20" customFormat="1" hidden="1">
      <c r="A4" s="10"/>
      <c r="B4" s="11"/>
      <c r="C4" s="11"/>
      <c r="D4" s="35"/>
      <c r="E4" s="35"/>
      <c r="F4" s="35"/>
      <c r="G4" s="342">
        <v>2559</v>
      </c>
      <c r="H4" s="12" t="s">
        <v>7</v>
      </c>
      <c r="I4" s="12" t="s">
        <v>8</v>
      </c>
      <c r="J4" s="12" t="s">
        <v>9</v>
      </c>
      <c r="K4" s="12" t="s">
        <v>10</v>
      </c>
      <c r="L4" s="12" t="s">
        <v>11</v>
      </c>
      <c r="M4" s="12" t="s">
        <v>12</v>
      </c>
      <c r="N4" s="12" t="s">
        <v>13</v>
      </c>
      <c r="O4" s="12" t="s">
        <v>14</v>
      </c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</row>
    <row r="5" spans="1:29" ht="17.25" hidden="1" customHeight="1">
      <c r="A5" s="31" t="s">
        <v>5917</v>
      </c>
      <c r="B5" s="32"/>
      <c r="C5" s="32"/>
      <c r="D5" s="36"/>
      <c r="E5" s="36">
        <v>4</v>
      </c>
      <c r="F5" s="36">
        <v>3</v>
      </c>
      <c r="G5" s="13">
        <v>2</v>
      </c>
      <c r="H5" s="13">
        <v>1</v>
      </c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</row>
    <row r="6" spans="1:29" hidden="1">
      <c r="A6" s="10"/>
      <c r="B6" s="11" t="s">
        <v>5913</v>
      </c>
      <c r="C6" s="11"/>
      <c r="D6" s="35"/>
      <c r="E6" s="35"/>
      <c r="F6" s="35"/>
      <c r="G6" s="13"/>
      <c r="H6" s="13">
        <v>150</v>
      </c>
      <c r="I6" s="13">
        <v>150</v>
      </c>
      <c r="J6" s="13">
        <v>150</v>
      </c>
      <c r="K6" s="13">
        <v>150</v>
      </c>
      <c r="L6" s="13">
        <v>150</v>
      </c>
      <c r="M6" s="13">
        <v>150</v>
      </c>
      <c r="N6" s="13">
        <v>150</v>
      </c>
      <c r="O6" s="13">
        <v>150</v>
      </c>
      <c r="P6" s="13">
        <v>150</v>
      </c>
      <c r="Q6" s="13">
        <v>150</v>
      </c>
      <c r="R6" s="13">
        <v>150</v>
      </c>
      <c r="S6" s="13">
        <v>150</v>
      </c>
      <c r="T6" s="13">
        <v>150</v>
      </c>
      <c r="U6" s="13">
        <v>150</v>
      </c>
      <c r="V6" s="13">
        <v>150</v>
      </c>
      <c r="W6" s="13">
        <v>150</v>
      </c>
      <c r="X6" s="13">
        <v>150</v>
      </c>
      <c r="Y6" s="13">
        <v>150</v>
      </c>
      <c r="Z6" s="13">
        <v>150</v>
      </c>
      <c r="AA6" s="13">
        <v>150</v>
      </c>
      <c r="AB6" s="13">
        <v>150</v>
      </c>
      <c r="AC6" s="13">
        <v>150</v>
      </c>
    </row>
    <row r="7" spans="1:29" hidden="1">
      <c r="A7" s="10"/>
      <c r="B7" s="11" t="s">
        <v>5914</v>
      </c>
      <c r="C7" s="11"/>
      <c r="D7" s="35"/>
      <c r="E7" s="35"/>
      <c r="F7" s="35"/>
      <c r="G7" s="13"/>
      <c r="H7" s="13">
        <v>180</v>
      </c>
      <c r="I7" s="13">
        <v>180</v>
      </c>
      <c r="J7" s="13">
        <v>180</v>
      </c>
      <c r="K7" s="13">
        <v>180</v>
      </c>
      <c r="L7" s="13">
        <v>180</v>
      </c>
      <c r="M7" s="13">
        <v>180</v>
      </c>
      <c r="N7" s="13">
        <v>180</v>
      </c>
      <c r="O7" s="13">
        <v>180</v>
      </c>
      <c r="P7" s="13">
        <v>180</v>
      </c>
      <c r="Q7" s="13">
        <v>180</v>
      </c>
      <c r="R7" s="13">
        <v>180</v>
      </c>
      <c r="S7" s="13">
        <v>180</v>
      </c>
      <c r="T7" s="13">
        <v>180</v>
      </c>
      <c r="U7" s="13">
        <v>180</v>
      </c>
      <c r="V7" s="13">
        <v>180</v>
      </c>
      <c r="W7" s="13">
        <v>180</v>
      </c>
      <c r="X7" s="13">
        <v>180</v>
      </c>
      <c r="Y7" s="13">
        <v>180</v>
      </c>
      <c r="Z7" s="13">
        <v>180</v>
      </c>
      <c r="AA7" s="13">
        <v>180</v>
      </c>
      <c r="AB7" s="13">
        <v>180</v>
      </c>
      <c r="AC7" s="13">
        <v>180</v>
      </c>
    </row>
    <row r="8" spans="1:29" hidden="1">
      <c r="A8" s="10"/>
      <c r="B8" s="11" t="s">
        <v>5915</v>
      </c>
      <c r="C8" s="11"/>
      <c r="D8" s="35"/>
      <c r="E8" s="35"/>
      <c r="F8" s="35"/>
      <c r="G8" s="13"/>
      <c r="H8" s="13">
        <v>135</v>
      </c>
      <c r="I8" s="13">
        <v>135</v>
      </c>
      <c r="J8" s="13">
        <v>135</v>
      </c>
      <c r="K8" s="13">
        <v>135</v>
      </c>
      <c r="L8" s="13">
        <v>135</v>
      </c>
      <c r="M8" s="13">
        <v>135</v>
      </c>
      <c r="N8" s="13">
        <v>135</v>
      </c>
      <c r="O8" s="13">
        <v>135</v>
      </c>
      <c r="P8" s="13">
        <v>135</v>
      </c>
      <c r="Q8" s="13">
        <v>135</v>
      </c>
      <c r="R8" s="13">
        <v>135</v>
      </c>
      <c r="S8" s="13">
        <v>135</v>
      </c>
      <c r="T8" s="13">
        <v>135</v>
      </c>
      <c r="U8" s="13">
        <v>135</v>
      </c>
      <c r="V8" s="13">
        <v>135</v>
      </c>
      <c r="W8" s="13">
        <v>135</v>
      </c>
      <c r="X8" s="13">
        <v>135</v>
      </c>
      <c r="Y8" s="13">
        <v>135</v>
      </c>
      <c r="Z8" s="13">
        <v>135</v>
      </c>
      <c r="AA8" s="13">
        <v>135</v>
      </c>
      <c r="AB8" s="13">
        <v>135</v>
      </c>
      <c r="AC8" s="13">
        <v>135</v>
      </c>
    </row>
    <row r="9" spans="1:29" hidden="1">
      <c r="A9" s="10"/>
      <c r="B9" s="11" t="s">
        <v>5916</v>
      </c>
      <c r="C9" s="11"/>
      <c r="D9" s="35"/>
      <c r="E9" s="35"/>
      <c r="F9" s="35"/>
      <c r="G9" s="13"/>
      <c r="H9" s="13">
        <v>90</v>
      </c>
      <c r="I9" s="13">
        <v>90</v>
      </c>
      <c r="J9" s="13">
        <v>135</v>
      </c>
      <c r="K9" s="13">
        <v>135</v>
      </c>
      <c r="L9" s="13">
        <v>135</v>
      </c>
      <c r="M9" s="13">
        <v>180</v>
      </c>
      <c r="N9" s="13">
        <v>180</v>
      </c>
      <c r="O9" s="13">
        <v>180</v>
      </c>
      <c r="P9" s="13">
        <v>180</v>
      </c>
      <c r="Q9" s="13">
        <v>180</v>
      </c>
      <c r="R9" s="13">
        <v>180</v>
      </c>
      <c r="S9" s="13">
        <v>180</v>
      </c>
      <c r="T9" s="13">
        <v>180</v>
      </c>
      <c r="U9" s="13">
        <v>180</v>
      </c>
      <c r="V9" s="13">
        <v>180</v>
      </c>
      <c r="W9" s="13">
        <v>180</v>
      </c>
      <c r="X9" s="13">
        <v>180</v>
      </c>
      <c r="Y9" s="13">
        <v>180</v>
      </c>
      <c r="Z9" s="13">
        <v>180</v>
      </c>
      <c r="AA9" s="13">
        <v>180</v>
      </c>
      <c r="AB9" s="13">
        <v>180</v>
      </c>
      <c r="AC9" s="13">
        <v>180</v>
      </c>
    </row>
    <row r="10" spans="1:29" hidden="1">
      <c r="A10" s="31" t="s">
        <v>5918</v>
      </c>
      <c r="B10" s="32"/>
      <c r="C10" s="32"/>
      <c r="D10" s="210"/>
      <c r="E10" s="352"/>
      <c r="F10" s="36">
        <v>2</v>
      </c>
      <c r="G10" s="36">
        <v>1</v>
      </c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</row>
    <row r="11" spans="1:29" hidden="1">
      <c r="A11" s="10"/>
      <c r="B11" s="11" t="s">
        <v>5921</v>
      </c>
      <c r="C11" s="11"/>
      <c r="D11" s="13"/>
      <c r="E11" s="13"/>
      <c r="F11" s="35"/>
      <c r="G11" s="13">
        <v>35</v>
      </c>
      <c r="H11" s="13">
        <v>35</v>
      </c>
      <c r="I11" s="13">
        <v>35</v>
      </c>
      <c r="J11" s="13">
        <v>35</v>
      </c>
      <c r="K11" s="13">
        <v>35</v>
      </c>
      <c r="L11" s="13">
        <v>35</v>
      </c>
      <c r="M11" s="13">
        <v>35</v>
      </c>
      <c r="N11" s="13">
        <v>35</v>
      </c>
      <c r="O11" s="13">
        <v>35</v>
      </c>
      <c r="P11" s="13">
        <v>35</v>
      </c>
      <c r="Q11" s="13">
        <v>35</v>
      </c>
      <c r="R11" s="13">
        <v>35</v>
      </c>
      <c r="S11" s="13">
        <v>35</v>
      </c>
      <c r="T11" s="13">
        <v>35</v>
      </c>
      <c r="U11" s="13">
        <v>35</v>
      </c>
      <c r="V11" s="13">
        <v>35</v>
      </c>
      <c r="W11" s="13">
        <v>35</v>
      </c>
      <c r="X11" s="13">
        <v>35</v>
      </c>
      <c r="Y11" s="13">
        <v>35</v>
      </c>
      <c r="Z11" s="13">
        <v>35</v>
      </c>
      <c r="AA11" s="13">
        <v>35</v>
      </c>
      <c r="AB11" s="13">
        <v>35</v>
      </c>
      <c r="AC11" s="13">
        <v>35</v>
      </c>
    </row>
    <row r="12" spans="1:29" hidden="1">
      <c r="A12" s="31" t="s">
        <v>5919</v>
      </c>
      <c r="B12" s="32"/>
      <c r="C12" s="32"/>
      <c r="D12" s="352"/>
      <c r="E12" s="210">
        <v>3</v>
      </c>
      <c r="F12" s="36">
        <v>2</v>
      </c>
      <c r="G12" s="36">
        <v>1</v>
      </c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</row>
    <row r="13" spans="1:29" hidden="1">
      <c r="A13" s="10"/>
      <c r="B13" s="200" t="s">
        <v>5920</v>
      </c>
      <c r="C13" s="11"/>
      <c r="D13" s="35"/>
      <c r="E13" s="35"/>
      <c r="F13" s="35"/>
      <c r="G13" s="201">
        <v>4</v>
      </c>
      <c r="H13" s="201">
        <v>4</v>
      </c>
      <c r="I13" s="201">
        <v>4</v>
      </c>
      <c r="J13" s="201">
        <v>4</v>
      </c>
      <c r="K13" s="201">
        <v>4</v>
      </c>
      <c r="L13" s="201">
        <v>4</v>
      </c>
      <c r="M13" s="201">
        <v>4</v>
      </c>
      <c r="N13" s="201">
        <v>4</v>
      </c>
      <c r="O13" s="201">
        <v>4</v>
      </c>
      <c r="P13" s="201">
        <v>4</v>
      </c>
      <c r="Q13" s="201">
        <v>4</v>
      </c>
      <c r="R13" s="201">
        <v>4</v>
      </c>
      <c r="S13" s="201">
        <v>4</v>
      </c>
      <c r="T13" s="201">
        <v>4</v>
      </c>
      <c r="U13" s="201">
        <v>4</v>
      </c>
      <c r="V13" s="201">
        <v>4</v>
      </c>
      <c r="W13" s="201">
        <v>4</v>
      </c>
      <c r="X13" s="201">
        <v>4</v>
      </c>
      <c r="Y13" s="201">
        <v>4</v>
      </c>
      <c r="Z13" s="201">
        <v>4</v>
      </c>
      <c r="AA13" s="201">
        <v>4</v>
      </c>
      <c r="AB13" s="201">
        <v>4</v>
      </c>
      <c r="AC13" s="201">
        <v>4</v>
      </c>
    </row>
    <row r="14" spans="1:29" s="30" customFormat="1" hidden="1">
      <c r="A14" s="37"/>
      <c r="B14" s="33" t="s">
        <v>24</v>
      </c>
      <c r="C14" s="33"/>
      <c r="D14" s="34"/>
      <c r="E14" s="34"/>
      <c r="F14" s="34">
        <f>SUM(F5:F13)</f>
        <v>7</v>
      </c>
      <c r="G14" s="339">
        <f t="shared" ref="G14:J14" si="0">SUM(G5:G13)</f>
        <v>43</v>
      </c>
      <c r="H14" s="339">
        <f t="shared" si="0"/>
        <v>595</v>
      </c>
      <c r="I14" s="339">
        <f t="shared" si="0"/>
        <v>594</v>
      </c>
      <c r="J14" s="339">
        <f t="shared" si="0"/>
        <v>639</v>
      </c>
      <c r="K14" s="28">
        <f t="shared" ref="K14:AC14" si="1">SUM(K6:K13)</f>
        <v>639</v>
      </c>
      <c r="L14" s="28">
        <f t="shared" si="1"/>
        <v>639</v>
      </c>
      <c r="M14" s="28">
        <f t="shared" si="1"/>
        <v>684</v>
      </c>
      <c r="N14" s="28">
        <f t="shared" si="1"/>
        <v>684</v>
      </c>
      <c r="O14" s="28">
        <f t="shared" si="1"/>
        <v>684</v>
      </c>
      <c r="P14" s="28">
        <f t="shared" si="1"/>
        <v>684</v>
      </c>
      <c r="Q14" s="28">
        <f t="shared" si="1"/>
        <v>684</v>
      </c>
      <c r="R14" s="28">
        <f t="shared" si="1"/>
        <v>684</v>
      </c>
      <c r="S14" s="28">
        <f t="shared" si="1"/>
        <v>684</v>
      </c>
      <c r="T14" s="28">
        <f t="shared" si="1"/>
        <v>684</v>
      </c>
      <c r="U14" s="28">
        <f t="shared" si="1"/>
        <v>684</v>
      </c>
      <c r="V14" s="28">
        <f t="shared" si="1"/>
        <v>684</v>
      </c>
      <c r="W14" s="28">
        <f t="shared" si="1"/>
        <v>684</v>
      </c>
      <c r="X14" s="28">
        <f t="shared" si="1"/>
        <v>684</v>
      </c>
      <c r="Y14" s="28">
        <f t="shared" si="1"/>
        <v>684</v>
      </c>
      <c r="Z14" s="28">
        <f t="shared" si="1"/>
        <v>684</v>
      </c>
      <c r="AA14" s="28">
        <f t="shared" si="1"/>
        <v>684</v>
      </c>
      <c r="AB14" s="28">
        <f t="shared" si="1"/>
        <v>684</v>
      </c>
      <c r="AC14" s="28">
        <f t="shared" si="1"/>
        <v>684</v>
      </c>
    </row>
    <row r="15" spans="1:29" hidden="1"/>
    <row r="16" spans="1:29" s="30" customFormat="1">
      <c r="A16" s="30" t="s">
        <v>6012</v>
      </c>
    </row>
    <row r="17" spans="1:29">
      <c r="A17" s="22" t="s">
        <v>5875</v>
      </c>
      <c r="B17" s="23"/>
      <c r="C17" s="24"/>
      <c r="D17" s="286"/>
      <c r="E17" s="202"/>
      <c r="F17" s="202"/>
      <c r="G17" s="372" t="s">
        <v>1</v>
      </c>
      <c r="H17" s="372"/>
      <c r="I17" s="372"/>
      <c r="J17" s="372"/>
      <c r="K17" s="372"/>
      <c r="L17" s="372"/>
      <c r="M17" s="372"/>
      <c r="N17" s="372"/>
      <c r="O17" s="372"/>
      <c r="P17" s="372"/>
      <c r="Q17" s="373"/>
      <c r="R17" s="202"/>
      <c r="S17" s="202"/>
      <c r="T17" s="202"/>
      <c r="U17" s="202"/>
      <c r="V17" s="202"/>
      <c r="W17" s="202"/>
      <c r="X17" s="202"/>
      <c r="Y17" s="202"/>
      <c r="Z17" s="202"/>
      <c r="AA17" s="202"/>
      <c r="AB17" s="202"/>
      <c r="AC17" s="203"/>
    </row>
    <row r="18" spans="1:29">
      <c r="A18" s="25"/>
      <c r="B18" s="26"/>
      <c r="C18" s="291">
        <v>2555</v>
      </c>
      <c r="D18" s="289">
        <v>2556</v>
      </c>
      <c r="E18" s="291">
        <v>2557</v>
      </c>
      <c r="F18" s="34">
        <v>2558</v>
      </c>
      <c r="G18" s="28">
        <v>2559</v>
      </c>
      <c r="H18" s="291">
        <v>2560</v>
      </c>
      <c r="I18" s="291">
        <v>2561</v>
      </c>
      <c r="J18" s="291">
        <v>2562</v>
      </c>
      <c r="K18" s="291">
        <v>2563</v>
      </c>
      <c r="L18" s="291">
        <v>2564</v>
      </c>
      <c r="M18" s="291">
        <v>2565</v>
      </c>
      <c r="N18" s="291">
        <v>2566</v>
      </c>
      <c r="O18" s="291">
        <v>2567</v>
      </c>
      <c r="P18" s="291">
        <v>2568</v>
      </c>
      <c r="Q18" s="291">
        <v>2569</v>
      </c>
      <c r="R18" s="291">
        <v>2570</v>
      </c>
      <c r="S18" s="291">
        <v>2571</v>
      </c>
      <c r="T18" s="291">
        <v>2572</v>
      </c>
      <c r="U18" s="291">
        <v>2573</v>
      </c>
      <c r="V18" s="291">
        <v>2574</v>
      </c>
      <c r="W18" s="291">
        <v>2575</v>
      </c>
      <c r="X18" s="291">
        <v>2576</v>
      </c>
      <c r="Y18" s="291">
        <v>2577</v>
      </c>
      <c r="Z18" s="291">
        <v>2578</v>
      </c>
      <c r="AA18" s="291">
        <v>2579</v>
      </c>
      <c r="AB18" s="291">
        <v>2580</v>
      </c>
      <c r="AC18" s="291">
        <v>2581</v>
      </c>
    </row>
    <row r="19" spans="1:29">
      <c r="A19" s="8" t="s">
        <v>5943</v>
      </c>
      <c r="B19" s="19"/>
      <c r="C19" s="16"/>
      <c r="D19" s="16"/>
      <c r="E19" s="16"/>
      <c r="F19" s="16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6"/>
    </row>
    <row r="20" spans="1:29">
      <c r="A20" s="10"/>
      <c r="B20" s="20" t="s">
        <v>5984</v>
      </c>
      <c r="C20" s="18"/>
      <c r="D20" s="18"/>
      <c r="E20" s="18"/>
      <c r="F20" s="13"/>
      <c r="G20" s="13"/>
      <c r="H20" s="13">
        <f t="shared" ref="H20:AC20" si="2">H6</f>
        <v>150</v>
      </c>
      <c r="I20" s="13">
        <f t="shared" si="2"/>
        <v>150</v>
      </c>
      <c r="J20" s="13">
        <f t="shared" si="2"/>
        <v>150</v>
      </c>
      <c r="K20" s="13">
        <f t="shared" si="2"/>
        <v>150</v>
      </c>
      <c r="L20" s="13">
        <f t="shared" si="2"/>
        <v>150</v>
      </c>
      <c r="M20" s="13">
        <f t="shared" si="2"/>
        <v>150</v>
      </c>
      <c r="N20" s="13">
        <f t="shared" si="2"/>
        <v>150</v>
      </c>
      <c r="O20" s="13">
        <f t="shared" si="2"/>
        <v>150</v>
      </c>
      <c r="P20" s="13">
        <f t="shared" si="2"/>
        <v>150</v>
      </c>
      <c r="Q20" s="13">
        <f t="shared" si="2"/>
        <v>150</v>
      </c>
      <c r="R20" s="13">
        <f t="shared" si="2"/>
        <v>150</v>
      </c>
      <c r="S20" s="13">
        <f t="shared" si="2"/>
        <v>150</v>
      </c>
      <c r="T20" s="13">
        <f t="shared" si="2"/>
        <v>150</v>
      </c>
      <c r="U20" s="13">
        <f t="shared" si="2"/>
        <v>150</v>
      </c>
      <c r="V20" s="13">
        <f t="shared" si="2"/>
        <v>150</v>
      </c>
      <c r="W20" s="13">
        <f t="shared" si="2"/>
        <v>150</v>
      </c>
      <c r="X20" s="13">
        <f t="shared" si="2"/>
        <v>150</v>
      </c>
      <c r="Y20" s="13">
        <f t="shared" si="2"/>
        <v>150</v>
      </c>
      <c r="Z20" s="13">
        <f t="shared" si="2"/>
        <v>150</v>
      </c>
      <c r="AA20" s="13">
        <f t="shared" si="2"/>
        <v>150</v>
      </c>
      <c r="AB20" s="13">
        <f t="shared" si="2"/>
        <v>150</v>
      </c>
      <c r="AC20" s="13">
        <f t="shared" si="2"/>
        <v>150</v>
      </c>
    </row>
    <row r="21" spans="1:29">
      <c r="A21" s="10"/>
      <c r="B21" s="20" t="s">
        <v>5985</v>
      </c>
      <c r="C21" s="18"/>
      <c r="D21" s="18"/>
      <c r="E21" s="18"/>
      <c r="F21" s="13"/>
      <c r="G21" s="13"/>
      <c r="H21" s="13">
        <f t="shared" ref="H21:AC21" si="3">G6</f>
        <v>0</v>
      </c>
      <c r="I21" s="13">
        <f t="shared" si="3"/>
        <v>150</v>
      </c>
      <c r="J21" s="13">
        <f t="shared" si="3"/>
        <v>150</v>
      </c>
      <c r="K21" s="13">
        <f t="shared" si="3"/>
        <v>150</v>
      </c>
      <c r="L21" s="13">
        <f t="shared" si="3"/>
        <v>150</v>
      </c>
      <c r="M21" s="13">
        <f t="shared" si="3"/>
        <v>150</v>
      </c>
      <c r="N21" s="13">
        <f t="shared" si="3"/>
        <v>150</v>
      </c>
      <c r="O21" s="13">
        <f t="shared" si="3"/>
        <v>150</v>
      </c>
      <c r="P21" s="13">
        <f t="shared" si="3"/>
        <v>150</v>
      </c>
      <c r="Q21" s="13">
        <f t="shared" si="3"/>
        <v>150</v>
      </c>
      <c r="R21" s="13">
        <f t="shared" si="3"/>
        <v>150</v>
      </c>
      <c r="S21" s="13">
        <f t="shared" si="3"/>
        <v>150</v>
      </c>
      <c r="T21" s="13">
        <f t="shared" si="3"/>
        <v>150</v>
      </c>
      <c r="U21" s="13">
        <f t="shared" si="3"/>
        <v>150</v>
      </c>
      <c r="V21" s="13">
        <f t="shared" si="3"/>
        <v>150</v>
      </c>
      <c r="W21" s="13">
        <f t="shared" si="3"/>
        <v>150</v>
      </c>
      <c r="X21" s="13">
        <f t="shared" si="3"/>
        <v>150</v>
      </c>
      <c r="Y21" s="13">
        <f t="shared" si="3"/>
        <v>150</v>
      </c>
      <c r="Z21" s="13">
        <f t="shared" si="3"/>
        <v>150</v>
      </c>
      <c r="AA21" s="13">
        <f t="shared" si="3"/>
        <v>150</v>
      </c>
      <c r="AB21" s="13">
        <f t="shared" si="3"/>
        <v>150</v>
      </c>
      <c r="AC21" s="13">
        <f t="shared" si="3"/>
        <v>150</v>
      </c>
    </row>
    <row r="22" spans="1:29">
      <c r="A22" s="10"/>
      <c r="B22" s="20" t="s">
        <v>5986</v>
      </c>
      <c r="C22" s="18"/>
      <c r="D22" s="18"/>
      <c r="E22" s="18"/>
      <c r="F22" s="13"/>
      <c r="G22" s="13"/>
      <c r="H22" s="13">
        <f t="shared" ref="H22:AC22" si="4">F6</f>
        <v>0</v>
      </c>
      <c r="I22" s="13">
        <f t="shared" si="4"/>
        <v>0</v>
      </c>
      <c r="J22" s="13">
        <f t="shared" si="4"/>
        <v>150</v>
      </c>
      <c r="K22" s="13">
        <f t="shared" si="4"/>
        <v>150</v>
      </c>
      <c r="L22" s="13">
        <f t="shared" si="4"/>
        <v>150</v>
      </c>
      <c r="M22" s="13">
        <f t="shared" si="4"/>
        <v>150</v>
      </c>
      <c r="N22" s="13">
        <f t="shared" si="4"/>
        <v>150</v>
      </c>
      <c r="O22" s="13">
        <f t="shared" si="4"/>
        <v>150</v>
      </c>
      <c r="P22" s="13">
        <f t="shared" si="4"/>
        <v>150</v>
      </c>
      <c r="Q22" s="13">
        <f t="shared" si="4"/>
        <v>150</v>
      </c>
      <c r="R22" s="13">
        <f t="shared" si="4"/>
        <v>150</v>
      </c>
      <c r="S22" s="13">
        <f t="shared" si="4"/>
        <v>150</v>
      </c>
      <c r="T22" s="13">
        <f t="shared" si="4"/>
        <v>150</v>
      </c>
      <c r="U22" s="13">
        <f t="shared" si="4"/>
        <v>150</v>
      </c>
      <c r="V22" s="13">
        <f t="shared" si="4"/>
        <v>150</v>
      </c>
      <c r="W22" s="13">
        <f t="shared" si="4"/>
        <v>150</v>
      </c>
      <c r="X22" s="13">
        <f t="shared" si="4"/>
        <v>150</v>
      </c>
      <c r="Y22" s="13">
        <f t="shared" si="4"/>
        <v>150</v>
      </c>
      <c r="Z22" s="13">
        <f t="shared" si="4"/>
        <v>150</v>
      </c>
      <c r="AA22" s="13">
        <f t="shared" si="4"/>
        <v>150</v>
      </c>
      <c r="AB22" s="13">
        <f t="shared" si="4"/>
        <v>150</v>
      </c>
      <c r="AC22" s="13">
        <f t="shared" si="4"/>
        <v>150</v>
      </c>
    </row>
    <row r="23" spans="1:29">
      <c r="A23" s="10"/>
      <c r="B23" s="20" t="s">
        <v>5987</v>
      </c>
      <c r="C23" s="18"/>
      <c r="D23" s="18"/>
      <c r="E23" s="18"/>
      <c r="F23" s="13"/>
      <c r="G23" s="13"/>
      <c r="H23" s="13">
        <f t="shared" ref="H23:AC23" si="5">E6</f>
        <v>0</v>
      </c>
      <c r="I23" s="13">
        <f t="shared" si="5"/>
        <v>0</v>
      </c>
      <c r="J23" s="13">
        <f t="shared" si="5"/>
        <v>0</v>
      </c>
      <c r="K23" s="13">
        <f t="shared" si="5"/>
        <v>150</v>
      </c>
      <c r="L23" s="13">
        <f t="shared" si="5"/>
        <v>150</v>
      </c>
      <c r="M23" s="13">
        <f t="shared" si="5"/>
        <v>150</v>
      </c>
      <c r="N23" s="13">
        <f t="shared" si="5"/>
        <v>150</v>
      </c>
      <c r="O23" s="13">
        <f t="shared" si="5"/>
        <v>150</v>
      </c>
      <c r="P23" s="13">
        <f t="shared" si="5"/>
        <v>150</v>
      </c>
      <c r="Q23" s="13">
        <f t="shared" si="5"/>
        <v>150</v>
      </c>
      <c r="R23" s="13">
        <f t="shared" si="5"/>
        <v>150</v>
      </c>
      <c r="S23" s="13">
        <f t="shared" si="5"/>
        <v>150</v>
      </c>
      <c r="T23" s="13">
        <f t="shared" si="5"/>
        <v>150</v>
      </c>
      <c r="U23" s="13">
        <f t="shared" si="5"/>
        <v>150</v>
      </c>
      <c r="V23" s="13">
        <f t="shared" si="5"/>
        <v>150</v>
      </c>
      <c r="W23" s="13">
        <f t="shared" si="5"/>
        <v>150</v>
      </c>
      <c r="X23" s="13">
        <f t="shared" si="5"/>
        <v>150</v>
      </c>
      <c r="Y23" s="13">
        <f t="shared" si="5"/>
        <v>150</v>
      </c>
      <c r="Z23" s="13">
        <f t="shared" si="5"/>
        <v>150</v>
      </c>
      <c r="AA23" s="13">
        <f t="shared" si="5"/>
        <v>150</v>
      </c>
      <c r="AB23" s="13">
        <f t="shared" si="5"/>
        <v>150</v>
      </c>
      <c r="AC23" s="13">
        <f t="shared" si="5"/>
        <v>150</v>
      </c>
    </row>
    <row r="24" spans="1:29">
      <c r="A24" s="10"/>
      <c r="B24" s="20" t="s">
        <v>5988</v>
      </c>
      <c r="C24" s="18"/>
      <c r="D24" s="18"/>
      <c r="E24" s="18"/>
      <c r="F24" s="13"/>
      <c r="G24" s="13"/>
      <c r="H24" s="13">
        <f t="shared" ref="H24:AC24" si="6">H7</f>
        <v>180</v>
      </c>
      <c r="I24" s="13">
        <f t="shared" si="6"/>
        <v>180</v>
      </c>
      <c r="J24" s="13">
        <f t="shared" si="6"/>
        <v>180</v>
      </c>
      <c r="K24" s="13">
        <f t="shared" si="6"/>
        <v>180</v>
      </c>
      <c r="L24" s="13">
        <f t="shared" si="6"/>
        <v>180</v>
      </c>
      <c r="M24" s="13">
        <f t="shared" si="6"/>
        <v>180</v>
      </c>
      <c r="N24" s="13">
        <f t="shared" si="6"/>
        <v>180</v>
      </c>
      <c r="O24" s="13">
        <f t="shared" si="6"/>
        <v>180</v>
      </c>
      <c r="P24" s="13">
        <f t="shared" si="6"/>
        <v>180</v>
      </c>
      <c r="Q24" s="13">
        <f t="shared" si="6"/>
        <v>180</v>
      </c>
      <c r="R24" s="13">
        <f t="shared" si="6"/>
        <v>180</v>
      </c>
      <c r="S24" s="13">
        <f t="shared" si="6"/>
        <v>180</v>
      </c>
      <c r="T24" s="13">
        <f t="shared" si="6"/>
        <v>180</v>
      </c>
      <c r="U24" s="13">
        <f t="shared" si="6"/>
        <v>180</v>
      </c>
      <c r="V24" s="13">
        <f t="shared" si="6"/>
        <v>180</v>
      </c>
      <c r="W24" s="13">
        <f t="shared" si="6"/>
        <v>180</v>
      </c>
      <c r="X24" s="13">
        <f t="shared" si="6"/>
        <v>180</v>
      </c>
      <c r="Y24" s="13">
        <f t="shared" si="6"/>
        <v>180</v>
      </c>
      <c r="Z24" s="13">
        <f t="shared" si="6"/>
        <v>180</v>
      </c>
      <c r="AA24" s="13">
        <f t="shared" si="6"/>
        <v>180</v>
      </c>
      <c r="AB24" s="13">
        <f t="shared" si="6"/>
        <v>180</v>
      </c>
      <c r="AC24" s="13">
        <f t="shared" si="6"/>
        <v>180</v>
      </c>
    </row>
    <row r="25" spans="1:29">
      <c r="A25" s="10"/>
      <c r="B25" s="20" t="s">
        <v>5989</v>
      </c>
      <c r="C25" s="18"/>
      <c r="D25" s="18"/>
      <c r="E25" s="18"/>
      <c r="F25" s="13"/>
      <c r="G25" s="13"/>
      <c r="H25" s="13">
        <f t="shared" ref="H25:AC25" si="7">G7</f>
        <v>0</v>
      </c>
      <c r="I25" s="13">
        <f t="shared" si="7"/>
        <v>180</v>
      </c>
      <c r="J25" s="13">
        <f t="shared" si="7"/>
        <v>180</v>
      </c>
      <c r="K25" s="13">
        <f t="shared" si="7"/>
        <v>180</v>
      </c>
      <c r="L25" s="13">
        <f t="shared" si="7"/>
        <v>180</v>
      </c>
      <c r="M25" s="13">
        <f t="shared" si="7"/>
        <v>180</v>
      </c>
      <c r="N25" s="13">
        <f t="shared" si="7"/>
        <v>180</v>
      </c>
      <c r="O25" s="13">
        <f t="shared" si="7"/>
        <v>180</v>
      </c>
      <c r="P25" s="13">
        <f t="shared" si="7"/>
        <v>180</v>
      </c>
      <c r="Q25" s="13">
        <f t="shared" si="7"/>
        <v>180</v>
      </c>
      <c r="R25" s="13">
        <f t="shared" si="7"/>
        <v>180</v>
      </c>
      <c r="S25" s="13">
        <f t="shared" si="7"/>
        <v>180</v>
      </c>
      <c r="T25" s="13">
        <f t="shared" si="7"/>
        <v>180</v>
      </c>
      <c r="U25" s="13">
        <f t="shared" si="7"/>
        <v>180</v>
      </c>
      <c r="V25" s="13">
        <f t="shared" si="7"/>
        <v>180</v>
      </c>
      <c r="W25" s="13">
        <f t="shared" si="7"/>
        <v>180</v>
      </c>
      <c r="X25" s="13">
        <f t="shared" si="7"/>
        <v>180</v>
      </c>
      <c r="Y25" s="13">
        <f t="shared" si="7"/>
        <v>180</v>
      </c>
      <c r="Z25" s="13">
        <f t="shared" si="7"/>
        <v>180</v>
      </c>
      <c r="AA25" s="13">
        <f t="shared" si="7"/>
        <v>180</v>
      </c>
      <c r="AB25" s="13">
        <f t="shared" si="7"/>
        <v>180</v>
      </c>
      <c r="AC25" s="13">
        <f t="shared" si="7"/>
        <v>180</v>
      </c>
    </row>
    <row r="26" spans="1:29">
      <c r="A26" s="10"/>
      <c r="B26" s="20" t="s">
        <v>5990</v>
      </c>
      <c r="C26" s="18"/>
      <c r="D26" s="18"/>
      <c r="E26" s="18"/>
      <c r="F26" s="13"/>
      <c r="G26" s="13"/>
      <c r="H26" s="13">
        <f t="shared" ref="H26:AC26" si="8">F7</f>
        <v>0</v>
      </c>
      <c r="I26" s="13">
        <f t="shared" si="8"/>
        <v>0</v>
      </c>
      <c r="J26" s="13">
        <f t="shared" si="8"/>
        <v>180</v>
      </c>
      <c r="K26" s="13">
        <f t="shared" si="8"/>
        <v>180</v>
      </c>
      <c r="L26" s="13">
        <f t="shared" si="8"/>
        <v>180</v>
      </c>
      <c r="M26" s="13">
        <f t="shared" si="8"/>
        <v>180</v>
      </c>
      <c r="N26" s="13">
        <f t="shared" si="8"/>
        <v>180</v>
      </c>
      <c r="O26" s="13">
        <f t="shared" si="8"/>
        <v>180</v>
      </c>
      <c r="P26" s="13">
        <f t="shared" si="8"/>
        <v>180</v>
      </c>
      <c r="Q26" s="13">
        <f t="shared" si="8"/>
        <v>180</v>
      </c>
      <c r="R26" s="13">
        <f t="shared" si="8"/>
        <v>180</v>
      </c>
      <c r="S26" s="13">
        <f t="shared" si="8"/>
        <v>180</v>
      </c>
      <c r="T26" s="13">
        <f t="shared" si="8"/>
        <v>180</v>
      </c>
      <c r="U26" s="13">
        <f t="shared" si="8"/>
        <v>180</v>
      </c>
      <c r="V26" s="13">
        <f t="shared" si="8"/>
        <v>180</v>
      </c>
      <c r="W26" s="13">
        <f t="shared" si="8"/>
        <v>180</v>
      </c>
      <c r="X26" s="13">
        <f t="shared" si="8"/>
        <v>180</v>
      </c>
      <c r="Y26" s="13">
        <f t="shared" si="8"/>
        <v>180</v>
      </c>
      <c r="Z26" s="13">
        <f t="shared" si="8"/>
        <v>180</v>
      </c>
      <c r="AA26" s="13">
        <f t="shared" si="8"/>
        <v>180</v>
      </c>
      <c r="AB26" s="13">
        <f t="shared" si="8"/>
        <v>180</v>
      </c>
      <c r="AC26" s="13">
        <f t="shared" si="8"/>
        <v>180</v>
      </c>
    </row>
    <row r="27" spans="1:29">
      <c r="A27" s="10"/>
      <c r="B27" s="20" t="s">
        <v>5991</v>
      </c>
      <c r="C27" s="18"/>
      <c r="D27" s="18"/>
      <c r="E27" s="18"/>
      <c r="F27" s="13"/>
      <c r="G27" s="13"/>
      <c r="H27" s="13">
        <f t="shared" ref="H27:AC27" si="9">E7</f>
        <v>0</v>
      </c>
      <c r="I27" s="13">
        <f t="shared" si="9"/>
        <v>0</v>
      </c>
      <c r="J27" s="13">
        <f t="shared" si="9"/>
        <v>0</v>
      </c>
      <c r="K27" s="13">
        <f t="shared" si="9"/>
        <v>180</v>
      </c>
      <c r="L27" s="13">
        <f t="shared" si="9"/>
        <v>180</v>
      </c>
      <c r="M27" s="13">
        <f t="shared" si="9"/>
        <v>180</v>
      </c>
      <c r="N27" s="13">
        <f t="shared" si="9"/>
        <v>180</v>
      </c>
      <c r="O27" s="13">
        <f t="shared" si="9"/>
        <v>180</v>
      </c>
      <c r="P27" s="13">
        <f t="shared" si="9"/>
        <v>180</v>
      </c>
      <c r="Q27" s="13">
        <f t="shared" si="9"/>
        <v>180</v>
      </c>
      <c r="R27" s="13">
        <f t="shared" si="9"/>
        <v>180</v>
      </c>
      <c r="S27" s="13">
        <f t="shared" si="9"/>
        <v>180</v>
      </c>
      <c r="T27" s="13">
        <f t="shared" si="9"/>
        <v>180</v>
      </c>
      <c r="U27" s="13">
        <f t="shared" si="9"/>
        <v>180</v>
      </c>
      <c r="V27" s="13">
        <f t="shared" si="9"/>
        <v>180</v>
      </c>
      <c r="W27" s="13">
        <f t="shared" si="9"/>
        <v>180</v>
      </c>
      <c r="X27" s="13">
        <f t="shared" si="9"/>
        <v>180</v>
      </c>
      <c r="Y27" s="13">
        <f t="shared" si="9"/>
        <v>180</v>
      </c>
      <c r="Z27" s="13">
        <f t="shared" si="9"/>
        <v>180</v>
      </c>
      <c r="AA27" s="13">
        <f t="shared" si="9"/>
        <v>180</v>
      </c>
      <c r="AB27" s="13">
        <f t="shared" si="9"/>
        <v>180</v>
      </c>
      <c r="AC27" s="13">
        <f t="shared" si="9"/>
        <v>180</v>
      </c>
    </row>
    <row r="28" spans="1:29">
      <c r="A28" s="10"/>
      <c r="B28" s="20" t="s">
        <v>5992</v>
      </c>
      <c r="C28" s="18"/>
      <c r="D28" s="18"/>
      <c r="E28" s="18"/>
      <c r="F28" s="13"/>
      <c r="G28" s="13"/>
      <c r="H28" s="13">
        <f t="shared" ref="H28:AC28" si="10">H8</f>
        <v>135</v>
      </c>
      <c r="I28" s="13">
        <f t="shared" si="10"/>
        <v>135</v>
      </c>
      <c r="J28" s="13">
        <f t="shared" si="10"/>
        <v>135</v>
      </c>
      <c r="K28" s="13">
        <f t="shared" si="10"/>
        <v>135</v>
      </c>
      <c r="L28" s="13">
        <f t="shared" si="10"/>
        <v>135</v>
      </c>
      <c r="M28" s="13">
        <f t="shared" si="10"/>
        <v>135</v>
      </c>
      <c r="N28" s="13">
        <f t="shared" si="10"/>
        <v>135</v>
      </c>
      <c r="O28" s="13">
        <f t="shared" si="10"/>
        <v>135</v>
      </c>
      <c r="P28" s="13">
        <f t="shared" si="10"/>
        <v>135</v>
      </c>
      <c r="Q28" s="13">
        <f t="shared" si="10"/>
        <v>135</v>
      </c>
      <c r="R28" s="13">
        <f t="shared" si="10"/>
        <v>135</v>
      </c>
      <c r="S28" s="13">
        <f t="shared" si="10"/>
        <v>135</v>
      </c>
      <c r="T28" s="13">
        <f t="shared" si="10"/>
        <v>135</v>
      </c>
      <c r="U28" s="13">
        <f t="shared" si="10"/>
        <v>135</v>
      </c>
      <c r="V28" s="13">
        <f t="shared" si="10"/>
        <v>135</v>
      </c>
      <c r="W28" s="13">
        <f t="shared" si="10"/>
        <v>135</v>
      </c>
      <c r="X28" s="13">
        <f t="shared" si="10"/>
        <v>135</v>
      </c>
      <c r="Y28" s="13">
        <f t="shared" si="10"/>
        <v>135</v>
      </c>
      <c r="Z28" s="13">
        <f t="shared" si="10"/>
        <v>135</v>
      </c>
      <c r="AA28" s="13">
        <f t="shared" si="10"/>
        <v>135</v>
      </c>
      <c r="AB28" s="13">
        <f t="shared" si="10"/>
        <v>135</v>
      </c>
      <c r="AC28" s="13">
        <f t="shared" si="10"/>
        <v>135</v>
      </c>
    </row>
    <row r="29" spans="1:29">
      <c r="A29" s="10"/>
      <c r="B29" s="20" t="s">
        <v>5993</v>
      </c>
      <c r="C29" s="18"/>
      <c r="D29" s="18"/>
      <c r="E29" s="18"/>
      <c r="F29" s="13"/>
      <c r="G29" s="13"/>
      <c r="H29" s="13">
        <f t="shared" ref="H29:AC29" si="11">G8</f>
        <v>0</v>
      </c>
      <c r="I29" s="13">
        <f t="shared" si="11"/>
        <v>135</v>
      </c>
      <c r="J29" s="13">
        <f t="shared" si="11"/>
        <v>135</v>
      </c>
      <c r="K29" s="13">
        <f t="shared" si="11"/>
        <v>135</v>
      </c>
      <c r="L29" s="13">
        <f t="shared" si="11"/>
        <v>135</v>
      </c>
      <c r="M29" s="13">
        <f t="shared" si="11"/>
        <v>135</v>
      </c>
      <c r="N29" s="13">
        <f t="shared" si="11"/>
        <v>135</v>
      </c>
      <c r="O29" s="13">
        <f t="shared" si="11"/>
        <v>135</v>
      </c>
      <c r="P29" s="13">
        <f t="shared" si="11"/>
        <v>135</v>
      </c>
      <c r="Q29" s="13">
        <f t="shared" si="11"/>
        <v>135</v>
      </c>
      <c r="R29" s="13">
        <f t="shared" si="11"/>
        <v>135</v>
      </c>
      <c r="S29" s="13">
        <f t="shared" si="11"/>
        <v>135</v>
      </c>
      <c r="T29" s="13">
        <f t="shared" si="11"/>
        <v>135</v>
      </c>
      <c r="U29" s="13">
        <f t="shared" si="11"/>
        <v>135</v>
      </c>
      <c r="V29" s="13">
        <f t="shared" si="11"/>
        <v>135</v>
      </c>
      <c r="W29" s="13">
        <f t="shared" si="11"/>
        <v>135</v>
      </c>
      <c r="X29" s="13">
        <f t="shared" si="11"/>
        <v>135</v>
      </c>
      <c r="Y29" s="13">
        <f t="shared" si="11"/>
        <v>135</v>
      </c>
      <c r="Z29" s="13">
        <f t="shared" si="11"/>
        <v>135</v>
      </c>
      <c r="AA29" s="13">
        <f t="shared" si="11"/>
        <v>135</v>
      </c>
      <c r="AB29" s="13">
        <f t="shared" si="11"/>
        <v>135</v>
      </c>
      <c r="AC29" s="13">
        <f t="shared" si="11"/>
        <v>135</v>
      </c>
    </row>
    <row r="30" spans="1:29">
      <c r="A30" s="10"/>
      <c r="B30" s="20" t="s">
        <v>5994</v>
      </c>
      <c r="C30" s="18"/>
      <c r="D30" s="18"/>
      <c r="E30" s="18"/>
      <c r="F30" s="13"/>
      <c r="G30" s="13"/>
      <c r="H30" s="13">
        <f t="shared" ref="H30:AC30" si="12">F8</f>
        <v>0</v>
      </c>
      <c r="I30" s="13">
        <f t="shared" si="12"/>
        <v>0</v>
      </c>
      <c r="J30" s="13">
        <f t="shared" si="12"/>
        <v>135</v>
      </c>
      <c r="K30" s="13">
        <f t="shared" si="12"/>
        <v>135</v>
      </c>
      <c r="L30" s="13">
        <f t="shared" si="12"/>
        <v>135</v>
      </c>
      <c r="M30" s="13">
        <f t="shared" si="12"/>
        <v>135</v>
      </c>
      <c r="N30" s="13">
        <f t="shared" si="12"/>
        <v>135</v>
      </c>
      <c r="O30" s="13">
        <f t="shared" si="12"/>
        <v>135</v>
      </c>
      <c r="P30" s="13">
        <f t="shared" si="12"/>
        <v>135</v>
      </c>
      <c r="Q30" s="13">
        <f t="shared" si="12"/>
        <v>135</v>
      </c>
      <c r="R30" s="13">
        <f t="shared" si="12"/>
        <v>135</v>
      </c>
      <c r="S30" s="13">
        <f t="shared" si="12"/>
        <v>135</v>
      </c>
      <c r="T30" s="13">
        <f t="shared" si="12"/>
        <v>135</v>
      </c>
      <c r="U30" s="13">
        <f t="shared" si="12"/>
        <v>135</v>
      </c>
      <c r="V30" s="13">
        <f t="shared" si="12"/>
        <v>135</v>
      </c>
      <c r="W30" s="13">
        <f t="shared" si="12"/>
        <v>135</v>
      </c>
      <c r="X30" s="13">
        <f t="shared" si="12"/>
        <v>135</v>
      </c>
      <c r="Y30" s="13">
        <f t="shared" si="12"/>
        <v>135</v>
      </c>
      <c r="Z30" s="13">
        <f t="shared" si="12"/>
        <v>135</v>
      </c>
      <c r="AA30" s="13">
        <f t="shared" si="12"/>
        <v>135</v>
      </c>
      <c r="AB30" s="13">
        <f t="shared" si="12"/>
        <v>135</v>
      </c>
      <c r="AC30" s="13">
        <f t="shared" si="12"/>
        <v>135</v>
      </c>
    </row>
    <row r="31" spans="1:29">
      <c r="A31" s="10"/>
      <c r="B31" s="20" t="s">
        <v>5995</v>
      </c>
      <c r="C31" s="18"/>
      <c r="D31" s="18"/>
      <c r="E31" s="18"/>
      <c r="F31" s="13"/>
      <c r="G31" s="13"/>
      <c r="H31" s="13">
        <f t="shared" ref="H31:AC31" si="13">E8</f>
        <v>0</v>
      </c>
      <c r="I31" s="13">
        <f t="shared" si="13"/>
        <v>0</v>
      </c>
      <c r="J31" s="13">
        <f t="shared" si="13"/>
        <v>0</v>
      </c>
      <c r="K31" s="13">
        <f t="shared" si="13"/>
        <v>135</v>
      </c>
      <c r="L31" s="13">
        <f t="shared" si="13"/>
        <v>135</v>
      </c>
      <c r="M31" s="13">
        <f t="shared" si="13"/>
        <v>135</v>
      </c>
      <c r="N31" s="13">
        <f t="shared" si="13"/>
        <v>135</v>
      </c>
      <c r="O31" s="13">
        <f t="shared" si="13"/>
        <v>135</v>
      </c>
      <c r="P31" s="13">
        <f t="shared" si="13"/>
        <v>135</v>
      </c>
      <c r="Q31" s="13">
        <f t="shared" si="13"/>
        <v>135</v>
      </c>
      <c r="R31" s="13">
        <f t="shared" si="13"/>
        <v>135</v>
      </c>
      <c r="S31" s="13">
        <f t="shared" si="13"/>
        <v>135</v>
      </c>
      <c r="T31" s="13">
        <f t="shared" si="13"/>
        <v>135</v>
      </c>
      <c r="U31" s="13">
        <f t="shared" si="13"/>
        <v>135</v>
      </c>
      <c r="V31" s="13">
        <f t="shared" si="13"/>
        <v>135</v>
      </c>
      <c r="W31" s="13">
        <f t="shared" si="13"/>
        <v>135</v>
      </c>
      <c r="X31" s="13">
        <f t="shared" si="13"/>
        <v>135</v>
      </c>
      <c r="Y31" s="13">
        <f t="shared" si="13"/>
        <v>135</v>
      </c>
      <c r="Z31" s="13">
        <f t="shared" si="13"/>
        <v>135</v>
      </c>
      <c r="AA31" s="13">
        <f t="shared" si="13"/>
        <v>135</v>
      </c>
      <c r="AB31" s="13">
        <f t="shared" si="13"/>
        <v>135</v>
      </c>
      <c r="AC31" s="13">
        <f t="shared" si="13"/>
        <v>135</v>
      </c>
    </row>
    <row r="32" spans="1:29">
      <c r="A32" s="10"/>
      <c r="B32" s="20" t="s">
        <v>5996</v>
      </c>
      <c r="C32" s="18"/>
      <c r="D32" s="18"/>
      <c r="E32" s="18"/>
      <c r="F32" s="13"/>
      <c r="G32" s="13"/>
      <c r="H32" s="13">
        <f t="shared" ref="H32:AC32" si="14">H9</f>
        <v>90</v>
      </c>
      <c r="I32" s="13">
        <f t="shared" si="14"/>
        <v>90</v>
      </c>
      <c r="J32" s="13">
        <f t="shared" si="14"/>
        <v>135</v>
      </c>
      <c r="K32" s="13">
        <f t="shared" si="14"/>
        <v>135</v>
      </c>
      <c r="L32" s="13">
        <f t="shared" si="14"/>
        <v>135</v>
      </c>
      <c r="M32" s="13">
        <f t="shared" si="14"/>
        <v>180</v>
      </c>
      <c r="N32" s="13">
        <f t="shared" si="14"/>
        <v>180</v>
      </c>
      <c r="O32" s="13">
        <f t="shared" si="14"/>
        <v>180</v>
      </c>
      <c r="P32" s="13">
        <f t="shared" si="14"/>
        <v>180</v>
      </c>
      <c r="Q32" s="13">
        <f t="shared" si="14"/>
        <v>180</v>
      </c>
      <c r="R32" s="13">
        <f t="shared" si="14"/>
        <v>180</v>
      </c>
      <c r="S32" s="13">
        <f t="shared" si="14"/>
        <v>180</v>
      </c>
      <c r="T32" s="13">
        <f t="shared" si="14"/>
        <v>180</v>
      </c>
      <c r="U32" s="13">
        <f t="shared" si="14"/>
        <v>180</v>
      </c>
      <c r="V32" s="13">
        <f t="shared" si="14"/>
        <v>180</v>
      </c>
      <c r="W32" s="13">
        <f t="shared" si="14"/>
        <v>180</v>
      </c>
      <c r="X32" s="13">
        <f t="shared" si="14"/>
        <v>180</v>
      </c>
      <c r="Y32" s="13">
        <f t="shared" si="14"/>
        <v>180</v>
      </c>
      <c r="Z32" s="13">
        <f t="shared" si="14"/>
        <v>180</v>
      </c>
      <c r="AA32" s="13">
        <f t="shared" si="14"/>
        <v>180</v>
      </c>
      <c r="AB32" s="13">
        <f t="shared" si="14"/>
        <v>180</v>
      </c>
      <c r="AC32" s="13">
        <f t="shared" si="14"/>
        <v>180</v>
      </c>
    </row>
    <row r="33" spans="1:29">
      <c r="A33" s="10"/>
      <c r="B33" s="20" t="s">
        <v>5997</v>
      </c>
      <c r="C33" s="18"/>
      <c r="D33" s="18"/>
      <c r="E33" s="18"/>
      <c r="F33" s="13"/>
      <c r="G33" s="13"/>
      <c r="H33" s="13">
        <f t="shared" ref="H33:AC33" si="15">G9</f>
        <v>0</v>
      </c>
      <c r="I33" s="13">
        <f t="shared" si="15"/>
        <v>90</v>
      </c>
      <c r="J33" s="13">
        <f t="shared" si="15"/>
        <v>90</v>
      </c>
      <c r="K33" s="13">
        <f t="shared" si="15"/>
        <v>135</v>
      </c>
      <c r="L33" s="13">
        <f t="shared" si="15"/>
        <v>135</v>
      </c>
      <c r="M33" s="13">
        <f t="shared" si="15"/>
        <v>135</v>
      </c>
      <c r="N33" s="13">
        <f t="shared" si="15"/>
        <v>180</v>
      </c>
      <c r="O33" s="13">
        <f t="shared" si="15"/>
        <v>180</v>
      </c>
      <c r="P33" s="13">
        <f t="shared" si="15"/>
        <v>180</v>
      </c>
      <c r="Q33" s="13">
        <f t="shared" si="15"/>
        <v>180</v>
      </c>
      <c r="R33" s="13">
        <f t="shared" si="15"/>
        <v>180</v>
      </c>
      <c r="S33" s="13">
        <f t="shared" si="15"/>
        <v>180</v>
      </c>
      <c r="T33" s="13">
        <f t="shared" si="15"/>
        <v>180</v>
      </c>
      <c r="U33" s="13">
        <f t="shared" si="15"/>
        <v>180</v>
      </c>
      <c r="V33" s="13">
        <f t="shared" si="15"/>
        <v>180</v>
      </c>
      <c r="W33" s="13">
        <f t="shared" si="15"/>
        <v>180</v>
      </c>
      <c r="X33" s="13">
        <f t="shared" si="15"/>
        <v>180</v>
      </c>
      <c r="Y33" s="13">
        <f t="shared" si="15"/>
        <v>180</v>
      </c>
      <c r="Z33" s="13">
        <f t="shared" si="15"/>
        <v>180</v>
      </c>
      <c r="AA33" s="13">
        <f t="shared" si="15"/>
        <v>180</v>
      </c>
      <c r="AB33" s="13">
        <f t="shared" si="15"/>
        <v>180</v>
      </c>
      <c r="AC33" s="13">
        <f t="shared" si="15"/>
        <v>180</v>
      </c>
    </row>
    <row r="34" spans="1:29">
      <c r="A34" s="10"/>
      <c r="B34" s="20" t="s">
        <v>5998</v>
      </c>
      <c r="C34" s="18"/>
      <c r="D34" s="18"/>
      <c r="E34" s="18"/>
      <c r="F34" s="13"/>
      <c r="G34" s="13"/>
      <c r="H34" s="13">
        <f t="shared" ref="H34:AC34" si="16">F9</f>
        <v>0</v>
      </c>
      <c r="I34" s="13">
        <f t="shared" si="16"/>
        <v>0</v>
      </c>
      <c r="J34" s="13">
        <f t="shared" si="16"/>
        <v>90</v>
      </c>
      <c r="K34" s="13">
        <f t="shared" si="16"/>
        <v>90</v>
      </c>
      <c r="L34" s="13">
        <f t="shared" si="16"/>
        <v>135</v>
      </c>
      <c r="M34" s="13">
        <f t="shared" si="16"/>
        <v>135</v>
      </c>
      <c r="N34" s="13">
        <f t="shared" si="16"/>
        <v>135</v>
      </c>
      <c r="O34" s="13">
        <f t="shared" si="16"/>
        <v>180</v>
      </c>
      <c r="P34" s="13">
        <f t="shared" si="16"/>
        <v>180</v>
      </c>
      <c r="Q34" s="13">
        <f t="shared" si="16"/>
        <v>180</v>
      </c>
      <c r="R34" s="13">
        <f t="shared" si="16"/>
        <v>180</v>
      </c>
      <c r="S34" s="13">
        <f t="shared" si="16"/>
        <v>180</v>
      </c>
      <c r="T34" s="13">
        <f t="shared" si="16"/>
        <v>180</v>
      </c>
      <c r="U34" s="13">
        <f t="shared" si="16"/>
        <v>180</v>
      </c>
      <c r="V34" s="13">
        <f t="shared" si="16"/>
        <v>180</v>
      </c>
      <c r="W34" s="13">
        <f t="shared" si="16"/>
        <v>180</v>
      </c>
      <c r="X34" s="13">
        <f t="shared" si="16"/>
        <v>180</v>
      </c>
      <c r="Y34" s="13">
        <f t="shared" si="16"/>
        <v>180</v>
      </c>
      <c r="Z34" s="13">
        <f t="shared" si="16"/>
        <v>180</v>
      </c>
      <c r="AA34" s="13">
        <f t="shared" si="16"/>
        <v>180</v>
      </c>
      <c r="AB34" s="13">
        <f t="shared" si="16"/>
        <v>180</v>
      </c>
      <c r="AC34" s="13">
        <f t="shared" si="16"/>
        <v>180</v>
      </c>
    </row>
    <row r="35" spans="1:29">
      <c r="A35" s="10"/>
      <c r="B35" s="20" t="s">
        <v>5999</v>
      </c>
      <c r="C35" s="18"/>
      <c r="D35" s="18"/>
      <c r="E35" s="18"/>
      <c r="F35" s="13"/>
      <c r="G35" s="13"/>
      <c r="H35" s="13">
        <f t="shared" ref="H35:AC35" si="17">E9</f>
        <v>0</v>
      </c>
      <c r="I35" s="13">
        <f t="shared" si="17"/>
        <v>0</v>
      </c>
      <c r="J35" s="13">
        <f t="shared" si="17"/>
        <v>0</v>
      </c>
      <c r="K35" s="13">
        <f t="shared" si="17"/>
        <v>90</v>
      </c>
      <c r="L35" s="13">
        <f t="shared" si="17"/>
        <v>90</v>
      </c>
      <c r="M35" s="13">
        <f t="shared" si="17"/>
        <v>135</v>
      </c>
      <c r="N35" s="13">
        <f t="shared" si="17"/>
        <v>135</v>
      </c>
      <c r="O35" s="13">
        <f t="shared" si="17"/>
        <v>135</v>
      </c>
      <c r="P35" s="13">
        <f t="shared" si="17"/>
        <v>180</v>
      </c>
      <c r="Q35" s="13">
        <f t="shared" si="17"/>
        <v>180</v>
      </c>
      <c r="R35" s="13">
        <f t="shared" si="17"/>
        <v>180</v>
      </c>
      <c r="S35" s="13">
        <f t="shared" si="17"/>
        <v>180</v>
      </c>
      <c r="T35" s="13">
        <f t="shared" si="17"/>
        <v>180</v>
      </c>
      <c r="U35" s="13">
        <f t="shared" si="17"/>
        <v>180</v>
      </c>
      <c r="V35" s="13">
        <f t="shared" si="17"/>
        <v>180</v>
      </c>
      <c r="W35" s="13">
        <f t="shared" si="17"/>
        <v>180</v>
      </c>
      <c r="X35" s="13">
        <f t="shared" si="17"/>
        <v>180</v>
      </c>
      <c r="Y35" s="13">
        <f t="shared" si="17"/>
        <v>180</v>
      </c>
      <c r="Z35" s="13">
        <f t="shared" si="17"/>
        <v>180</v>
      </c>
      <c r="AA35" s="13">
        <f t="shared" si="17"/>
        <v>180</v>
      </c>
      <c r="AB35" s="13">
        <f t="shared" si="17"/>
        <v>180</v>
      </c>
      <c r="AC35" s="13">
        <f t="shared" si="17"/>
        <v>180</v>
      </c>
    </row>
    <row r="36" spans="1:29">
      <c r="A36" s="10" t="s">
        <v>67</v>
      </c>
      <c r="B36" s="20"/>
      <c r="C36" s="18"/>
      <c r="D36" s="18"/>
      <c r="E36" s="18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</row>
    <row r="37" spans="1:29">
      <c r="A37" s="10"/>
      <c r="B37" s="20" t="s">
        <v>6000</v>
      </c>
      <c r="C37" s="18"/>
      <c r="D37" s="18"/>
      <c r="E37" s="18"/>
      <c r="F37" s="13"/>
      <c r="G37" s="13">
        <f t="shared" ref="G37:AB37" si="18">G11</f>
        <v>35</v>
      </c>
      <c r="H37" s="13">
        <f t="shared" si="18"/>
        <v>35</v>
      </c>
      <c r="I37" s="13">
        <f t="shared" si="18"/>
        <v>35</v>
      </c>
      <c r="J37" s="13">
        <f t="shared" si="18"/>
        <v>35</v>
      </c>
      <c r="K37" s="13">
        <f t="shared" si="18"/>
        <v>35</v>
      </c>
      <c r="L37" s="13">
        <f t="shared" si="18"/>
        <v>35</v>
      </c>
      <c r="M37" s="13">
        <f t="shared" si="18"/>
        <v>35</v>
      </c>
      <c r="N37" s="13">
        <f t="shared" si="18"/>
        <v>35</v>
      </c>
      <c r="O37" s="13">
        <f t="shared" si="18"/>
        <v>35</v>
      </c>
      <c r="P37" s="13">
        <f t="shared" si="18"/>
        <v>35</v>
      </c>
      <c r="Q37" s="13">
        <f t="shared" si="18"/>
        <v>35</v>
      </c>
      <c r="R37" s="13">
        <f t="shared" si="18"/>
        <v>35</v>
      </c>
      <c r="S37" s="13">
        <f t="shared" si="18"/>
        <v>35</v>
      </c>
      <c r="T37" s="13">
        <f t="shared" si="18"/>
        <v>35</v>
      </c>
      <c r="U37" s="13">
        <f t="shared" si="18"/>
        <v>35</v>
      </c>
      <c r="V37" s="13">
        <f t="shared" si="18"/>
        <v>35</v>
      </c>
      <c r="W37" s="13">
        <f t="shared" si="18"/>
        <v>35</v>
      </c>
      <c r="X37" s="13">
        <f t="shared" si="18"/>
        <v>35</v>
      </c>
      <c r="Y37" s="13">
        <f t="shared" si="18"/>
        <v>35</v>
      </c>
      <c r="Z37" s="13">
        <f t="shared" si="18"/>
        <v>35</v>
      </c>
      <c r="AA37" s="13">
        <f t="shared" si="18"/>
        <v>35</v>
      </c>
      <c r="AB37" s="13">
        <f t="shared" si="18"/>
        <v>35</v>
      </c>
      <c r="AC37" s="13">
        <f t="shared" ref="AC37" si="19">AC11</f>
        <v>35</v>
      </c>
    </row>
    <row r="38" spans="1:29">
      <c r="A38" s="10"/>
      <c r="B38" s="20" t="s">
        <v>6001</v>
      </c>
      <c r="C38" s="18"/>
      <c r="D38" s="18"/>
      <c r="E38" s="18"/>
      <c r="F38" s="13"/>
      <c r="G38" s="13">
        <f t="shared" ref="G38:AB38" si="20">F11</f>
        <v>0</v>
      </c>
      <c r="H38" s="13">
        <f t="shared" si="20"/>
        <v>35</v>
      </c>
      <c r="I38" s="13">
        <f t="shared" si="20"/>
        <v>35</v>
      </c>
      <c r="J38" s="13">
        <f t="shared" si="20"/>
        <v>35</v>
      </c>
      <c r="K38" s="13">
        <f t="shared" si="20"/>
        <v>35</v>
      </c>
      <c r="L38" s="13">
        <f t="shared" si="20"/>
        <v>35</v>
      </c>
      <c r="M38" s="13">
        <f t="shared" si="20"/>
        <v>35</v>
      </c>
      <c r="N38" s="13">
        <f t="shared" si="20"/>
        <v>35</v>
      </c>
      <c r="O38" s="13">
        <f t="shared" si="20"/>
        <v>35</v>
      </c>
      <c r="P38" s="13">
        <f t="shared" si="20"/>
        <v>35</v>
      </c>
      <c r="Q38" s="13">
        <f t="shared" si="20"/>
        <v>35</v>
      </c>
      <c r="R38" s="13">
        <f t="shared" si="20"/>
        <v>35</v>
      </c>
      <c r="S38" s="13">
        <f t="shared" si="20"/>
        <v>35</v>
      </c>
      <c r="T38" s="13">
        <f t="shared" si="20"/>
        <v>35</v>
      </c>
      <c r="U38" s="13">
        <f t="shared" si="20"/>
        <v>35</v>
      </c>
      <c r="V38" s="13">
        <f t="shared" si="20"/>
        <v>35</v>
      </c>
      <c r="W38" s="13">
        <f t="shared" si="20"/>
        <v>35</v>
      </c>
      <c r="X38" s="13">
        <f t="shared" si="20"/>
        <v>35</v>
      </c>
      <c r="Y38" s="13">
        <f t="shared" si="20"/>
        <v>35</v>
      </c>
      <c r="Z38" s="13">
        <f t="shared" si="20"/>
        <v>35</v>
      </c>
      <c r="AA38" s="13">
        <f t="shared" si="20"/>
        <v>35</v>
      </c>
      <c r="AB38" s="13">
        <f t="shared" si="20"/>
        <v>35</v>
      </c>
      <c r="AC38" s="13">
        <f t="shared" ref="AC38" si="21">AB11</f>
        <v>35</v>
      </c>
    </row>
    <row r="39" spans="1:29">
      <c r="A39" s="10" t="s">
        <v>5942</v>
      </c>
      <c r="B39" s="20"/>
      <c r="C39" s="18"/>
      <c r="D39" s="18"/>
      <c r="E39" s="18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</row>
    <row r="40" spans="1:29">
      <c r="A40" s="10"/>
      <c r="B40" s="20" t="s">
        <v>6000</v>
      </c>
      <c r="C40" s="18"/>
      <c r="D40" s="18"/>
      <c r="E40" s="18"/>
      <c r="F40" s="13"/>
      <c r="G40" s="13">
        <f t="shared" ref="G40" si="22">G13</f>
        <v>4</v>
      </c>
      <c r="H40" s="13">
        <f t="shared" ref="H40:AC40" si="23">H13</f>
        <v>4</v>
      </c>
      <c r="I40" s="13">
        <f t="shared" si="23"/>
        <v>4</v>
      </c>
      <c r="J40" s="13">
        <f t="shared" si="23"/>
        <v>4</v>
      </c>
      <c r="K40" s="13">
        <f t="shared" si="23"/>
        <v>4</v>
      </c>
      <c r="L40" s="13">
        <f t="shared" si="23"/>
        <v>4</v>
      </c>
      <c r="M40" s="13">
        <f t="shared" si="23"/>
        <v>4</v>
      </c>
      <c r="N40" s="13">
        <f t="shared" si="23"/>
        <v>4</v>
      </c>
      <c r="O40" s="13">
        <f t="shared" si="23"/>
        <v>4</v>
      </c>
      <c r="P40" s="13">
        <f t="shared" si="23"/>
        <v>4</v>
      </c>
      <c r="Q40" s="13">
        <f t="shared" si="23"/>
        <v>4</v>
      </c>
      <c r="R40" s="13">
        <f t="shared" si="23"/>
        <v>4</v>
      </c>
      <c r="S40" s="13">
        <f t="shared" si="23"/>
        <v>4</v>
      </c>
      <c r="T40" s="13">
        <f t="shared" si="23"/>
        <v>4</v>
      </c>
      <c r="U40" s="13">
        <f t="shared" si="23"/>
        <v>4</v>
      </c>
      <c r="V40" s="13">
        <f t="shared" si="23"/>
        <v>4</v>
      </c>
      <c r="W40" s="13">
        <f t="shared" si="23"/>
        <v>4</v>
      </c>
      <c r="X40" s="13">
        <f t="shared" si="23"/>
        <v>4</v>
      </c>
      <c r="Y40" s="13">
        <f t="shared" si="23"/>
        <v>4</v>
      </c>
      <c r="Z40" s="13">
        <f t="shared" si="23"/>
        <v>4</v>
      </c>
      <c r="AA40" s="13">
        <f t="shared" si="23"/>
        <v>4</v>
      </c>
      <c r="AB40" s="13">
        <f t="shared" si="23"/>
        <v>4</v>
      </c>
      <c r="AC40" s="13">
        <f t="shared" si="23"/>
        <v>4</v>
      </c>
    </row>
    <row r="41" spans="1:29">
      <c r="A41" s="10"/>
      <c r="B41" s="20" t="s">
        <v>6001</v>
      </c>
      <c r="C41" s="18"/>
      <c r="D41" s="18"/>
      <c r="E41" s="18"/>
      <c r="F41" s="13"/>
      <c r="G41" s="13">
        <f t="shared" ref="G41" si="24">F13</f>
        <v>0</v>
      </c>
      <c r="H41" s="13">
        <f t="shared" ref="H41:AC41" si="25">G13</f>
        <v>4</v>
      </c>
      <c r="I41" s="13">
        <f t="shared" si="25"/>
        <v>4</v>
      </c>
      <c r="J41" s="13">
        <f t="shared" si="25"/>
        <v>4</v>
      </c>
      <c r="K41" s="13">
        <f t="shared" si="25"/>
        <v>4</v>
      </c>
      <c r="L41" s="13">
        <f t="shared" si="25"/>
        <v>4</v>
      </c>
      <c r="M41" s="13">
        <f t="shared" si="25"/>
        <v>4</v>
      </c>
      <c r="N41" s="13">
        <f t="shared" si="25"/>
        <v>4</v>
      </c>
      <c r="O41" s="13">
        <f t="shared" si="25"/>
        <v>4</v>
      </c>
      <c r="P41" s="13">
        <f t="shared" si="25"/>
        <v>4</v>
      </c>
      <c r="Q41" s="13">
        <f t="shared" si="25"/>
        <v>4</v>
      </c>
      <c r="R41" s="13">
        <f t="shared" si="25"/>
        <v>4</v>
      </c>
      <c r="S41" s="13">
        <f t="shared" si="25"/>
        <v>4</v>
      </c>
      <c r="T41" s="13">
        <f t="shared" si="25"/>
        <v>4</v>
      </c>
      <c r="U41" s="13">
        <f t="shared" si="25"/>
        <v>4</v>
      </c>
      <c r="V41" s="13">
        <f t="shared" si="25"/>
        <v>4</v>
      </c>
      <c r="W41" s="13">
        <f t="shared" si="25"/>
        <v>4</v>
      </c>
      <c r="X41" s="13">
        <f t="shared" si="25"/>
        <v>4</v>
      </c>
      <c r="Y41" s="13">
        <f t="shared" si="25"/>
        <v>4</v>
      </c>
      <c r="Z41" s="13">
        <f t="shared" si="25"/>
        <v>4</v>
      </c>
      <c r="AA41" s="13">
        <f t="shared" si="25"/>
        <v>4</v>
      </c>
      <c r="AB41" s="13">
        <f t="shared" si="25"/>
        <v>4</v>
      </c>
      <c r="AC41" s="13">
        <f t="shared" si="25"/>
        <v>4</v>
      </c>
    </row>
    <row r="42" spans="1:29">
      <c r="A42" s="10"/>
      <c r="B42" s="20" t="s">
        <v>6002</v>
      </c>
      <c r="C42" s="18"/>
      <c r="D42" s="18"/>
      <c r="E42" s="18"/>
      <c r="F42" s="13"/>
      <c r="G42" s="13">
        <f t="shared" ref="G42" si="26">E13</f>
        <v>0</v>
      </c>
      <c r="H42" s="13">
        <f t="shared" ref="H42" si="27">F13</f>
        <v>0</v>
      </c>
      <c r="I42" s="13">
        <f t="shared" ref="I42" si="28">G13</f>
        <v>4</v>
      </c>
      <c r="J42" s="13">
        <f t="shared" ref="J42" si="29">H13</f>
        <v>4</v>
      </c>
      <c r="K42" s="13">
        <f t="shared" ref="K42" si="30">I13</f>
        <v>4</v>
      </c>
      <c r="L42" s="13">
        <f t="shared" ref="L42" si="31">J13</f>
        <v>4</v>
      </c>
      <c r="M42" s="13">
        <f t="shared" ref="M42" si="32">K13</f>
        <v>4</v>
      </c>
      <c r="N42" s="13">
        <f t="shared" ref="N42" si="33">L13</f>
        <v>4</v>
      </c>
      <c r="O42" s="13">
        <f t="shared" ref="O42" si="34">M13</f>
        <v>4</v>
      </c>
      <c r="P42" s="13">
        <f t="shared" ref="P42" si="35">N13</f>
        <v>4</v>
      </c>
      <c r="Q42" s="13">
        <f t="shared" ref="Q42" si="36">O13</f>
        <v>4</v>
      </c>
      <c r="R42" s="13">
        <f t="shared" ref="R42" si="37">P13</f>
        <v>4</v>
      </c>
      <c r="S42" s="13">
        <f t="shared" ref="S42" si="38">Q13</f>
        <v>4</v>
      </c>
      <c r="T42" s="13">
        <f t="shared" ref="T42" si="39">R13</f>
        <v>4</v>
      </c>
      <c r="U42" s="13">
        <f t="shared" ref="U42" si="40">S13</f>
        <v>4</v>
      </c>
      <c r="V42" s="13">
        <f t="shared" ref="V42" si="41">T13</f>
        <v>4</v>
      </c>
      <c r="W42" s="13">
        <f t="shared" ref="W42" si="42">U13</f>
        <v>4</v>
      </c>
      <c r="X42" s="13">
        <f t="shared" ref="X42" si="43">V13</f>
        <v>4</v>
      </c>
      <c r="Y42" s="13">
        <f t="shared" ref="Y42" si="44">W13</f>
        <v>4</v>
      </c>
      <c r="Z42" s="13">
        <f t="shared" ref="Z42" si="45">X13</f>
        <v>4</v>
      </c>
      <c r="AA42" s="13">
        <f t="shared" ref="AA42" si="46">Y13</f>
        <v>4</v>
      </c>
      <c r="AB42" s="13">
        <f t="shared" ref="AB42" si="47">Z13</f>
        <v>4</v>
      </c>
      <c r="AC42" s="13">
        <f t="shared" ref="AC42" si="48">AA13</f>
        <v>4</v>
      </c>
    </row>
    <row r="43" spans="1:29">
      <c r="A43" s="14"/>
      <c r="B43" s="21" t="s">
        <v>24</v>
      </c>
      <c r="C43" s="17"/>
      <c r="D43" s="17"/>
      <c r="E43" s="17"/>
      <c r="F43" s="15">
        <f>SUM(F20:F42)</f>
        <v>0</v>
      </c>
      <c r="G43" s="15">
        <f>SUM(G20:G42)</f>
        <v>39</v>
      </c>
      <c r="H43" s="15">
        <f t="shared" ref="H43:AC43" si="49">SUM(H20:H42)</f>
        <v>633</v>
      </c>
      <c r="I43" s="15">
        <f t="shared" si="49"/>
        <v>1192</v>
      </c>
      <c r="J43" s="15">
        <f t="shared" si="49"/>
        <v>1792</v>
      </c>
      <c r="K43" s="15">
        <f t="shared" si="49"/>
        <v>2392</v>
      </c>
      <c r="L43" s="15">
        <f t="shared" si="49"/>
        <v>2437</v>
      </c>
      <c r="M43" s="15">
        <f t="shared" si="49"/>
        <v>2527</v>
      </c>
      <c r="N43" s="15">
        <f t="shared" si="49"/>
        <v>2572</v>
      </c>
      <c r="O43" s="15">
        <f t="shared" si="49"/>
        <v>2617</v>
      </c>
      <c r="P43" s="15">
        <f t="shared" si="49"/>
        <v>2662</v>
      </c>
      <c r="Q43" s="15">
        <f t="shared" si="49"/>
        <v>2662</v>
      </c>
      <c r="R43" s="15">
        <f t="shared" si="49"/>
        <v>2662</v>
      </c>
      <c r="S43" s="15">
        <f t="shared" si="49"/>
        <v>2662</v>
      </c>
      <c r="T43" s="15">
        <f t="shared" si="49"/>
        <v>2662</v>
      </c>
      <c r="U43" s="15">
        <f t="shared" si="49"/>
        <v>2662</v>
      </c>
      <c r="V43" s="15">
        <f t="shared" si="49"/>
        <v>2662</v>
      </c>
      <c r="W43" s="15">
        <f t="shared" si="49"/>
        <v>2662</v>
      </c>
      <c r="X43" s="15">
        <f t="shared" si="49"/>
        <v>2662</v>
      </c>
      <c r="Y43" s="15">
        <f t="shared" si="49"/>
        <v>2662</v>
      </c>
      <c r="Z43" s="15">
        <f t="shared" si="49"/>
        <v>2662</v>
      </c>
      <c r="AA43" s="15">
        <f t="shared" si="49"/>
        <v>2662</v>
      </c>
      <c r="AB43" s="15">
        <f t="shared" si="49"/>
        <v>2662</v>
      </c>
      <c r="AC43" s="15">
        <f t="shared" si="49"/>
        <v>2662</v>
      </c>
    </row>
  </sheetData>
  <mergeCells count="3">
    <mergeCell ref="A1:Q1"/>
    <mergeCell ref="G2:Q2"/>
    <mergeCell ref="G17:Q17"/>
  </mergeCells>
  <pageMargins left="0.31496062992125984" right="0.11811023622047245" top="0.35433070866141736" bottom="0.15748031496062992" header="0.31496062992125984" footer="0.11811023622047245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AC64"/>
  <sheetViews>
    <sheetView topLeftCell="A17" zoomScale="85" zoomScaleNormal="85" workbookViewId="0">
      <selection activeCell="A2" sqref="A2"/>
    </sheetView>
  </sheetViews>
  <sheetFormatPr defaultRowHeight="18.75"/>
  <cols>
    <col min="1" max="1" width="4.28515625" style="7" customWidth="1"/>
    <col min="2" max="2" width="26.5703125" style="7" customWidth="1"/>
    <col min="3" max="17" width="7.85546875" style="7" customWidth="1"/>
    <col min="18" max="29" width="0" style="7" hidden="1" customWidth="1"/>
    <col min="30" max="16384" width="9.140625" style="7"/>
  </cols>
  <sheetData>
    <row r="1" spans="1:29">
      <c r="A1" s="380" t="s">
        <v>6012</v>
      </c>
      <c r="B1" s="380"/>
      <c r="C1" s="380"/>
      <c r="D1" s="380"/>
      <c r="E1" s="380"/>
      <c r="F1" s="380"/>
      <c r="G1" s="380"/>
      <c r="H1" s="380"/>
      <c r="I1" s="380"/>
      <c r="J1" s="380"/>
      <c r="K1" s="380"/>
      <c r="L1" s="380"/>
      <c r="M1" s="380"/>
      <c r="N1" s="380"/>
      <c r="O1" s="380"/>
      <c r="P1" s="380"/>
      <c r="Q1" s="380"/>
      <c r="R1" s="380"/>
      <c r="S1" s="380"/>
      <c r="T1" s="380"/>
    </row>
    <row r="2" spans="1:29">
      <c r="A2" s="204" t="s">
        <v>5893</v>
      </c>
      <c r="B2" s="205"/>
      <c r="C2" s="377" t="s">
        <v>1</v>
      </c>
      <c r="D2" s="378"/>
      <c r="E2" s="378"/>
      <c r="F2" s="378"/>
      <c r="G2" s="378"/>
      <c r="H2" s="378"/>
      <c r="I2" s="378"/>
      <c r="J2" s="378"/>
      <c r="K2" s="378"/>
      <c r="L2" s="378"/>
      <c r="M2" s="378"/>
      <c r="N2" s="378"/>
      <c r="O2" s="378"/>
      <c r="P2" s="378"/>
      <c r="Q2" s="378"/>
      <c r="R2" s="378"/>
      <c r="S2" s="378"/>
      <c r="T2" s="379"/>
      <c r="U2" s="202"/>
      <c r="V2" s="202"/>
      <c r="W2" s="202"/>
      <c r="X2" s="202"/>
      <c r="Y2" s="202"/>
      <c r="Z2" s="202"/>
      <c r="AA2" s="202"/>
      <c r="AB2" s="202"/>
      <c r="AC2" s="203"/>
    </row>
    <row r="3" spans="1:29">
      <c r="A3" s="206"/>
      <c r="B3" s="207"/>
      <c r="C3" s="208">
        <v>2556</v>
      </c>
      <c r="D3" s="209">
        <v>2557</v>
      </c>
      <c r="E3" s="209">
        <v>2558</v>
      </c>
      <c r="F3" s="209">
        <v>2559</v>
      </c>
      <c r="G3" s="209">
        <v>2560</v>
      </c>
      <c r="H3" s="209">
        <v>2561</v>
      </c>
      <c r="I3" s="209">
        <v>2562</v>
      </c>
      <c r="J3" s="209">
        <v>2563</v>
      </c>
      <c r="K3" s="209">
        <v>2564</v>
      </c>
      <c r="L3" s="209">
        <v>2565</v>
      </c>
      <c r="M3" s="209">
        <v>2566</v>
      </c>
      <c r="N3" s="209">
        <v>2567</v>
      </c>
      <c r="O3" s="209">
        <v>2568</v>
      </c>
      <c r="P3" s="209">
        <v>2569</v>
      </c>
      <c r="Q3" s="209">
        <v>2570</v>
      </c>
      <c r="R3" s="209">
        <v>2571</v>
      </c>
      <c r="S3" s="209">
        <v>2572</v>
      </c>
      <c r="T3" s="209">
        <v>2573</v>
      </c>
      <c r="U3" s="29">
        <v>2574</v>
      </c>
      <c r="V3" s="29">
        <v>2575</v>
      </c>
      <c r="W3" s="29">
        <v>2576</v>
      </c>
      <c r="X3" s="29">
        <v>2577</v>
      </c>
      <c r="Y3" s="29">
        <v>2578</v>
      </c>
      <c r="Z3" s="29">
        <v>2579</v>
      </c>
      <c r="AA3" s="29">
        <v>2580</v>
      </c>
      <c r="AB3" s="29">
        <v>2581</v>
      </c>
      <c r="AC3" s="29">
        <v>2582</v>
      </c>
    </row>
    <row r="4" spans="1:29" hidden="1">
      <c r="A4" s="10"/>
      <c r="B4" s="11"/>
      <c r="C4" s="12" t="s">
        <v>2</v>
      </c>
      <c r="D4" s="12" t="s">
        <v>3</v>
      </c>
      <c r="E4" s="12" t="s">
        <v>4</v>
      </c>
      <c r="F4" s="12" t="s">
        <v>5</v>
      </c>
      <c r="G4" s="12" t="s">
        <v>6</v>
      </c>
      <c r="H4" s="12" t="s">
        <v>7</v>
      </c>
      <c r="I4" s="12" t="s">
        <v>8</v>
      </c>
      <c r="J4" s="12" t="s">
        <v>9</v>
      </c>
      <c r="K4" s="12" t="s">
        <v>10</v>
      </c>
      <c r="L4" s="12" t="s">
        <v>11</v>
      </c>
      <c r="M4" s="12" t="s">
        <v>12</v>
      </c>
      <c r="N4" s="12" t="s">
        <v>13</v>
      </c>
      <c r="O4" s="12" t="s">
        <v>14</v>
      </c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</row>
    <row r="5" spans="1:29" ht="17.25" customHeight="1">
      <c r="A5" s="31" t="s">
        <v>15</v>
      </c>
      <c r="B5" s="32"/>
      <c r="C5" s="210"/>
      <c r="D5" s="210"/>
      <c r="E5" s="210"/>
      <c r="F5" s="210"/>
      <c r="G5" s="210"/>
      <c r="H5" s="210"/>
      <c r="I5" s="210"/>
      <c r="J5" s="210"/>
      <c r="K5" s="210"/>
      <c r="L5" s="210"/>
      <c r="M5" s="210"/>
      <c r="N5" s="210"/>
      <c r="O5" s="210"/>
      <c r="P5" s="210"/>
      <c r="Q5" s="210"/>
      <c r="R5" s="210"/>
      <c r="S5" s="210"/>
      <c r="T5" s="210"/>
      <c r="U5" s="13"/>
      <c r="V5" s="13"/>
      <c r="W5" s="13"/>
      <c r="X5" s="13"/>
      <c r="Y5" s="13"/>
      <c r="Z5" s="13"/>
      <c r="AA5" s="13"/>
      <c r="AB5" s="13"/>
      <c r="AC5" s="13"/>
    </row>
    <row r="6" spans="1:29">
      <c r="A6" s="10"/>
      <c r="B6" s="11" t="s">
        <v>5911</v>
      </c>
      <c r="C6" s="13">
        <v>90</v>
      </c>
      <c r="D6" s="13">
        <v>90</v>
      </c>
      <c r="E6" s="13">
        <v>90</v>
      </c>
      <c r="F6" s="13">
        <v>90</v>
      </c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</row>
    <row r="7" spans="1:29">
      <c r="A7" s="10"/>
      <c r="B7" s="11" t="s">
        <v>5890</v>
      </c>
      <c r="C7" s="13">
        <v>90</v>
      </c>
      <c r="D7" s="13">
        <v>90</v>
      </c>
      <c r="E7" s="13">
        <v>90</v>
      </c>
      <c r="F7" s="13">
        <v>90</v>
      </c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</row>
    <row r="8" spans="1:29">
      <c r="A8" s="10"/>
      <c r="B8" s="11" t="s">
        <v>5891</v>
      </c>
      <c r="C8" s="13">
        <v>80</v>
      </c>
      <c r="D8" s="13">
        <v>80</v>
      </c>
      <c r="E8" s="13">
        <v>80</v>
      </c>
      <c r="F8" s="13">
        <v>80</v>
      </c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</row>
    <row r="9" spans="1:29">
      <c r="A9" s="31" t="s">
        <v>20</v>
      </c>
      <c r="B9" s="32"/>
      <c r="C9" s="210"/>
      <c r="D9" s="210"/>
      <c r="E9" s="210"/>
      <c r="F9" s="210"/>
      <c r="G9" s="210"/>
      <c r="H9" s="210"/>
      <c r="I9" s="210"/>
      <c r="J9" s="210"/>
      <c r="K9" s="210"/>
      <c r="L9" s="210"/>
      <c r="M9" s="210"/>
      <c r="N9" s="210"/>
      <c r="O9" s="210"/>
      <c r="P9" s="210"/>
      <c r="Q9" s="210"/>
      <c r="R9" s="210"/>
      <c r="S9" s="210"/>
      <c r="T9" s="210"/>
      <c r="U9" s="13"/>
      <c r="V9" s="13"/>
      <c r="W9" s="13"/>
      <c r="X9" s="13"/>
      <c r="Y9" s="13"/>
      <c r="Z9" s="13"/>
      <c r="AA9" s="13"/>
      <c r="AB9" s="13"/>
      <c r="AC9" s="13"/>
    </row>
    <row r="10" spans="1:29">
      <c r="A10" s="10"/>
      <c r="B10" s="11" t="s">
        <v>5911</v>
      </c>
      <c r="C10" s="13">
        <v>45</v>
      </c>
      <c r="D10" s="13">
        <v>45</v>
      </c>
      <c r="E10" s="13">
        <v>45</v>
      </c>
      <c r="F10" s="13">
        <v>45</v>
      </c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</row>
    <row r="11" spans="1:29">
      <c r="A11" s="10"/>
      <c r="B11" s="11" t="s">
        <v>5890</v>
      </c>
      <c r="C11" s="13">
        <v>45</v>
      </c>
      <c r="D11" s="13">
        <v>45</v>
      </c>
      <c r="E11" s="13">
        <v>45</v>
      </c>
      <c r="F11" s="13">
        <v>45</v>
      </c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</row>
    <row r="12" spans="1:29">
      <c r="A12" s="10"/>
      <c r="B12" s="11" t="s">
        <v>5891</v>
      </c>
      <c r="C12" s="13">
        <v>0</v>
      </c>
      <c r="D12" s="13">
        <v>0</v>
      </c>
      <c r="E12" s="13">
        <v>0</v>
      </c>
      <c r="F12" s="13">
        <v>0</v>
      </c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</row>
    <row r="13" spans="1:29">
      <c r="A13" s="31" t="s">
        <v>21</v>
      </c>
      <c r="B13" s="32"/>
      <c r="C13" s="210"/>
      <c r="D13" s="210"/>
      <c r="E13" s="210"/>
      <c r="F13" s="210"/>
      <c r="G13" s="210"/>
      <c r="H13" s="210"/>
      <c r="I13" s="210"/>
      <c r="J13" s="210"/>
      <c r="K13" s="210"/>
      <c r="L13" s="210"/>
      <c r="M13" s="210"/>
      <c r="N13" s="210"/>
      <c r="O13" s="210"/>
      <c r="P13" s="210"/>
      <c r="Q13" s="210"/>
      <c r="R13" s="210"/>
      <c r="S13" s="210"/>
      <c r="T13" s="210"/>
      <c r="U13" s="13"/>
      <c r="V13" s="13"/>
      <c r="W13" s="13"/>
      <c r="X13" s="13"/>
      <c r="Y13" s="13"/>
      <c r="Z13" s="13"/>
      <c r="AA13" s="13"/>
      <c r="AB13" s="13"/>
      <c r="AC13" s="13"/>
    </row>
    <row r="14" spans="1:29">
      <c r="A14" s="10"/>
      <c r="B14" s="11" t="s">
        <v>5912</v>
      </c>
      <c r="C14" s="13"/>
      <c r="D14" s="13"/>
      <c r="E14" s="13">
        <v>5</v>
      </c>
      <c r="F14" s="13">
        <v>0</v>
      </c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</row>
    <row r="15" spans="1:29">
      <c r="A15" s="10"/>
      <c r="B15" s="11" t="s">
        <v>5890</v>
      </c>
      <c r="C15" s="13"/>
      <c r="D15" s="13"/>
      <c r="E15" s="13">
        <v>5</v>
      </c>
      <c r="F15" s="13">
        <v>0</v>
      </c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</row>
    <row r="16" spans="1:29">
      <c r="A16" s="31" t="s">
        <v>22</v>
      </c>
      <c r="B16" s="32"/>
      <c r="C16" s="210"/>
      <c r="D16" s="210"/>
      <c r="E16" s="210"/>
      <c r="F16" s="210"/>
      <c r="G16" s="210"/>
      <c r="H16" s="210"/>
      <c r="I16" s="210"/>
      <c r="J16" s="210"/>
      <c r="K16" s="210"/>
      <c r="L16" s="210"/>
      <c r="M16" s="210"/>
      <c r="N16" s="210"/>
      <c r="O16" s="210"/>
      <c r="P16" s="210"/>
      <c r="Q16" s="210"/>
      <c r="R16" s="210"/>
      <c r="S16" s="210"/>
      <c r="T16" s="210"/>
      <c r="U16" s="13"/>
      <c r="V16" s="13"/>
      <c r="W16" s="13"/>
      <c r="X16" s="13"/>
      <c r="Y16" s="13"/>
      <c r="Z16" s="13"/>
      <c r="AA16" s="13"/>
      <c r="AB16" s="13"/>
      <c r="AC16" s="13"/>
    </row>
    <row r="17" spans="1:29">
      <c r="A17" s="10"/>
      <c r="B17" s="11" t="s">
        <v>5890</v>
      </c>
      <c r="C17" s="13"/>
      <c r="D17" s="13"/>
      <c r="E17" s="13">
        <v>25</v>
      </c>
      <c r="F17" s="13">
        <v>0</v>
      </c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</row>
    <row r="18" spans="1:29">
      <c r="A18" s="31" t="s">
        <v>23</v>
      </c>
      <c r="B18" s="32"/>
      <c r="C18" s="210"/>
      <c r="D18" s="210"/>
      <c r="E18" s="210"/>
      <c r="F18" s="210"/>
      <c r="G18" s="210"/>
      <c r="H18" s="210"/>
      <c r="I18" s="210"/>
      <c r="J18" s="210"/>
      <c r="K18" s="210"/>
      <c r="L18" s="210"/>
      <c r="M18" s="210"/>
      <c r="N18" s="210"/>
      <c r="O18" s="210"/>
      <c r="P18" s="210"/>
      <c r="Q18" s="210"/>
      <c r="R18" s="210"/>
      <c r="S18" s="210"/>
      <c r="T18" s="210"/>
      <c r="U18" s="13"/>
      <c r="V18" s="13"/>
      <c r="W18" s="13"/>
      <c r="X18" s="13"/>
      <c r="Y18" s="13"/>
      <c r="Z18" s="13"/>
      <c r="AA18" s="13"/>
      <c r="AB18" s="13"/>
      <c r="AC18" s="13"/>
    </row>
    <row r="19" spans="1:29" ht="37.5">
      <c r="A19" s="10"/>
      <c r="B19" s="200" t="s">
        <v>5892</v>
      </c>
      <c r="C19" s="201"/>
      <c r="D19" s="201">
        <v>2</v>
      </c>
      <c r="E19" s="201">
        <v>2</v>
      </c>
      <c r="F19" s="201">
        <v>0</v>
      </c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</row>
    <row r="20" spans="1:29" s="30" customFormat="1">
      <c r="A20" s="37"/>
      <c r="B20" s="33" t="s">
        <v>24</v>
      </c>
      <c r="C20" s="28">
        <f>SUM(C6:C19)</f>
        <v>350</v>
      </c>
      <c r="D20" s="196">
        <f t="shared" ref="D20:R20" si="0">SUM(D6:D19)</f>
        <v>352</v>
      </c>
      <c r="E20" s="196">
        <f t="shared" si="0"/>
        <v>387</v>
      </c>
      <c r="F20" s="196">
        <f t="shared" si="0"/>
        <v>350</v>
      </c>
      <c r="G20" s="196">
        <f t="shared" si="0"/>
        <v>0</v>
      </c>
      <c r="H20" s="196">
        <f t="shared" si="0"/>
        <v>0</v>
      </c>
      <c r="I20" s="196">
        <f t="shared" si="0"/>
        <v>0</v>
      </c>
      <c r="J20" s="196">
        <f t="shared" si="0"/>
        <v>0</v>
      </c>
      <c r="K20" s="196">
        <f t="shared" si="0"/>
        <v>0</v>
      </c>
      <c r="L20" s="196">
        <f t="shared" si="0"/>
        <v>0</v>
      </c>
      <c r="M20" s="196">
        <f t="shared" si="0"/>
        <v>0</v>
      </c>
      <c r="N20" s="196">
        <f t="shared" si="0"/>
        <v>0</v>
      </c>
      <c r="O20" s="196">
        <f t="shared" si="0"/>
        <v>0</v>
      </c>
      <c r="P20" s="196">
        <f t="shared" si="0"/>
        <v>0</v>
      </c>
      <c r="Q20" s="196">
        <f t="shared" si="0"/>
        <v>0</v>
      </c>
      <c r="R20" s="196">
        <f t="shared" si="0"/>
        <v>0</v>
      </c>
      <c r="S20" s="28">
        <f t="shared" ref="S20:AC20" si="1">SUM(S6:S19)</f>
        <v>0</v>
      </c>
      <c r="T20" s="28">
        <f t="shared" si="1"/>
        <v>0</v>
      </c>
      <c r="U20" s="28">
        <f t="shared" si="1"/>
        <v>0</v>
      </c>
      <c r="V20" s="28">
        <f t="shared" si="1"/>
        <v>0</v>
      </c>
      <c r="W20" s="28">
        <f t="shared" si="1"/>
        <v>0</v>
      </c>
      <c r="X20" s="28">
        <f t="shared" si="1"/>
        <v>0</v>
      </c>
      <c r="Y20" s="28">
        <f t="shared" si="1"/>
        <v>0</v>
      </c>
      <c r="Z20" s="28">
        <f t="shared" si="1"/>
        <v>0</v>
      </c>
      <c r="AA20" s="28">
        <f t="shared" si="1"/>
        <v>0</v>
      </c>
      <c r="AB20" s="28">
        <f t="shared" si="1"/>
        <v>0</v>
      </c>
      <c r="AC20" s="28">
        <f t="shared" si="1"/>
        <v>0</v>
      </c>
    </row>
    <row r="23" spans="1:29">
      <c r="A23" s="22" t="s">
        <v>5874</v>
      </c>
      <c r="B23" s="23"/>
      <c r="C23" s="24"/>
      <c r="D23" s="24"/>
      <c r="E23" s="23"/>
      <c r="F23" s="374" t="s">
        <v>1</v>
      </c>
      <c r="G23" s="375"/>
      <c r="H23" s="375"/>
      <c r="I23" s="375"/>
      <c r="J23" s="375"/>
      <c r="K23" s="375"/>
      <c r="L23" s="375"/>
      <c r="M23" s="375"/>
      <c r="N23" s="375"/>
      <c r="O23" s="375"/>
      <c r="P23" s="375"/>
      <c r="Q23" s="375"/>
      <c r="R23" s="375"/>
      <c r="S23" s="375"/>
      <c r="T23" s="375"/>
      <c r="U23" s="375"/>
      <c r="V23" s="375"/>
      <c r="W23" s="375"/>
      <c r="X23" s="375"/>
      <c r="Y23" s="375"/>
      <c r="Z23" s="375"/>
      <c r="AA23" s="375"/>
      <c r="AB23" s="375"/>
      <c r="AC23" s="376"/>
    </row>
    <row r="24" spans="1:29">
      <c r="A24" s="25"/>
      <c r="B24" s="26"/>
      <c r="C24" s="26"/>
      <c r="D24" s="26"/>
      <c r="E24" s="27"/>
      <c r="F24" s="28">
        <v>2559</v>
      </c>
      <c r="G24" s="28">
        <v>2560</v>
      </c>
      <c r="H24" s="28">
        <v>2561</v>
      </c>
      <c r="I24" s="28">
        <v>2562</v>
      </c>
      <c r="J24" s="28">
        <v>2563</v>
      </c>
      <c r="K24" s="28">
        <v>2564</v>
      </c>
      <c r="L24" s="28">
        <v>2565</v>
      </c>
      <c r="M24" s="28">
        <v>2566</v>
      </c>
      <c r="N24" s="28">
        <v>2567</v>
      </c>
      <c r="O24" s="28">
        <v>2568</v>
      </c>
      <c r="P24" s="28">
        <v>2569</v>
      </c>
      <c r="Q24" s="28">
        <v>2570</v>
      </c>
      <c r="R24" s="28">
        <v>2571</v>
      </c>
      <c r="S24" s="28">
        <v>2572</v>
      </c>
      <c r="T24" s="28">
        <v>2573</v>
      </c>
      <c r="U24" s="28">
        <v>2574</v>
      </c>
      <c r="V24" s="28">
        <v>2575</v>
      </c>
      <c r="W24" s="28">
        <v>2576</v>
      </c>
      <c r="X24" s="28">
        <v>2577</v>
      </c>
      <c r="Y24" s="28">
        <v>2578</v>
      </c>
      <c r="Z24" s="28">
        <v>2579</v>
      </c>
      <c r="AA24" s="28">
        <v>2580</v>
      </c>
      <c r="AB24" s="28">
        <v>2581</v>
      </c>
      <c r="AC24" s="28">
        <v>2582</v>
      </c>
    </row>
    <row r="25" spans="1:29">
      <c r="A25" s="8" t="s">
        <v>25</v>
      </c>
      <c r="B25" s="19"/>
      <c r="C25" s="19"/>
      <c r="D25" s="19"/>
      <c r="E25" s="9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6"/>
    </row>
    <row r="26" spans="1:29">
      <c r="A26" s="10"/>
      <c r="B26" s="20" t="s">
        <v>44</v>
      </c>
      <c r="C26" s="20"/>
      <c r="D26" s="20"/>
      <c r="E26" s="11"/>
      <c r="F26" s="13">
        <f t="shared" ref="F26:AC26" si="2">F6</f>
        <v>90</v>
      </c>
      <c r="G26" s="13">
        <f t="shared" si="2"/>
        <v>0</v>
      </c>
      <c r="H26" s="13">
        <f t="shared" si="2"/>
        <v>0</v>
      </c>
      <c r="I26" s="13">
        <f t="shared" si="2"/>
        <v>0</v>
      </c>
      <c r="J26" s="13">
        <f t="shared" si="2"/>
        <v>0</v>
      </c>
      <c r="K26" s="13">
        <f t="shared" si="2"/>
        <v>0</v>
      </c>
      <c r="L26" s="13">
        <f t="shared" si="2"/>
        <v>0</v>
      </c>
      <c r="M26" s="13">
        <f t="shared" si="2"/>
        <v>0</v>
      </c>
      <c r="N26" s="13">
        <f t="shared" si="2"/>
        <v>0</v>
      </c>
      <c r="O26" s="13">
        <f t="shared" si="2"/>
        <v>0</v>
      </c>
      <c r="P26" s="13">
        <f t="shared" si="2"/>
        <v>0</v>
      </c>
      <c r="Q26" s="13">
        <f t="shared" si="2"/>
        <v>0</v>
      </c>
      <c r="R26" s="13">
        <f t="shared" si="2"/>
        <v>0</v>
      </c>
      <c r="S26" s="13">
        <f t="shared" si="2"/>
        <v>0</v>
      </c>
      <c r="T26" s="13">
        <f t="shared" si="2"/>
        <v>0</v>
      </c>
      <c r="U26" s="13">
        <f t="shared" si="2"/>
        <v>0</v>
      </c>
      <c r="V26" s="13">
        <f t="shared" si="2"/>
        <v>0</v>
      </c>
      <c r="W26" s="13">
        <f t="shared" si="2"/>
        <v>0</v>
      </c>
      <c r="X26" s="13">
        <f t="shared" si="2"/>
        <v>0</v>
      </c>
      <c r="Y26" s="13">
        <f t="shared" si="2"/>
        <v>0</v>
      </c>
      <c r="Z26" s="13">
        <f t="shared" si="2"/>
        <v>0</v>
      </c>
      <c r="AA26" s="13">
        <f t="shared" si="2"/>
        <v>0</v>
      </c>
      <c r="AB26" s="13">
        <f t="shared" si="2"/>
        <v>0</v>
      </c>
      <c r="AC26" s="13">
        <f t="shared" si="2"/>
        <v>0</v>
      </c>
    </row>
    <row r="27" spans="1:29">
      <c r="A27" s="10"/>
      <c r="B27" s="20" t="s">
        <v>43</v>
      </c>
      <c r="C27" s="20"/>
      <c r="D27" s="20"/>
      <c r="E27" s="11"/>
      <c r="F27" s="13">
        <f t="shared" ref="F27:AC27" si="3">E6</f>
        <v>90</v>
      </c>
      <c r="G27" s="13">
        <f t="shared" si="3"/>
        <v>90</v>
      </c>
      <c r="H27" s="13">
        <f t="shared" si="3"/>
        <v>0</v>
      </c>
      <c r="I27" s="13">
        <f t="shared" si="3"/>
        <v>0</v>
      </c>
      <c r="J27" s="13">
        <f t="shared" si="3"/>
        <v>0</v>
      </c>
      <c r="K27" s="13">
        <f t="shared" si="3"/>
        <v>0</v>
      </c>
      <c r="L27" s="13">
        <f t="shared" si="3"/>
        <v>0</v>
      </c>
      <c r="M27" s="13">
        <f t="shared" si="3"/>
        <v>0</v>
      </c>
      <c r="N27" s="13">
        <f t="shared" si="3"/>
        <v>0</v>
      </c>
      <c r="O27" s="13">
        <f t="shared" si="3"/>
        <v>0</v>
      </c>
      <c r="P27" s="13">
        <f t="shared" si="3"/>
        <v>0</v>
      </c>
      <c r="Q27" s="13">
        <f t="shared" si="3"/>
        <v>0</v>
      </c>
      <c r="R27" s="13">
        <f t="shared" si="3"/>
        <v>0</v>
      </c>
      <c r="S27" s="13">
        <f t="shared" si="3"/>
        <v>0</v>
      </c>
      <c r="T27" s="13">
        <f t="shared" si="3"/>
        <v>0</v>
      </c>
      <c r="U27" s="13">
        <f t="shared" si="3"/>
        <v>0</v>
      </c>
      <c r="V27" s="13">
        <f t="shared" si="3"/>
        <v>0</v>
      </c>
      <c r="W27" s="13">
        <f t="shared" si="3"/>
        <v>0</v>
      </c>
      <c r="X27" s="13">
        <f t="shared" si="3"/>
        <v>0</v>
      </c>
      <c r="Y27" s="13">
        <f t="shared" si="3"/>
        <v>0</v>
      </c>
      <c r="Z27" s="13">
        <f t="shared" si="3"/>
        <v>0</v>
      </c>
      <c r="AA27" s="13">
        <f t="shared" si="3"/>
        <v>0</v>
      </c>
      <c r="AB27" s="13">
        <f t="shared" si="3"/>
        <v>0</v>
      </c>
      <c r="AC27" s="13">
        <f t="shared" si="3"/>
        <v>0</v>
      </c>
    </row>
    <row r="28" spans="1:29">
      <c r="A28" s="10"/>
      <c r="B28" s="20" t="s">
        <v>42</v>
      </c>
      <c r="C28" s="20"/>
      <c r="D28" s="20"/>
      <c r="E28" s="11"/>
      <c r="F28" s="13">
        <f t="shared" ref="F28:AC28" si="4">D6</f>
        <v>90</v>
      </c>
      <c r="G28" s="13">
        <f t="shared" si="4"/>
        <v>90</v>
      </c>
      <c r="H28" s="13">
        <f t="shared" si="4"/>
        <v>90</v>
      </c>
      <c r="I28" s="13">
        <f t="shared" si="4"/>
        <v>0</v>
      </c>
      <c r="J28" s="13">
        <f t="shared" si="4"/>
        <v>0</v>
      </c>
      <c r="K28" s="13">
        <f t="shared" si="4"/>
        <v>0</v>
      </c>
      <c r="L28" s="13">
        <f t="shared" si="4"/>
        <v>0</v>
      </c>
      <c r="M28" s="13">
        <f t="shared" si="4"/>
        <v>0</v>
      </c>
      <c r="N28" s="13">
        <f t="shared" si="4"/>
        <v>0</v>
      </c>
      <c r="O28" s="13">
        <f t="shared" si="4"/>
        <v>0</v>
      </c>
      <c r="P28" s="13">
        <f t="shared" si="4"/>
        <v>0</v>
      </c>
      <c r="Q28" s="13">
        <f t="shared" si="4"/>
        <v>0</v>
      </c>
      <c r="R28" s="13">
        <f t="shared" si="4"/>
        <v>0</v>
      </c>
      <c r="S28" s="13">
        <f t="shared" si="4"/>
        <v>0</v>
      </c>
      <c r="T28" s="13">
        <f t="shared" si="4"/>
        <v>0</v>
      </c>
      <c r="U28" s="13">
        <f t="shared" si="4"/>
        <v>0</v>
      </c>
      <c r="V28" s="13">
        <f t="shared" si="4"/>
        <v>0</v>
      </c>
      <c r="W28" s="13">
        <f t="shared" si="4"/>
        <v>0</v>
      </c>
      <c r="X28" s="13">
        <f t="shared" si="4"/>
        <v>0</v>
      </c>
      <c r="Y28" s="13">
        <f t="shared" si="4"/>
        <v>0</v>
      </c>
      <c r="Z28" s="13">
        <f t="shared" si="4"/>
        <v>0</v>
      </c>
      <c r="AA28" s="13">
        <f t="shared" si="4"/>
        <v>0</v>
      </c>
      <c r="AB28" s="13">
        <f t="shared" si="4"/>
        <v>0</v>
      </c>
      <c r="AC28" s="13">
        <f t="shared" si="4"/>
        <v>0</v>
      </c>
    </row>
    <row r="29" spans="1:29">
      <c r="A29" s="10"/>
      <c r="B29" s="20" t="s">
        <v>41</v>
      </c>
      <c r="C29" s="20"/>
      <c r="D29" s="20"/>
      <c r="E29" s="11"/>
      <c r="F29" s="13">
        <f t="shared" ref="F29:AC29" si="5">C6</f>
        <v>90</v>
      </c>
      <c r="G29" s="13">
        <f t="shared" si="5"/>
        <v>90</v>
      </c>
      <c r="H29" s="13">
        <f t="shared" si="5"/>
        <v>90</v>
      </c>
      <c r="I29" s="13">
        <f t="shared" si="5"/>
        <v>90</v>
      </c>
      <c r="J29" s="13">
        <f t="shared" si="5"/>
        <v>0</v>
      </c>
      <c r="K29" s="13">
        <f t="shared" si="5"/>
        <v>0</v>
      </c>
      <c r="L29" s="13">
        <f t="shared" si="5"/>
        <v>0</v>
      </c>
      <c r="M29" s="13">
        <f t="shared" si="5"/>
        <v>0</v>
      </c>
      <c r="N29" s="13">
        <f t="shared" si="5"/>
        <v>0</v>
      </c>
      <c r="O29" s="13">
        <f t="shared" si="5"/>
        <v>0</v>
      </c>
      <c r="P29" s="13">
        <f t="shared" si="5"/>
        <v>0</v>
      </c>
      <c r="Q29" s="13">
        <f t="shared" si="5"/>
        <v>0</v>
      </c>
      <c r="R29" s="13">
        <f t="shared" si="5"/>
        <v>0</v>
      </c>
      <c r="S29" s="13">
        <f t="shared" si="5"/>
        <v>0</v>
      </c>
      <c r="T29" s="13">
        <f t="shared" si="5"/>
        <v>0</v>
      </c>
      <c r="U29" s="13">
        <f t="shared" si="5"/>
        <v>0</v>
      </c>
      <c r="V29" s="13">
        <f t="shared" si="5"/>
        <v>0</v>
      </c>
      <c r="W29" s="13">
        <f t="shared" si="5"/>
        <v>0</v>
      </c>
      <c r="X29" s="13">
        <f t="shared" si="5"/>
        <v>0</v>
      </c>
      <c r="Y29" s="13">
        <f t="shared" si="5"/>
        <v>0</v>
      </c>
      <c r="Z29" s="13">
        <f t="shared" si="5"/>
        <v>0</v>
      </c>
      <c r="AA29" s="13">
        <f t="shared" si="5"/>
        <v>0</v>
      </c>
      <c r="AB29" s="13">
        <f t="shared" si="5"/>
        <v>0</v>
      </c>
      <c r="AC29" s="13">
        <f t="shared" si="5"/>
        <v>0</v>
      </c>
    </row>
    <row r="30" spans="1:29">
      <c r="A30" s="10"/>
      <c r="B30" s="20" t="s">
        <v>48</v>
      </c>
      <c r="C30" s="20"/>
      <c r="D30" s="20"/>
      <c r="E30" s="11"/>
      <c r="F30" s="13">
        <f t="shared" ref="F30:AC30" si="6">F7</f>
        <v>90</v>
      </c>
      <c r="G30" s="13">
        <f t="shared" si="6"/>
        <v>0</v>
      </c>
      <c r="H30" s="13">
        <f t="shared" si="6"/>
        <v>0</v>
      </c>
      <c r="I30" s="13">
        <f t="shared" si="6"/>
        <v>0</v>
      </c>
      <c r="J30" s="13">
        <f t="shared" si="6"/>
        <v>0</v>
      </c>
      <c r="K30" s="13">
        <f t="shared" si="6"/>
        <v>0</v>
      </c>
      <c r="L30" s="13">
        <f t="shared" si="6"/>
        <v>0</v>
      </c>
      <c r="M30" s="13">
        <f t="shared" si="6"/>
        <v>0</v>
      </c>
      <c r="N30" s="13">
        <f t="shared" si="6"/>
        <v>0</v>
      </c>
      <c r="O30" s="13">
        <f t="shared" si="6"/>
        <v>0</v>
      </c>
      <c r="P30" s="13">
        <f t="shared" si="6"/>
        <v>0</v>
      </c>
      <c r="Q30" s="13">
        <f t="shared" si="6"/>
        <v>0</v>
      </c>
      <c r="R30" s="13">
        <f t="shared" si="6"/>
        <v>0</v>
      </c>
      <c r="S30" s="13">
        <f t="shared" si="6"/>
        <v>0</v>
      </c>
      <c r="T30" s="13">
        <f t="shared" si="6"/>
        <v>0</v>
      </c>
      <c r="U30" s="13">
        <f t="shared" si="6"/>
        <v>0</v>
      </c>
      <c r="V30" s="13">
        <f t="shared" si="6"/>
        <v>0</v>
      </c>
      <c r="W30" s="13">
        <f t="shared" si="6"/>
        <v>0</v>
      </c>
      <c r="X30" s="13">
        <f t="shared" si="6"/>
        <v>0</v>
      </c>
      <c r="Y30" s="13">
        <f t="shared" si="6"/>
        <v>0</v>
      </c>
      <c r="Z30" s="13">
        <f t="shared" si="6"/>
        <v>0</v>
      </c>
      <c r="AA30" s="13">
        <f t="shared" si="6"/>
        <v>0</v>
      </c>
      <c r="AB30" s="13">
        <f t="shared" si="6"/>
        <v>0</v>
      </c>
      <c r="AC30" s="13">
        <f t="shared" si="6"/>
        <v>0</v>
      </c>
    </row>
    <row r="31" spans="1:29">
      <c r="A31" s="10"/>
      <c r="B31" s="20" t="s">
        <v>47</v>
      </c>
      <c r="C31" s="20"/>
      <c r="D31" s="20"/>
      <c r="E31" s="11"/>
      <c r="F31" s="13">
        <f t="shared" ref="F31:AC31" si="7">E7</f>
        <v>90</v>
      </c>
      <c r="G31" s="13">
        <f t="shared" si="7"/>
        <v>90</v>
      </c>
      <c r="H31" s="13">
        <f t="shared" si="7"/>
        <v>0</v>
      </c>
      <c r="I31" s="13">
        <f t="shared" si="7"/>
        <v>0</v>
      </c>
      <c r="J31" s="13">
        <f t="shared" si="7"/>
        <v>0</v>
      </c>
      <c r="K31" s="13">
        <f t="shared" si="7"/>
        <v>0</v>
      </c>
      <c r="L31" s="13">
        <f t="shared" si="7"/>
        <v>0</v>
      </c>
      <c r="M31" s="13">
        <f t="shared" si="7"/>
        <v>0</v>
      </c>
      <c r="N31" s="13">
        <f t="shared" si="7"/>
        <v>0</v>
      </c>
      <c r="O31" s="13">
        <f t="shared" si="7"/>
        <v>0</v>
      </c>
      <c r="P31" s="13">
        <f t="shared" si="7"/>
        <v>0</v>
      </c>
      <c r="Q31" s="13">
        <f t="shared" si="7"/>
        <v>0</v>
      </c>
      <c r="R31" s="13">
        <f t="shared" si="7"/>
        <v>0</v>
      </c>
      <c r="S31" s="13">
        <f t="shared" si="7"/>
        <v>0</v>
      </c>
      <c r="T31" s="13">
        <f t="shared" si="7"/>
        <v>0</v>
      </c>
      <c r="U31" s="13">
        <f t="shared" si="7"/>
        <v>0</v>
      </c>
      <c r="V31" s="13">
        <f t="shared" si="7"/>
        <v>0</v>
      </c>
      <c r="W31" s="13">
        <f t="shared" si="7"/>
        <v>0</v>
      </c>
      <c r="X31" s="13">
        <f t="shared" si="7"/>
        <v>0</v>
      </c>
      <c r="Y31" s="13">
        <f t="shared" si="7"/>
        <v>0</v>
      </c>
      <c r="Z31" s="13">
        <f t="shared" si="7"/>
        <v>0</v>
      </c>
      <c r="AA31" s="13">
        <f t="shared" si="7"/>
        <v>0</v>
      </c>
      <c r="AB31" s="13">
        <f t="shared" si="7"/>
        <v>0</v>
      </c>
      <c r="AC31" s="13">
        <f t="shared" si="7"/>
        <v>0</v>
      </c>
    </row>
    <row r="32" spans="1:29">
      <c r="A32" s="10"/>
      <c r="B32" s="20" t="s">
        <v>46</v>
      </c>
      <c r="C32" s="20"/>
      <c r="D32" s="20"/>
      <c r="E32" s="11"/>
      <c r="F32" s="13">
        <f t="shared" ref="F32:AC32" si="8">D7</f>
        <v>90</v>
      </c>
      <c r="G32" s="13">
        <f t="shared" si="8"/>
        <v>90</v>
      </c>
      <c r="H32" s="13">
        <f t="shared" si="8"/>
        <v>90</v>
      </c>
      <c r="I32" s="13">
        <f t="shared" si="8"/>
        <v>0</v>
      </c>
      <c r="J32" s="13">
        <f t="shared" si="8"/>
        <v>0</v>
      </c>
      <c r="K32" s="13">
        <f t="shared" si="8"/>
        <v>0</v>
      </c>
      <c r="L32" s="13">
        <f t="shared" si="8"/>
        <v>0</v>
      </c>
      <c r="M32" s="13">
        <f t="shared" si="8"/>
        <v>0</v>
      </c>
      <c r="N32" s="13">
        <f t="shared" si="8"/>
        <v>0</v>
      </c>
      <c r="O32" s="13">
        <f t="shared" si="8"/>
        <v>0</v>
      </c>
      <c r="P32" s="13">
        <f t="shared" si="8"/>
        <v>0</v>
      </c>
      <c r="Q32" s="13">
        <f t="shared" si="8"/>
        <v>0</v>
      </c>
      <c r="R32" s="13">
        <f t="shared" si="8"/>
        <v>0</v>
      </c>
      <c r="S32" s="13">
        <f t="shared" si="8"/>
        <v>0</v>
      </c>
      <c r="T32" s="13">
        <f t="shared" si="8"/>
        <v>0</v>
      </c>
      <c r="U32" s="13">
        <f t="shared" si="8"/>
        <v>0</v>
      </c>
      <c r="V32" s="13">
        <f t="shared" si="8"/>
        <v>0</v>
      </c>
      <c r="W32" s="13">
        <f t="shared" si="8"/>
        <v>0</v>
      </c>
      <c r="X32" s="13">
        <f t="shared" si="8"/>
        <v>0</v>
      </c>
      <c r="Y32" s="13">
        <f t="shared" si="8"/>
        <v>0</v>
      </c>
      <c r="Z32" s="13">
        <f t="shared" si="8"/>
        <v>0</v>
      </c>
      <c r="AA32" s="13">
        <f t="shared" si="8"/>
        <v>0</v>
      </c>
      <c r="AB32" s="13">
        <f t="shared" si="8"/>
        <v>0</v>
      </c>
      <c r="AC32" s="13">
        <f t="shared" si="8"/>
        <v>0</v>
      </c>
    </row>
    <row r="33" spans="1:29">
      <c r="A33" s="10"/>
      <c r="B33" s="20" t="s">
        <v>45</v>
      </c>
      <c r="C33" s="20"/>
      <c r="D33" s="20"/>
      <c r="E33" s="11"/>
      <c r="F33" s="13">
        <f t="shared" ref="F33:AC33" si="9">C7</f>
        <v>90</v>
      </c>
      <c r="G33" s="13">
        <f t="shared" si="9"/>
        <v>90</v>
      </c>
      <c r="H33" s="13">
        <f t="shared" si="9"/>
        <v>90</v>
      </c>
      <c r="I33" s="13">
        <f t="shared" si="9"/>
        <v>90</v>
      </c>
      <c r="J33" s="13">
        <f t="shared" si="9"/>
        <v>0</v>
      </c>
      <c r="K33" s="13">
        <f t="shared" si="9"/>
        <v>0</v>
      </c>
      <c r="L33" s="13">
        <f t="shared" si="9"/>
        <v>0</v>
      </c>
      <c r="M33" s="13">
        <f t="shared" si="9"/>
        <v>0</v>
      </c>
      <c r="N33" s="13">
        <f t="shared" si="9"/>
        <v>0</v>
      </c>
      <c r="O33" s="13">
        <f t="shared" si="9"/>
        <v>0</v>
      </c>
      <c r="P33" s="13">
        <f t="shared" si="9"/>
        <v>0</v>
      </c>
      <c r="Q33" s="13">
        <f t="shared" si="9"/>
        <v>0</v>
      </c>
      <c r="R33" s="13">
        <f t="shared" si="9"/>
        <v>0</v>
      </c>
      <c r="S33" s="13">
        <f t="shared" si="9"/>
        <v>0</v>
      </c>
      <c r="T33" s="13">
        <f t="shared" si="9"/>
        <v>0</v>
      </c>
      <c r="U33" s="13">
        <f t="shared" si="9"/>
        <v>0</v>
      </c>
      <c r="V33" s="13">
        <f t="shared" si="9"/>
        <v>0</v>
      </c>
      <c r="W33" s="13">
        <f t="shared" si="9"/>
        <v>0</v>
      </c>
      <c r="X33" s="13">
        <f t="shared" si="9"/>
        <v>0</v>
      </c>
      <c r="Y33" s="13">
        <f t="shared" si="9"/>
        <v>0</v>
      </c>
      <c r="Z33" s="13">
        <f t="shared" si="9"/>
        <v>0</v>
      </c>
      <c r="AA33" s="13">
        <f t="shared" si="9"/>
        <v>0</v>
      </c>
      <c r="AB33" s="13">
        <f t="shared" si="9"/>
        <v>0</v>
      </c>
      <c r="AC33" s="13">
        <f t="shared" si="9"/>
        <v>0</v>
      </c>
    </row>
    <row r="34" spans="1:29">
      <c r="A34" s="10"/>
      <c r="B34" s="20" t="s">
        <v>52</v>
      </c>
      <c r="C34" s="20"/>
      <c r="D34" s="20"/>
      <c r="E34" s="11"/>
      <c r="F34" s="13">
        <f t="shared" ref="F34:AC34" si="10">F8</f>
        <v>80</v>
      </c>
      <c r="G34" s="13">
        <f t="shared" si="10"/>
        <v>0</v>
      </c>
      <c r="H34" s="13">
        <f t="shared" si="10"/>
        <v>0</v>
      </c>
      <c r="I34" s="13">
        <f t="shared" si="10"/>
        <v>0</v>
      </c>
      <c r="J34" s="13">
        <f t="shared" si="10"/>
        <v>0</v>
      </c>
      <c r="K34" s="13">
        <f t="shared" si="10"/>
        <v>0</v>
      </c>
      <c r="L34" s="13">
        <f t="shared" si="10"/>
        <v>0</v>
      </c>
      <c r="M34" s="13">
        <f t="shared" si="10"/>
        <v>0</v>
      </c>
      <c r="N34" s="13">
        <f t="shared" si="10"/>
        <v>0</v>
      </c>
      <c r="O34" s="13">
        <f t="shared" si="10"/>
        <v>0</v>
      </c>
      <c r="P34" s="13">
        <f t="shared" si="10"/>
        <v>0</v>
      </c>
      <c r="Q34" s="13">
        <f t="shared" si="10"/>
        <v>0</v>
      </c>
      <c r="R34" s="13">
        <f t="shared" si="10"/>
        <v>0</v>
      </c>
      <c r="S34" s="13">
        <f t="shared" si="10"/>
        <v>0</v>
      </c>
      <c r="T34" s="13">
        <f t="shared" si="10"/>
        <v>0</v>
      </c>
      <c r="U34" s="13">
        <f t="shared" si="10"/>
        <v>0</v>
      </c>
      <c r="V34" s="13">
        <f t="shared" si="10"/>
        <v>0</v>
      </c>
      <c r="W34" s="13">
        <f t="shared" si="10"/>
        <v>0</v>
      </c>
      <c r="X34" s="13">
        <f t="shared" si="10"/>
        <v>0</v>
      </c>
      <c r="Y34" s="13">
        <f t="shared" si="10"/>
        <v>0</v>
      </c>
      <c r="Z34" s="13">
        <f t="shared" si="10"/>
        <v>0</v>
      </c>
      <c r="AA34" s="13">
        <f t="shared" si="10"/>
        <v>0</v>
      </c>
      <c r="AB34" s="13">
        <f t="shared" si="10"/>
        <v>0</v>
      </c>
      <c r="AC34" s="13">
        <f t="shared" si="10"/>
        <v>0</v>
      </c>
    </row>
    <row r="35" spans="1:29">
      <c r="A35" s="10"/>
      <c r="B35" s="20" t="s">
        <v>51</v>
      </c>
      <c r="C35" s="20"/>
      <c r="D35" s="20"/>
      <c r="E35" s="11"/>
      <c r="F35" s="13">
        <f t="shared" ref="F35:AC35" si="11">E8</f>
        <v>80</v>
      </c>
      <c r="G35" s="13">
        <f t="shared" si="11"/>
        <v>80</v>
      </c>
      <c r="H35" s="13">
        <f t="shared" si="11"/>
        <v>0</v>
      </c>
      <c r="I35" s="13">
        <f t="shared" si="11"/>
        <v>0</v>
      </c>
      <c r="J35" s="13">
        <f t="shared" si="11"/>
        <v>0</v>
      </c>
      <c r="K35" s="13">
        <f t="shared" si="11"/>
        <v>0</v>
      </c>
      <c r="L35" s="13">
        <f t="shared" si="11"/>
        <v>0</v>
      </c>
      <c r="M35" s="13">
        <f t="shared" si="11"/>
        <v>0</v>
      </c>
      <c r="N35" s="13">
        <f t="shared" si="11"/>
        <v>0</v>
      </c>
      <c r="O35" s="13">
        <f t="shared" si="11"/>
        <v>0</v>
      </c>
      <c r="P35" s="13">
        <f t="shared" si="11"/>
        <v>0</v>
      </c>
      <c r="Q35" s="13">
        <f t="shared" si="11"/>
        <v>0</v>
      </c>
      <c r="R35" s="13">
        <f t="shared" si="11"/>
        <v>0</v>
      </c>
      <c r="S35" s="13">
        <f t="shared" si="11"/>
        <v>0</v>
      </c>
      <c r="T35" s="13">
        <f t="shared" si="11"/>
        <v>0</v>
      </c>
      <c r="U35" s="13">
        <f t="shared" si="11"/>
        <v>0</v>
      </c>
      <c r="V35" s="13">
        <f t="shared" si="11"/>
        <v>0</v>
      </c>
      <c r="W35" s="13">
        <f t="shared" si="11"/>
        <v>0</v>
      </c>
      <c r="X35" s="13">
        <f t="shared" si="11"/>
        <v>0</v>
      </c>
      <c r="Y35" s="13">
        <f t="shared" si="11"/>
        <v>0</v>
      </c>
      <c r="Z35" s="13">
        <f t="shared" si="11"/>
        <v>0</v>
      </c>
      <c r="AA35" s="13">
        <f t="shared" si="11"/>
        <v>0</v>
      </c>
      <c r="AB35" s="13">
        <f t="shared" si="11"/>
        <v>0</v>
      </c>
      <c r="AC35" s="13">
        <f t="shared" si="11"/>
        <v>0</v>
      </c>
    </row>
    <row r="36" spans="1:29">
      <c r="A36" s="10"/>
      <c r="B36" s="20" t="s">
        <v>50</v>
      </c>
      <c r="C36" s="20"/>
      <c r="D36" s="20"/>
      <c r="E36" s="11"/>
      <c r="F36" s="13">
        <f t="shared" ref="F36:AC36" si="12">D8</f>
        <v>80</v>
      </c>
      <c r="G36" s="13">
        <f t="shared" si="12"/>
        <v>80</v>
      </c>
      <c r="H36" s="13">
        <f t="shared" si="12"/>
        <v>80</v>
      </c>
      <c r="I36" s="13">
        <f t="shared" si="12"/>
        <v>0</v>
      </c>
      <c r="J36" s="13">
        <f t="shared" si="12"/>
        <v>0</v>
      </c>
      <c r="K36" s="13">
        <f t="shared" si="12"/>
        <v>0</v>
      </c>
      <c r="L36" s="13">
        <f t="shared" si="12"/>
        <v>0</v>
      </c>
      <c r="M36" s="13">
        <f t="shared" si="12"/>
        <v>0</v>
      </c>
      <c r="N36" s="13">
        <f t="shared" si="12"/>
        <v>0</v>
      </c>
      <c r="O36" s="13">
        <f t="shared" si="12"/>
        <v>0</v>
      </c>
      <c r="P36" s="13">
        <f t="shared" si="12"/>
        <v>0</v>
      </c>
      <c r="Q36" s="13">
        <f t="shared" si="12"/>
        <v>0</v>
      </c>
      <c r="R36" s="13">
        <f t="shared" si="12"/>
        <v>0</v>
      </c>
      <c r="S36" s="13">
        <f t="shared" si="12"/>
        <v>0</v>
      </c>
      <c r="T36" s="13">
        <f t="shared" si="12"/>
        <v>0</v>
      </c>
      <c r="U36" s="13">
        <f t="shared" si="12"/>
        <v>0</v>
      </c>
      <c r="V36" s="13">
        <f t="shared" si="12"/>
        <v>0</v>
      </c>
      <c r="W36" s="13">
        <f t="shared" si="12"/>
        <v>0</v>
      </c>
      <c r="X36" s="13">
        <f t="shared" si="12"/>
        <v>0</v>
      </c>
      <c r="Y36" s="13">
        <f t="shared" si="12"/>
        <v>0</v>
      </c>
      <c r="Z36" s="13">
        <f t="shared" si="12"/>
        <v>0</v>
      </c>
      <c r="AA36" s="13">
        <f t="shared" si="12"/>
        <v>0</v>
      </c>
      <c r="AB36" s="13">
        <f t="shared" si="12"/>
        <v>0</v>
      </c>
      <c r="AC36" s="13">
        <f t="shared" si="12"/>
        <v>0</v>
      </c>
    </row>
    <row r="37" spans="1:29">
      <c r="A37" s="10"/>
      <c r="B37" s="20" t="s">
        <v>49</v>
      </c>
      <c r="C37" s="20"/>
      <c r="D37" s="20"/>
      <c r="E37" s="11"/>
      <c r="F37" s="13">
        <f t="shared" ref="F37:AC37" si="13">C8</f>
        <v>80</v>
      </c>
      <c r="G37" s="13">
        <f t="shared" si="13"/>
        <v>80</v>
      </c>
      <c r="H37" s="13">
        <f t="shared" si="13"/>
        <v>80</v>
      </c>
      <c r="I37" s="13">
        <f t="shared" si="13"/>
        <v>80</v>
      </c>
      <c r="J37" s="13">
        <f t="shared" si="13"/>
        <v>0</v>
      </c>
      <c r="K37" s="13">
        <f t="shared" si="13"/>
        <v>0</v>
      </c>
      <c r="L37" s="13">
        <f t="shared" si="13"/>
        <v>0</v>
      </c>
      <c r="M37" s="13">
        <f t="shared" si="13"/>
        <v>0</v>
      </c>
      <c r="N37" s="13">
        <f t="shared" si="13"/>
        <v>0</v>
      </c>
      <c r="O37" s="13">
        <f t="shared" si="13"/>
        <v>0</v>
      </c>
      <c r="P37" s="13">
        <f t="shared" si="13"/>
        <v>0</v>
      </c>
      <c r="Q37" s="13">
        <f t="shared" si="13"/>
        <v>0</v>
      </c>
      <c r="R37" s="13">
        <f t="shared" si="13"/>
        <v>0</v>
      </c>
      <c r="S37" s="13">
        <f t="shared" si="13"/>
        <v>0</v>
      </c>
      <c r="T37" s="13">
        <f t="shared" si="13"/>
        <v>0</v>
      </c>
      <c r="U37" s="13">
        <f t="shared" si="13"/>
        <v>0</v>
      </c>
      <c r="V37" s="13">
        <f t="shared" si="13"/>
        <v>0</v>
      </c>
      <c r="W37" s="13">
        <f t="shared" si="13"/>
        <v>0</v>
      </c>
      <c r="X37" s="13">
        <f t="shared" si="13"/>
        <v>0</v>
      </c>
      <c r="Y37" s="13">
        <f t="shared" si="13"/>
        <v>0</v>
      </c>
      <c r="Z37" s="13">
        <f t="shared" si="13"/>
        <v>0</v>
      </c>
      <c r="AA37" s="13">
        <f t="shared" si="13"/>
        <v>0</v>
      </c>
      <c r="AB37" s="13">
        <f t="shared" si="13"/>
        <v>0</v>
      </c>
      <c r="AC37" s="13">
        <f t="shared" si="13"/>
        <v>0</v>
      </c>
    </row>
    <row r="38" spans="1:29">
      <c r="A38" s="10" t="s">
        <v>30</v>
      </c>
      <c r="B38" s="20"/>
      <c r="C38" s="20"/>
      <c r="D38" s="20"/>
      <c r="E38" s="11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8"/>
    </row>
    <row r="39" spans="1:29">
      <c r="A39" s="10"/>
      <c r="B39" s="20" t="s">
        <v>44</v>
      </c>
      <c r="C39" s="20"/>
      <c r="D39" s="20"/>
      <c r="E39" s="11"/>
      <c r="F39" s="13">
        <f t="shared" ref="F39:AC39" si="14">F10</f>
        <v>45</v>
      </c>
      <c r="G39" s="13">
        <f t="shared" si="14"/>
        <v>0</v>
      </c>
      <c r="H39" s="13">
        <f t="shared" si="14"/>
        <v>0</v>
      </c>
      <c r="I39" s="13">
        <f t="shared" si="14"/>
        <v>0</v>
      </c>
      <c r="J39" s="13">
        <f t="shared" si="14"/>
        <v>0</v>
      </c>
      <c r="K39" s="13">
        <f t="shared" si="14"/>
        <v>0</v>
      </c>
      <c r="L39" s="13">
        <f t="shared" si="14"/>
        <v>0</v>
      </c>
      <c r="M39" s="13">
        <f t="shared" si="14"/>
        <v>0</v>
      </c>
      <c r="N39" s="13">
        <f t="shared" si="14"/>
        <v>0</v>
      </c>
      <c r="O39" s="13">
        <f t="shared" si="14"/>
        <v>0</v>
      </c>
      <c r="P39" s="13">
        <f t="shared" si="14"/>
        <v>0</v>
      </c>
      <c r="Q39" s="13">
        <f t="shared" si="14"/>
        <v>0</v>
      </c>
      <c r="R39" s="13">
        <f t="shared" si="14"/>
        <v>0</v>
      </c>
      <c r="S39" s="13">
        <f t="shared" si="14"/>
        <v>0</v>
      </c>
      <c r="T39" s="13">
        <f t="shared" si="14"/>
        <v>0</v>
      </c>
      <c r="U39" s="13">
        <f t="shared" si="14"/>
        <v>0</v>
      </c>
      <c r="V39" s="13">
        <f t="shared" si="14"/>
        <v>0</v>
      </c>
      <c r="W39" s="13">
        <f t="shared" si="14"/>
        <v>0</v>
      </c>
      <c r="X39" s="13">
        <f t="shared" si="14"/>
        <v>0</v>
      </c>
      <c r="Y39" s="13">
        <f t="shared" si="14"/>
        <v>0</v>
      </c>
      <c r="Z39" s="13">
        <f t="shared" si="14"/>
        <v>0</v>
      </c>
      <c r="AA39" s="13">
        <f t="shared" si="14"/>
        <v>0</v>
      </c>
      <c r="AB39" s="13">
        <f t="shared" si="14"/>
        <v>0</v>
      </c>
      <c r="AC39" s="13">
        <f t="shared" si="14"/>
        <v>0</v>
      </c>
    </row>
    <row r="40" spans="1:29">
      <c r="A40" s="10"/>
      <c r="B40" s="20" t="s">
        <v>43</v>
      </c>
      <c r="C40" s="20"/>
      <c r="D40" s="20"/>
      <c r="E40" s="11"/>
      <c r="F40" s="13">
        <f t="shared" ref="F40:AC40" si="15">E10</f>
        <v>45</v>
      </c>
      <c r="G40" s="13">
        <f t="shared" si="15"/>
        <v>45</v>
      </c>
      <c r="H40" s="13">
        <f t="shared" si="15"/>
        <v>0</v>
      </c>
      <c r="I40" s="13">
        <f t="shared" si="15"/>
        <v>0</v>
      </c>
      <c r="J40" s="13">
        <f t="shared" si="15"/>
        <v>0</v>
      </c>
      <c r="K40" s="13">
        <f t="shared" si="15"/>
        <v>0</v>
      </c>
      <c r="L40" s="13">
        <f t="shared" si="15"/>
        <v>0</v>
      </c>
      <c r="M40" s="13">
        <f t="shared" si="15"/>
        <v>0</v>
      </c>
      <c r="N40" s="13">
        <f t="shared" si="15"/>
        <v>0</v>
      </c>
      <c r="O40" s="13">
        <f t="shared" si="15"/>
        <v>0</v>
      </c>
      <c r="P40" s="13">
        <f t="shared" si="15"/>
        <v>0</v>
      </c>
      <c r="Q40" s="13">
        <f t="shared" si="15"/>
        <v>0</v>
      </c>
      <c r="R40" s="13">
        <f t="shared" si="15"/>
        <v>0</v>
      </c>
      <c r="S40" s="13">
        <f t="shared" si="15"/>
        <v>0</v>
      </c>
      <c r="T40" s="13">
        <f t="shared" si="15"/>
        <v>0</v>
      </c>
      <c r="U40" s="13">
        <f t="shared" si="15"/>
        <v>0</v>
      </c>
      <c r="V40" s="13">
        <f t="shared" si="15"/>
        <v>0</v>
      </c>
      <c r="W40" s="13">
        <f t="shared" si="15"/>
        <v>0</v>
      </c>
      <c r="X40" s="13">
        <f t="shared" si="15"/>
        <v>0</v>
      </c>
      <c r="Y40" s="13">
        <f t="shared" si="15"/>
        <v>0</v>
      </c>
      <c r="Z40" s="13">
        <f t="shared" si="15"/>
        <v>0</v>
      </c>
      <c r="AA40" s="13">
        <f t="shared" si="15"/>
        <v>0</v>
      </c>
      <c r="AB40" s="13">
        <f t="shared" si="15"/>
        <v>0</v>
      </c>
      <c r="AC40" s="13">
        <f t="shared" si="15"/>
        <v>0</v>
      </c>
    </row>
    <row r="41" spans="1:29">
      <c r="A41" s="10"/>
      <c r="B41" s="20" t="s">
        <v>42</v>
      </c>
      <c r="C41" s="20"/>
      <c r="D41" s="20"/>
      <c r="E41" s="11"/>
      <c r="F41" s="13">
        <f t="shared" ref="F41:AC41" si="16">D10</f>
        <v>45</v>
      </c>
      <c r="G41" s="13">
        <f t="shared" si="16"/>
        <v>45</v>
      </c>
      <c r="H41" s="13">
        <f t="shared" si="16"/>
        <v>45</v>
      </c>
      <c r="I41" s="13">
        <f t="shared" si="16"/>
        <v>0</v>
      </c>
      <c r="J41" s="13">
        <f t="shared" si="16"/>
        <v>0</v>
      </c>
      <c r="K41" s="13">
        <f t="shared" si="16"/>
        <v>0</v>
      </c>
      <c r="L41" s="13">
        <f t="shared" si="16"/>
        <v>0</v>
      </c>
      <c r="M41" s="13">
        <f t="shared" si="16"/>
        <v>0</v>
      </c>
      <c r="N41" s="13">
        <f t="shared" si="16"/>
        <v>0</v>
      </c>
      <c r="O41" s="13">
        <f t="shared" si="16"/>
        <v>0</v>
      </c>
      <c r="P41" s="13">
        <f t="shared" si="16"/>
        <v>0</v>
      </c>
      <c r="Q41" s="13">
        <f t="shared" si="16"/>
        <v>0</v>
      </c>
      <c r="R41" s="13">
        <f t="shared" si="16"/>
        <v>0</v>
      </c>
      <c r="S41" s="13">
        <f t="shared" si="16"/>
        <v>0</v>
      </c>
      <c r="T41" s="13">
        <f t="shared" si="16"/>
        <v>0</v>
      </c>
      <c r="U41" s="13">
        <f t="shared" si="16"/>
        <v>0</v>
      </c>
      <c r="V41" s="13">
        <f t="shared" si="16"/>
        <v>0</v>
      </c>
      <c r="W41" s="13">
        <f t="shared" si="16"/>
        <v>0</v>
      </c>
      <c r="X41" s="13">
        <f t="shared" si="16"/>
        <v>0</v>
      </c>
      <c r="Y41" s="13">
        <f t="shared" si="16"/>
        <v>0</v>
      </c>
      <c r="Z41" s="13">
        <f t="shared" si="16"/>
        <v>0</v>
      </c>
      <c r="AA41" s="13">
        <f t="shared" si="16"/>
        <v>0</v>
      </c>
      <c r="AB41" s="13">
        <f t="shared" si="16"/>
        <v>0</v>
      </c>
      <c r="AC41" s="13">
        <f t="shared" si="16"/>
        <v>0</v>
      </c>
    </row>
    <row r="42" spans="1:29">
      <c r="A42" s="10"/>
      <c r="B42" s="20" t="s">
        <v>41</v>
      </c>
      <c r="C42" s="20"/>
      <c r="D42" s="20"/>
      <c r="E42" s="11"/>
      <c r="F42" s="13">
        <f t="shared" ref="F42:AC42" si="17">C10</f>
        <v>45</v>
      </c>
      <c r="G42" s="13">
        <f t="shared" si="17"/>
        <v>45</v>
      </c>
      <c r="H42" s="13">
        <f t="shared" si="17"/>
        <v>45</v>
      </c>
      <c r="I42" s="13">
        <f t="shared" si="17"/>
        <v>45</v>
      </c>
      <c r="J42" s="13">
        <f t="shared" si="17"/>
        <v>0</v>
      </c>
      <c r="K42" s="13">
        <f t="shared" si="17"/>
        <v>0</v>
      </c>
      <c r="L42" s="13">
        <f t="shared" si="17"/>
        <v>0</v>
      </c>
      <c r="M42" s="13">
        <f t="shared" si="17"/>
        <v>0</v>
      </c>
      <c r="N42" s="13">
        <f t="shared" si="17"/>
        <v>0</v>
      </c>
      <c r="O42" s="13">
        <f t="shared" si="17"/>
        <v>0</v>
      </c>
      <c r="P42" s="13">
        <f t="shared" si="17"/>
        <v>0</v>
      </c>
      <c r="Q42" s="13">
        <f t="shared" si="17"/>
        <v>0</v>
      </c>
      <c r="R42" s="13">
        <f t="shared" si="17"/>
        <v>0</v>
      </c>
      <c r="S42" s="13">
        <f t="shared" si="17"/>
        <v>0</v>
      </c>
      <c r="T42" s="13">
        <f t="shared" si="17"/>
        <v>0</v>
      </c>
      <c r="U42" s="13">
        <f t="shared" si="17"/>
        <v>0</v>
      </c>
      <c r="V42" s="13">
        <f t="shared" si="17"/>
        <v>0</v>
      </c>
      <c r="W42" s="13">
        <f t="shared" si="17"/>
        <v>0</v>
      </c>
      <c r="X42" s="13">
        <f t="shared" si="17"/>
        <v>0</v>
      </c>
      <c r="Y42" s="13">
        <f t="shared" si="17"/>
        <v>0</v>
      </c>
      <c r="Z42" s="13">
        <f t="shared" si="17"/>
        <v>0</v>
      </c>
      <c r="AA42" s="13">
        <f t="shared" si="17"/>
        <v>0</v>
      </c>
      <c r="AB42" s="13">
        <f t="shared" si="17"/>
        <v>0</v>
      </c>
      <c r="AC42" s="13">
        <f t="shared" si="17"/>
        <v>0</v>
      </c>
    </row>
    <row r="43" spans="1:29">
      <c r="A43" s="10"/>
      <c r="B43" s="20" t="s">
        <v>48</v>
      </c>
      <c r="C43" s="20"/>
      <c r="D43" s="20"/>
      <c r="E43" s="11"/>
      <c r="F43" s="13">
        <f t="shared" ref="F43:AC43" si="18">F11</f>
        <v>45</v>
      </c>
      <c r="G43" s="13">
        <f t="shared" si="18"/>
        <v>0</v>
      </c>
      <c r="H43" s="13">
        <f t="shared" si="18"/>
        <v>0</v>
      </c>
      <c r="I43" s="13">
        <f t="shared" si="18"/>
        <v>0</v>
      </c>
      <c r="J43" s="13">
        <f t="shared" si="18"/>
        <v>0</v>
      </c>
      <c r="K43" s="13">
        <f t="shared" si="18"/>
        <v>0</v>
      </c>
      <c r="L43" s="13">
        <f t="shared" si="18"/>
        <v>0</v>
      </c>
      <c r="M43" s="13">
        <f t="shared" si="18"/>
        <v>0</v>
      </c>
      <c r="N43" s="13">
        <f t="shared" si="18"/>
        <v>0</v>
      </c>
      <c r="O43" s="13">
        <f t="shared" si="18"/>
        <v>0</v>
      </c>
      <c r="P43" s="13">
        <f t="shared" si="18"/>
        <v>0</v>
      </c>
      <c r="Q43" s="13">
        <f t="shared" si="18"/>
        <v>0</v>
      </c>
      <c r="R43" s="13">
        <f t="shared" si="18"/>
        <v>0</v>
      </c>
      <c r="S43" s="13">
        <f t="shared" si="18"/>
        <v>0</v>
      </c>
      <c r="T43" s="13">
        <f t="shared" si="18"/>
        <v>0</v>
      </c>
      <c r="U43" s="13">
        <f t="shared" si="18"/>
        <v>0</v>
      </c>
      <c r="V43" s="13">
        <f t="shared" si="18"/>
        <v>0</v>
      </c>
      <c r="W43" s="13">
        <f t="shared" si="18"/>
        <v>0</v>
      </c>
      <c r="X43" s="13">
        <f t="shared" si="18"/>
        <v>0</v>
      </c>
      <c r="Y43" s="13">
        <f t="shared" si="18"/>
        <v>0</v>
      </c>
      <c r="Z43" s="13">
        <f t="shared" si="18"/>
        <v>0</v>
      </c>
      <c r="AA43" s="13">
        <f t="shared" si="18"/>
        <v>0</v>
      </c>
      <c r="AB43" s="13">
        <f t="shared" si="18"/>
        <v>0</v>
      </c>
      <c r="AC43" s="13">
        <f t="shared" si="18"/>
        <v>0</v>
      </c>
    </row>
    <row r="44" spans="1:29">
      <c r="A44" s="10"/>
      <c r="B44" s="20" t="s">
        <v>47</v>
      </c>
      <c r="C44" s="20"/>
      <c r="D44" s="20"/>
      <c r="E44" s="11"/>
      <c r="F44" s="13">
        <f t="shared" ref="F44:AC44" si="19">E11</f>
        <v>45</v>
      </c>
      <c r="G44" s="13">
        <f t="shared" si="19"/>
        <v>45</v>
      </c>
      <c r="H44" s="13">
        <f t="shared" si="19"/>
        <v>0</v>
      </c>
      <c r="I44" s="13">
        <f t="shared" si="19"/>
        <v>0</v>
      </c>
      <c r="J44" s="13">
        <f t="shared" si="19"/>
        <v>0</v>
      </c>
      <c r="K44" s="13">
        <f t="shared" si="19"/>
        <v>0</v>
      </c>
      <c r="L44" s="13">
        <f t="shared" si="19"/>
        <v>0</v>
      </c>
      <c r="M44" s="13">
        <f t="shared" si="19"/>
        <v>0</v>
      </c>
      <c r="N44" s="13">
        <f t="shared" si="19"/>
        <v>0</v>
      </c>
      <c r="O44" s="13">
        <f t="shared" si="19"/>
        <v>0</v>
      </c>
      <c r="P44" s="13">
        <f t="shared" si="19"/>
        <v>0</v>
      </c>
      <c r="Q44" s="13">
        <f t="shared" si="19"/>
        <v>0</v>
      </c>
      <c r="R44" s="13">
        <f t="shared" si="19"/>
        <v>0</v>
      </c>
      <c r="S44" s="13">
        <f t="shared" si="19"/>
        <v>0</v>
      </c>
      <c r="T44" s="13">
        <f t="shared" si="19"/>
        <v>0</v>
      </c>
      <c r="U44" s="13">
        <f t="shared" si="19"/>
        <v>0</v>
      </c>
      <c r="V44" s="13">
        <f t="shared" si="19"/>
        <v>0</v>
      </c>
      <c r="W44" s="13">
        <f t="shared" si="19"/>
        <v>0</v>
      </c>
      <c r="X44" s="13">
        <f t="shared" si="19"/>
        <v>0</v>
      </c>
      <c r="Y44" s="13">
        <f t="shared" si="19"/>
        <v>0</v>
      </c>
      <c r="Z44" s="13">
        <f t="shared" si="19"/>
        <v>0</v>
      </c>
      <c r="AA44" s="13">
        <f t="shared" si="19"/>
        <v>0</v>
      </c>
      <c r="AB44" s="13">
        <f t="shared" si="19"/>
        <v>0</v>
      </c>
      <c r="AC44" s="13">
        <f t="shared" si="19"/>
        <v>0</v>
      </c>
    </row>
    <row r="45" spans="1:29">
      <c r="A45" s="10"/>
      <c r="B45" s="20" t="s">
        <v>46</v>
      </c>
      <c r="C45" s="20"/>
      <c r="D45" s="20"/>
      <c r="E45" s="11"/>
      <c r="F45" s="13">
        <f t="shared" ref="F45:AC45" si="20">D11</f>
        <v>45</v>
      </c>
      <c r="G45" s="13">
        <f t="shared" si="20"/>
        <v>45</v>
      </c>
      <c r="H45" s="13">
        <f t="shared" si="20"/>
        <v>45</v>
      </c>
      <c r="I45" s="13">
        <f t="shared" si="20"/>
        <v>0</v>
      </c>
      <c r="J45" s="13">
        <f t="shared" si="20"/>
        <v>0</v>
      </c>
      <c r="K45" s="13">
        <f t="shared" si="20"/>
        <v>0</v>
      </c>
      <c r="L45" s="13">
        <f t="shared" si="20"/>
        <v>0</v>
      </c>
      <c r="M45" s="13">
        <f t="shared" si="20"/>
        <v>0</v>
      </c>
      <c r="N45" s="13">
        <f t="shared" si="20"/>
        <v>0</v>
      </c>
      <c r="O45" s="13">
        <f t="shared" si="20"/>
        <v>0</v>
      </c>
      <c r="P45" s="13">
        <f t="shared" si="20"/>
        <v>0</v>
      </c>
      <c r="Q45" s="13">
        <f t="shared" si="20"/>
        <v>0</v>
      </c>
      <c r="R45" s="13">
        <f t="shared" si="20"/>
        <v>0</v>
      </c>
      <c r="S45" s="13">
        <f t="shared" si="20"/>
        <v>0</v>
      </c>
      <c r="T45" s="13">
        <f t="shared" si="20"/>
        <v>0</v>
      </c>
      <c r="U45" s="13">
        <f t="shared" si="20"/>
        <v>0</v>
      </c>
      <c r="V45" s="13">
        <f t="shared" si="20"/>
        <v>0</v>
      </c>
      <c r="W45" s="13">
        <f t="shared" si="20"/>
        <v>0</v>
      </c>
      <c r="X45" s="13">
        <f t="shared" si="20"/>
        <v>0</v>
      </c>
      <c r="Y45" s="13">
        <f t="shared" si="20"/>
        <v>0</v>
      </c>
      <c r="Z45" s="13">
        <f t="shared" si="20"/>
        <v>0</v>
      </c>
      <c r="AA45" s="13">
        <f t="shared" si="20"/>
        <v>0</v>
      </c>
      <c r="AB45" s="13">
        <f t="shared" si="20"/>
        <v>0</v>
      </c>
      <c r="AC45" s="13">
        <f t="shared" si="20"/>
        <v>0</v>
      </c>
    </row>
    <row r="46" spans="1:29">
      <c r="A46" s="10"/>
      <c r="B46" s="20" t="s">
        <v>45</v>
      </c>
      <c r="C46" s="20"/>
      <c r="D46" s="20"/>
      <c r="E46" s="11"/>
      <c r="F46" s="13">
        <f t="shared" ref="F46:AC46" si="21">C11</f>
        <v>45</v>
      </c>
      <c r="G46" s="13">
        <f t="shared" si="21"/>
        <v>45</v>
      </c>
      <c r="H46" s="13">
        <f t="shared" si="21"/>
        <v>45</v>
      </c>
      <c r="I46" s="13">
        <f t="shared" si="21"/>
        <v>45</v>
      </c>
      <c r="J46" s="13">
        <f t="shared" si="21"/>
        <v>0</v>
      </c>
      <c r="K46" s="13">
        <f t="shared" si="21"/>
        <v>0</v>
      </c>
      <c r="L46" s="13">
        <f t="shared" si="21"/>
        <v>0</v>
      </c>
      <c r="M46" s="13">
        <f t="shared" si="21"/>
        <v>0</v>
      </c>
      <c r="N46" s="13">
        <f t="shared" si="21"/>
        <v>0</v>
      </c>
      <c r="O46" s="13">
        <f t="shared" si="21"/>
        <v>0</v>
      </c>
      <c r="P46" s="13">
        <f t="shared" si="21"/>
        <v>0</v>
      </c>
      <c r="Q46" s="13">
        <f t="shared" si="21"/>
        <v>0</v>
      </c>
      <c r="R46" s="13">
        <f t="shared" si="21"/>
        <v>0</v>
      </c>
      <c r="S46" s="13">
        <f t="shared" si="21"/>
        <v>0</v>
      </c>
      <c r="T46" s="13">
        <f t="shared" si="21"/>
        <v>0</v>
      </c>
      <c r="U46" s="13">
        <f t="shared" si="21"/>
        <v>0</v>
      </c>
      <c r="V46" s="13">
        <f t="shared" si="21"/>
        <v>0</v>
      </c>
      <c r="W46" s="13">
        <f t="shared" si="21"/>
        <v>0</v>
      </c>
      <c r="X46" s="13">
        <f t="shared" si="21"/>
        <v>0</v>
      </c>
      <c r="Y46" s="13">
        <f t="shared" si="21"/>
        <v>0</v>
      </c>
      <c r="Z46" s="13">
        <f t="shared" si="21"/>
        <v>0</v>
      </c>
      <c r="AA46" s="13">
        <f t="shared" si="21"/>
        <v>0</v>
      </c>
      <c r="AB46" s="13">
        <f t="shared" si="21"/>
        <v>0</v>
      </c>
      <c r="AC46" s="13">
        <f t="shared" si="21"/>
        <v>0</v>
      </c>
    </row>
    <row r="47" spans="1:29">
      <c r="A47" s="10"/>
      <c r="B47" s="20" t="s">
        <v>52</v>
      </c>
      <c r="C47" s="20"/>
      <c r="D47" s="20"/>
      <c r="E47" s="11"/>
      <c r="F47" s="13">
        <f t="shared" ref="F47:AC47" si="22">F12</f>
        <v>0</v>
      </c>
      <c r="G47" s="13">
        <f t="shared" si="22"/>
        <v>0</v>
      </c>
      <c r="H47" s="13">
        <f t="shared" si="22"/>
        <v>0</v>
      </c>
      <c r="I47" s="13">
        <f t="shared" si="22"/>
        <v>0</v>
      </c>
      <c r="J47" s="13">
        <f t="shared" si="22"/>
        <v>0</v>
      </c>
      <c r="K47" s="13">
        <f t="shared" si="22"/>
        <v>0</v>
      </c>
      <c r="L47" s="13">
        <f t="shared" si="22"/>
        <v>0</v>
      </c>
      <c r="M47" s="13">
        <f t="shared" si="22"/>
        <v>0</v>
      </c>
      <c r="N47" s="13">
        <f t="shared" si="22"/>
        <v>0</v>
      </c>
      <c r="O47" s="13">
        <f t="shared" si="22"/>
        <v>0</v>
      </c>
      <c r="P47" s="13">
        <f t="shared" si="22"/>
        <v>0</v>
      </c>
      <c r="Q47" s="13">
        <f t="shared" si="22"/>
        <v>0</v>
      </c>
      <c r="R47" s="13">
        <f t="shared" si="22"/>
        <v>0</v>
      </c>
      <c r="S47" s="13">
        <f t="shared" si="22"/>
        <v>0</v>
      </c>
      <c r="T47" s="13">
        <f t="shared" si="22"/>
        <v>0</v>
      </c>
      <c r="U47" s="13">
        <f t="shared" si="22"/>
        <v>0</v>
      </c>
      <c r="V47" s="13">
        <f t="shared" si="22"/>
        <v>0</v>
      </c>
      <c r="W47" s="13">
        <f t="shared" si="22"/>
        <v>0</v>
      </c>
      <c r="X47" s="13">
        <f t="shared" si="22"/>
        <v>0</v>
      </c>
      <c r="Y47" s="13">
        <f t="shared" si="22"/>
        <v>0</v>
      </c>
      <c r="Z47" s="13">
        <f t="shared" si="22"/>
        <v>0</v>
      </c>
      <c r="AA47" s="13">
        <f t="shared" si="22"/>
        <v>0</v>
      </c>
      <c r="AB47" s="13">
        <f t="shared" si="22"/>
        <v>0</v>
      </c>
      <c r="AC47" s="13">
        <f t="shared" si="22"/>
        <v>0</v>
      </c>
    </row>
    <row r="48" spans="1:29">
      <c r="A48" s="10"/>
      <c r="B48" s="20" t="s">
        <v>51</v>
      </c>
      <c r="C48" s="20"/>
      <c r="D48" s="20"/>
      <c r="E48" s="11"/>
      <c r="F48" s="13">
        <f t="shared" ref="F48:AC48" si="23">E12</f>
        <v>0</v>
      </c>
      <c r="G48" s="13">
        <f t="shared" si="23"/>
        <v>0</v>
      </c>
      <c r="H48" s="13">
        <f t="shared" si="23"/>
        <v>0</v>
      </c>
      <c r="I48" s="13">
        <f t="shared" si="23"/>
        <v>0</v>
      </c>
      <c r="J48" s="13">
        <f t="shared" si="23"/>
        <v>0</v>
      </c>
      <c r="K48" s="13">
        <f t="shared" si="23"/>
        <v>0</v>
      </c>
      <c r="L48" s="13">
        <f t="shared" si="23"/>
        <v>0</v>
      </c>
      <c r="M48" s="13">
        <f t="shared" si="23"/>
        <v>0</v>
      </c>
      <c r="N48" s="13">
        <f t="shared" si="23"/>
        <v>0</v>
      </c>
      <c r="O48" s="13">
        <f t="shared" si="23"/>
        <v>0</v>
      </c>
      <c r="P48" s="13">
        <f t="shared" si="23"/>
        <v>0</v>
      </c>
      <c r="Q48" s="13">
        <f t="shared" si="23"/>
        <v>0</v>
      </c>
      <c r="R48" s="13">
        <f t="shared" si="23"/>
        <v>0</v>
      </c>
      <c r="S48" s="13">
        <f t="shared" si="23"/>
        <v>0</v>
      </c>
      <c r="T48" s="13">
        <f t="shared" si="23"/>
        <v>0</v>
      </c>
      <c r="U48" s="13">
        <f t="shared" si="23"/>
        <v>0</v>
      </c>
      <c r="V48" s="13">
        <f t="shared" si="23"/>
        <v>0</v>
      </c>
      <c r="W48" s="13">
        <f t="shared" si="23"/>
        <v>0</v>
      </c>
      <c r="X48" s="13">
        <f t="shared" si="23"/>
        <v>0</v>
      </c>
      <c r="Y48" s="13">
        <f t="shared" si="23"/>
        <v>0</v>
      </c>
      <c r="Z48" s="13">
        <f t="shared" si="23"/>
        <v>0</v>
      </c>
      <c r="AA48" s="13">
        <f t="shared" si="23"/>
        <v>0</v>
      </c>
      <c r="AB48" s="13">
        <f t="shared" si="23"/>
        <v>0</v>
      </c>
      <c r="AC48" s="13">
        <f t="shared" si="23"/>
        <v>0</v>
      </c>
    </row>
    <row r="49" spans="1:29">
      <c r="A49" s="10"/>
      <c r="B49" s="20" t="s">
        <v>50</v>
      </c>
      <c r="C49" s="20"/>
      <c r="D49" s="20"/>
      <c r="E49" s="11"/>
      <c r="F49" s="13">
        <f t="shared" ref="F49:AC49" si="24">D12</f>
        <v>0</v>
      </c>
      <c r="G49" s="13">
        <f t="shared" si="24"/>
        <v>0</v>
      </c>
      <c r="H49" s="13">
        <f t="shared" si="24"/>
        <v>0</v>
      </c>
      <c r="I49" s="13">
        <f t="shared" si="24"/>
        <v>0</v>
      </c>
      <c r="J49" s="13">
        <f t="shared" si="24"/>
        <v>0</v>
      </c>
      <c r="K49" s="13">
        <f t="shared" si="24"/>
        <v>0</v>
      </c>
      <c r="L49" s="13">
        <f t="shared" si="24"/>
        <v>0</v>
      </c>
      <c r="M49" s="13">
        <f t="shared" si="24"/>
        <v>0</v>
      </c>
      <c r="N49" s="13">
        <f t="shared" si="24"/>
        <v>0</v>
      </c>
      <c r="O49" s="13">
        <f t="shared" si="24"/>
        <v>0</v>
      </c>
      <c r="P49" s="13">
        <f t="shared" si="24"/>
        <v>0</v>
      </c>
      <c r="Q49" s="13">
        <f t="shared" si="24"/>
        <v>0</v>
      </c>
      <c r="R49" s="13">
        <f t="shared" si="24"/>
        <v>0</v>
      </c>
      <c r="S49" s="13">
        <f t="shared" si="24"/>
        <v>0</v>
      </c>
      <c r="T49" s="13">
        <f t="shared" si="24"/>
        <v>0</v>
      </c>
      <c r="U49" s="13">
        <f t="shared" si="24"/>
        <v>0</v>
      </c>
      <c r="V49" s="13">
        <f t="shared" si="24"/>
        <v>0</v>
      </c>
      <c r="W49" s="13">
        <f t="shared" si="24"/>
        <v>0</v>
      </c>
      <c r="X49" s="13">
        <f t="shared" si="24"/>
        <v>0</v>
      </c>
      <c r="Y49" s="13">
        <f t="shared" si="24"/>
        <v>0</v>
      </c>
      <c r="Z49" s="13">
        <f t="shared" si="24"/>
        <v>0</v>
      </c>
      <c r="AA49" s="13">
        <f t="shared" si="24"/>
        <v>0</v>
      </c>
      <c r="AB49" s="13">
        <f t="shared" si="24"/>
        <v>0</v>
      </c>
      <c r="AC49" s="13">
        <f t="shared" si="24"/>
        <v>0</v>
      </c>
    </row>
    <row r="50" spans="1:29">
      <c r="A50" s="10"/>
      <c r="B50" s="20" t="s">
        <v>49</v>
      </c>
      <c r="C50" s="20"/>
      <c r="D50" s="20"/>
      <c r="E50" s="11"/>
      <c r="F50" s="13">
        <f t="shared" ref="F50:AC50" si="25">C12</f>
        <v>0</v>
      </c>
      <c r="G50" s="13">
        <f t="shared" si="25"/>
        <v>0</v>
      </c>
      <c r="H50" s="13">
        <f t="shared" si="25"/>
        <v>0</v>
      </c>
      <c r="I50" s="13">
        <f t="shared" si="25"/>
        <v>0</v>
      </c>
      <c r="J50" s="13">
        <f t="shared" si="25"/>
        <v>0</v>
      </c>
      <c r="K50" s="13">
        <f t="shared" si="25"/>
        <v>0</v>
      </c>
      <c r="L50" s="13">
        <f t="shared" si="25"/>
        <v>0</v>
      </c>
      <c r="M50" s="13">
        <f t="shared" si="25"/>
        <v>0</v>
      </c>
      <c r="N50" s="13">
        <f t="shared" si="25"/>
        <v>0</v>
      </c>
      <c r="O50" s="13">
        <f t="shared" si="25"/>
        <v>0</v>
      </c>
      <c r="P50" s="13">
        <f t="shared" si="25"/>
        <v>0</v>
      </c>
      <c r="Q50" s="13">
        <f t="shared" si="25"/>
        <v>0</v>
      </c>
      <c r="R50" s="13">
        <f t="shared" si="25"/>
        <v>0</v>
      </c>
      <c r="S50" s="13">
        <f t="shared" si="25"/>
        <v>0</v>
      </c>
      <c r="T50" s="13">
        <f t="shared" si="25"/>
        <v>0</v>
      </c>
      <c r="U50" s="13">
        <f t="shared" si="25"/>
        <v>0</v>
      </c>
      <c r="V50" s="13">
        <f t="shared" si="25"/>
        <v>0</v>
      </c>
      <c r="W50" s="13">
        <f t="shared" si="25"/>
        <v>0</v>
      </c>
      <c r="X50" s="13">
        <f t="shared" si="25"/>
        <v>0</v>
      </c>
      <c r="Y50" s="13">
        <f t="shared" si="25"/>
        <v>0</v>
      </c>
      <c r="Z50" s="13">
        <f t="shared" si="25"/>
        <v>0</v>
      </c>
      <c r="AA50" s="13">
        <f t="shared" si="25"/>
        <v>0</v>
      </c>
      <c r="AB50" s="13">
        <f t="shared" si="25"/>
        <v>0</v>
      </c>
      <c r="AC50" s="13">
        <f t="shared" si="25"/>
        <v>0</v>
      </c>
    </row>
    <row r="51" spans="1:29">
      <c r="A51" s="10"/>
      <c r="B51" s="20"/>
      <c r="C51" s="20"/>
      <c r="D51" s="20"/>
      <c r="E51" s="11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8"/>
    </row>
    <row r="52" spans="1:29">
      <c r="A52" s="10" t="s">
        <v>31</v>
      </c>
      <c r="B52" s="20"/>
      <c r="C52" s="20"/>
      <c r="D52" s="20"/>
      <c r="E52" s="11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8"/>
    </row>
    <row r="53" spans="1:29">
      <c r="A53" s="10"/>
      <c r="B53" s="20" t="s">
        <v>40</v>
      </c>
      <c r="C53" s="20"/>
      <c r="D53" s="20"/>
      <c r="E53" s="11"/>
      <c r="F53" s="13">
        <f>F14</f>
        <v>0</v>
      </c>
      <c r="G53" s="13">
        <f t="shared" ref="G53:AC53" si="26">G14</f>
        <v>0</v>
      </c>
      <c r="H53" s="13">
        <f t="shared" si="26"/>
        <v>0</v>
      </c>
      <c r="I53" s="13">
        <f t="shared" si="26"/>
        <v>0</v>
      </c>
      <c r="J53" s="13">
        <f t="shared" si="26"/>
        <v>0</v>
      </c>
      <c r="K53" s="13">
        <f t="shared" si="26"/>
        <v>0</v>
      </c>
      <c r="L53" s="13">
        <f t="shared" si="26"/>
        <v>0</v>
      </c>
      <c r="M53" s="13">
        <f t="shared" si="26"/>
        <v>0</v>
      </c>
      <c r="N53" s="13">
        <f t="shared" si="26"/>
        <v>0</v>
      </c>
      <c r="O53" s="13">
        <f t="shared" si="26"/>
        <v>0</v>
      </c>
      <c r="P53" s="13">
        <f t="shared" si="26"/>
        <v>0</v>
      </c>
      <c r="Q53" s="13">
        <f t="shared" si="26"/>
        <v>0</v>
      </c>
      <c r="R53" s="13">
        <f t="shared" si="26"/>
        <v>0</v>
      </c>
      <c r="S53" s="13">
        <f t="shared" si="26"/>
        <v>0</v>
      </c>
      <c r="T53" s="13">
        <f t="shared" si="26"/>
        <v>0</v>
      </c>
      <c r="U53" s="13">
        <f t="shared" si="26"/>
        <v>0</v>
      </c>
      <c r="V53" s="13">
        <f t="shared" si="26"/>
        <v>0</v>
      </c>
      <c r="W53" s="13">
        <f t="shared" si="26"/>
        <v>0</v>
      </c>
      <c r="X53" s="13">
        <f t="shared" si="26"/>
        <v>0</v>
      </c>
      <c r="Y53" s="13">
        <f t="shared" si="26"/>
        <v>0</v>
      </c>
      <c r="Z53" s="13">
        <f t="shared" si="26"/>
        <v>0</v>
      </c>
      <c r="AA53" s="13">
        <f t="shared" si="26"/>
        <v>0</v>
      </c>
      <c r="AB53" s="13">
        <f t="shared" si="26"/>
        <v>0</v>
      </c>
      <c r="AC53" s="13">
        <f t="shared" si="26"/>
        <v>0</v>
      </c>
    </row>
    <row r="54" spans="1:29">
      <c r="A54" s="10"/>
      <c r="B54" s="20" t="s">
        <v>39</v>
      </c>
      <c r="C54" s="20"/>
      <c r="D54" s="20"/>
      <c r="E54" s="11"/>
      <c r="F54" s="13">
        <f>E14</f>
        <v>5</v>
      </c>
      <c r="G54" s="13">
        <f t="shared" ref="G54:AC54" si="27">F14</f>
        <v>0</v>
      </c>
      <c r="H54" s="13">
        <f t="shared" si="27"/>
        <v>0</v>
      </c>
      <c r="I54" s="13">
        <f t="shared" si="27"/>
        <v>0</v>
      </c>
      <c r="J54" s="13">
        <f t="shared" si="27"/>
        <v>0</v>
      </c>
      <c r="K54" s="13">
        <f t="shared" si="27"/>
        <v>0</v>
      </c>
      <c r="L54" s="13">
        <f t="shared" si="27"/>
        <v>0</v>
      </c>
      <c r="M54" s="13">
        <f t="shared" si="27"/>
        <v>0</v>
      </c>
      <c r="N54" s="13">
        <f t="shared" si="27"/>
        <v>0</v>
      </c>
      <c r="O54" s="13">
        <f t="shared" si="27"/>
        <v>0</v>
      </c>
      <c r="P54" s="13">
        <f t="shared" si="27"/>
        <v>0</v>
      </c>
      <c r="Q54" s="13">
        <f t="shared" si="27"/>
        <v>0</v>
      </c>
      <c r="R54" s="13">
        <f t="shared" si="27"/>
        <v>0</v>
      </c>
      <c r="S54" s="13">
        <f t="shared" si="27"/>
        <v>0</v>
      </c>
      <c r="T54" s="13">
        <f t="shared" si="27"/>
        <v>0</v>
      </c>
      <c r="U54" s="13">
        <f t="shared" si="27"/>
        <v>0</v>
      </c>
      <c r="V54" s="13">
        <f t="shared" si="27"/>
        <v>0</v>
      </c>
      <c r="W54" s="13">
        <f t="shared" si="27"/>
        <v>0</v>
      </c>
      <c r="X54" s="13">
        <f t="shared" si="27"/>
        <v>0</v>
      </c>
      <c r="Y54" s="13">
        <f t="shared" si="27"/>
        <v>0</v>
      </c>
      <c r="Z54" s="13">
        <f t="shared" si="27"/>
        <v>0</v>
      </c>
      <c r="AA54" s="13">
        <f t="shared" si="27"/>
        <v>0</v>
      </c>
      <c r="AB54" s="13">
        <f t="shared" si="27"/>
        <v>0</v>
      </c>
      <c r="AC54" s="13">
        <f t="shared" si="27"/>
        <v>0</v>
      </c>
    </row>
    <row r="55" spans="1:29">
      <c r="A55" s="10"/>
      <c r="B55" s="20" t="s">
        <v>34</v>
      </c>
      <c r="C55" s="20"/>
      <c r="D55" s="20"/>
      <c r="E55" s="11"/>
      <c r="F55" s="13">
        <f>F15</f>
        <v>0</v>
      </c>
      <c r="G55" s="13">
        <f t="shared" ref="G55:AC55" si="28">G15</f>
        <v>0</v>
      </c>
      <c r="H55" s="13">
        <f t="shared" si="28"/>
        <v>0</v>
      </c>
      <c r="I55" s="13">
        <f t="shared" si="28"/>
        <v>0</v>
      </c>
      <c r="J55" s="13">
        <f t="shared" si="28"/>
        <v>0</v>
      </c>
      <c r="K55" s="13">
        <f t="shared" si="28"/>
        <v>0</v>
      </c>
      <c r="L55" s="13">
        <f t="shared" si="28"/>
        <v>0</v>
      </c>
      <c r="M55" s="13">
        <f t="shared" si="28"/>
        <v>0</v>
      </c>
      <c r="N55" s="13">
        <f t="shared" si="28"/>
        <v>0</v>
      </c>
      <c r="O55" s="13">
        <f t="shared" si="28"/>
        <v>0</v>
      </c>
      <c r="P55" s="13">
        <f t="shared" si="28"/>
        <v>0</v>
      </c>
      <c r="Q55" s="13">
        <f t="shared" si="28"/>
        <v>0</v>
      </c>
      <c r="R55" s="13">
        <f t="shared" si="28"/>
        <v>0</v>
      </c>
      <c r="S55" s="13">
        <f t="shared" si="28"/>
        <v>0</v>
      </c>
      <c r="T55" s="13">
        <f t="shared" si="28"/>
        <v>0</v>
      </c>
      <c r="U55" s="13">
        <f t="shared" si="28"/>
        <v>0</v>
      </c>
      <c r="V55" s="13">
        <f t="shared" si="28"/>
        <v>0</v>
      </c>
      <c r="W55" s="13">
        <f t="shared" si="28"/>
        <v>0</v>
      </c>
      <c r="X55" s="13">
        <f t="shared" si="28"/>
        <v>0</v>
      </c>
      <c r="Y55" s="13">
        <f t="shared" si="28"/>
        <v>0</v>
      </c>
      <c r="Z55" s="13">
        <f t="shared" si="28"/>
        <v>0</v>
      </c>
      <c r="AA55" s="13">
        <f t="shared" si="28"/>
        <v>0</v>
      </c>
      <c r="AB55" s="13">
        <f t="shared" si="28"/>
        <v>0</v>
      </c>
      <c r="AC55" s="13">
        <f t="shared" si="28"/>
        <v>0</v>
      </c>
    </row>
    <row r="56" spans="1:29">
      <c r="A56" s="10"/>
      <c r="B56" s="20" t="s">
        <v>33</v>
      </c>
      <c r="C56" s="20"/>
      <c r="D56" s="20"/>
      <c r="E56" s="11"/>
      <c r="F56" s="13">
        <f>E15</f>
        <v>5</v>
      </c>
      <c r="G56" s="13">
        <f t="shared" ref="G56:AC56" si="29">F15</f>
        <v>0</v>
      </c>
      <c r="H56" s="13">
        <f t="shared" si="29"/>
        <v>0</v>
      </c>
      <c r="I56" s="13">
        <f t="shared" si="29"/>
        <v>0</v>
      </c>
      <c r="J56" s="13">
        <f t="shared" si="29"/>
        <v>0</v>
      </c>
      <c r="K56" s="13">
        <f t="shared" si="29"/>
        <v>0</v>
      </c>
      <c r="L56" s="13">
        <f t="shared" si="29"/>
        <v>0</v>
      </c>
      <c r="M56" s="13">
        <f t="shared" si="29"/>
        <v>0</v>
      </c>
      <c r="N56" s="13">
        <f t="shared" si="29"/>
        <v>0</v>
      </c>
      <c r="O56" s="13">
        <f t="shared" si="29"/>
        <v>0</v>
      </c>
      <c r="P56" s="13">
        <f t="shared" si="29"/>
        <v>0</v>
      </c>
      <c r="Q56" s="13">
        <f t="shared" si="29"/>
        <v>0</v>
      </c>
      <c r="R56" s="13">
        <f t="shared" si="29"/>
        <v>0</v>
      </c>
      <c r="S56" s="13">
        <f t="shared" si="29"/>
        <v>0</v>
      </c>
      <c r="T56" s="13">
        <f t="shared" si="29"/>
        <v>0</v>
      </c>
      <c r="U56" s="13">
        <f t="shared" si="29"/>
        <v>0</v>
      </c>
      <c r="V56" s="13">
        <f t="shared" si="29"/>
        <v>0</v>
      </c>
      <c r="W56" s="13">
        <f t="shared" si="29"/>
        <v>0</v>
      </c>
      <c r="X56" s="13">
        <f t="shared" si="29"/>
        <v>0</v>
      </c>
      <c r="Y56" s="13">
        <f t="shared" si="29"/>
        <v>0</v>
      </c>
      <c r="Z56" s="13">
        <f t="shared" si="29"/>
        <v>0</v>
      </c>
      <c r="AA56" s="13">
        <f t="shared" si="29"/>
        <v>0</v>
      </c>
      <c r="AB56" s="13">
        <f t="shared" si="29"/>
        <v>0</v>
      </c>
      <c r="AC56" s="13">
        <f t="shared" si="29"/>
        <v>0</v>
      </c>
    </row>
    <row r="57" spans="1:29">
      <c r="A57" s="10" t="s">
        <v>32</v>
      </c>
      <c r="B57" s="20"/>
      <c r="C57" s="20"/>
      <c r="D57" s="20"/>
      <c r="E57" s="11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8"/>
    </row>
    <row r="58" spans="1:29">
      <c r="A58" s="10"/>
      <c r="B58" s="20" t="s">
        <v>34</v>
      </c>
      <c r="C58" s="20"/>
      <c r="D58" s="20"/>
      <c r="E58" s="11"/>
      <c r="F58" s="13">
        <f>F17</f>
        <v>0</v>
      </c>
      <c r="G58" s="13">
        <f t="shared" ref="G58:AC58" si="30">G17</f>
        <v>0</v>
      </c>
      <c r="H58" s="13">
        <f t="shared" si="30"/>
        <v>0</v>
      </c>
      <c r="I58" s="13">
        <f t="shared" si="30"/>
        <v>0</v>
      </c>
      <c r="J58" s="13">
        <f t="shared" si="30"/>
        <v>0</v>
      </c>
      <c r="K58" s="13">
        <f t="shared" si="30"/>
        <v>0</v>
      </c>
      <c r="L58" s="13">
        <f t="shared" si="30"/>
        <v>0</v>
      </c>
      <c r="M58" s="13">
        <f t="shared" si="30"/>
        <v>0</v>
      </c>
      <c r="N58" s="13">
        <f t="shared" si="30"/>
        <v>0</v>
      </c>
      <c r="O58" s="13">
        <f t="shared" si="30"/>
        <v>0</v>
      </c>
      <c r="P58" s="13">
        <f t="shared" si="30"/>
        <v>0</v>
      </c>
      <c r="Q58" s="13">
        <f t="shared" si="30"/>
        <v>0</v>
      </c>
      <c r="R58" s="13">
        <f t="shared" si="30"/>
        <v>0</v>
      </c>
      <c r="S58" s="13">
        <f t="shared" si="30"/>
        <v>0</v>
      </c>
      <c r="T58" s="13">
        <f t="shared" si="30"/>
        <v>0</v>
      </c>
      <c r="U58" s="13">
        <f t="shared" si="30"/>
        <v>0</v>
      </c>
      <c r="V58" s="13">
        <f t="shared" si="30"/>
        <v>0</v>
      </c>
      <c r="W58" s="13">
        <f t="shared" si="30"/>
        <v>0</v>
      </c>
      <c r="X58" s="13">
        <f t="shared" si="30"/>
        <v>0</v>
      </c>
      <c r="Y58" s="13">
        <f t="shared" si="30"/>
        <v>0</v>
      </c>
      <c r="Z58" s="13">
        <f t="shared" si="30"/>
        <v>0</v>
      </c>
      <c r="AA58" s="13">
        <f t="shared" si="30"/>
        <v>0</v>
      </c>
      <c r="AB58" s="13">
        <f t="shared" si="30"/>
        <v>0</v>
      </c>
      <c r="AC58" s="13">
        <f t="shared" si="30"/>
        <v>0</v>
      </c>
    </row>
    <row r="59" spans="1:29">
      <c r="A59" s="10"/>
      <c r="B59" s="20" t="s">
        <v>33</v>
      </c>
      <c r="C59" s="20"/>
      <c r="D59" s="20"/>
      <c r="E59" s="11"/>
      <c r="F59" s="13">
        <f>E17</f>
        <v>25</v>
      </c>
      <c r="G59" s="13">
        <f t="shared" ref="G59:AC59" si="31">F17</f>
        <v>0</v>
      </c>
      <c r="H59" s="13">
        <f t="shared" si="31"/>
        <v>0</v>
      </c>
      <c r="I59" s="13">
        <f t="shared" si="31"/>
        <v>0</v>
      </c>
      <c r="J59" s="13">
        <f t="shared" si="31"/>
        <v>0</v>
      </c>
      <c r="K59" s="13">
        <f t="shared" si="31"/>
        <v>0</v>
      </c>
      <c r="L59" s="13">
        <f t="shared" si="31"/>
        <v>0</v>
      </c>
      <c r="M59" s="13">
        <f t="shared" si="31"/>
        <v>0</v>
      </c>
      <c r="N59" s="13">
        <f t="shared" si="31"/>
        <v>0</v>
      </c>
      <c r="O59" s="13">
        <f t="shared" si="31"/>
        <v>0</v>
      </c>
      <c r="P59" s="13">
        <f t="shared" si="31"/>
        <v>0</v>
      </c>
      <c r="Q59" s="13">
        <f t="shared" si="31"/>
        <v>0</v>
      </c>
      <c r="R59" s="13">
        <f t="shared" si="31"/>
        <v>0</v>
      </c>
      <c r="S59" s="13">
        <f t="shared" si="31"/>
        <v>0</v>
      </c>
      <c r="T59" s="13">
        <f t="shared" si="31"/>
        <v>0</v>
      </c>
      <c r="U59" s="13">
        <f t="shared" si="31"/>
        <v>0</v>
      </c>
      <c r="V59" s="13">
        <f t="shared" si="31"/>
        <v>0</v>
      </c>
      <c r="W59" s="13">
        <f t="shared" si="31"/>
        <v>0</v>
      </c>
      <c r="X59" s="13">
        <f t="shared" si="31"/>
        <v>0</v>
      </c>
      <c r="Y59" s="13">
        <f t="shared" si="31"/>
        <v>0</v>
      </c>
      <c r="Z59" s="13">
        <f t="shared" si="31"/>
        <v>0</v>
      </c>
      <c r="AA59" s="13">
        <f t="shared" si="31"/>
        <v>0</v>
      </c>
      <c r="AB59" s="13">
        <f t="shared" si="31"/>
        <v>0</v>
      </c>
      <c r="AC59" s="13">
        <f t="shared" si="31"/>
        <v>0</v>
      </c>
    </row>
    <row r="60" spans="1:29">
      <c r="A60" s="10" t="s">
        <v>37</v>
      </c>
      <c r="B60" s="187"/>
      <c r="C60" s="20"/>
      <c r="D60" s="20"/>
      <c r="E60" s="11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8"/>
    </row>
    <row r="61" spans="1:29">
      <c r="A61" s="10"/>
      <c r="B61" s="20" t="s">
        <v>5877</v>
      </c>
      <c r="C61" s="20"/>
      <c r="D61" s="20"/>
      <c r="E61" s="11"/>
      <c r="F61" s="13">
        <f>F19</f>
        <v>0</v>
      </c>
      <c r="G61" s="13">
        <f t="shared" ref="G61:AC61" si="32">G19</f>
        <v>0</v>
      </c>
      <c r="H61" s="13">
        <f t="shared" si="32"/>
        <v>0</v>
      </c>
      <c r="I61" s="13">
        <f t="shared" si="32"/>
        <v>0</v>
      </c>
      <c r="J61" s="13">
        <f t="shared" si="32"/>
        <v>0</v>
      </c>
      <c r="K61" s="13">
        <f t="shared" si="32"/>
        <v>0</v>
      </c>
      <c r="L61" s="13">
        <f t="shared" si="32"/>
        <v>0</v>
      </c>
      <c r="M61" s="13">
        <f t="shared" si="32"/>
        <v>0</v>
      </c>
      <c r="N61" s="13">
        <f t="shared" si="32"/>
        <v>0</v>
      </c>
      <c r="O61" s="13">
        <f t="shared" si="32"/>
        <v>0</v>
      </c>
      <c r="P61" s="13">
        <f t="shared" si="32"/>
        <v>0</v>
      </c>
      <c r="Q61" s="13">
        <f t="shared" si="32"/>
        <v>0</v>
      </c>
      <c r="R61" s="13">
        <f t="shared" si="32"/>
        <v>0</v>
      </c>
      <c r="S61" s="13">
        <f t="shared" si="32"/>
        <v>0</v>
      </c>
      <c r="T61" s="13">
        <f t="shared" si="32"/>
        <v>0</v>
      </c>
      <c r="U61" s="13">
        <f t="shared" si="32"/>
        <v>0</v>
      </c>
      <c r="V61" s="13">
        <f t="shared" si="32"/>
        <v>0</v>
      </c>
      <c r="W61" s="13">
        <f t="shared" si="32"/>
        <v>0</v>
      </c>
      <c r="X61" s="13">
        <f t="shared" si="32"/>
        <v>0</v>
      </c>
      <c r="Y61" s="13">
        <f t="shared" si="32"/>
        <v>0</v>
      </c>
      <c r="Z61" s="13">
        <f t="shared" si="32"/>
        <v>0</v>
      </c>
      <c r="AA61" s="13">
        <f t="shared" si="32"/>
        <v>0</v>
      </c>
      <c r="AB61" s="13">
        <f t="shared" si="32"/>
        <v>0</v>
      </c>
      <c r="AC61" s="13">
        <f t="shared" si="32"/>
        <v>0</v>
      </c>
    </row>
    <row r="62" spans="1:29">
      <c r="A62" s="10"/>
      <c r="B62" s="20" t="s">
        <v>5878</v>
      </c>
      <c r="C62" s="20"/>
      <c r="D62" s="20"/>
      <c r="E62" s="11"/>
      <c r="F62" s="13">
        <f>E19</f>
        <v>2</v>
      </c>
      <c r="G62" s="13">
        <f t="shared" ref="G62:AC62" si="33">F19</f>
        <v>0</v>
      </c>
      <c r="H62" s="13">
        <f t="shared" si="33"/>
        <v>0</v>
      </c>
      <c r="I62" s="13">
        <f t="shared" si="33"/>
        <v>0</v>
      </c>
      <c r="J62" s="13">
        <f t="shared" si="33"/>
        <v>0</v>
      </c>
      <c r="K62" s="13">
        <f t="shared" si="33"/>
        <v>0</v>
      </c>
      <c r="L62" s="13">
        <f t="shared" si="33"/>
        <v>0</v>
      </c>
      <c r="M62" s="13">
        <f t="shared" si="33"/>
        <v>0</v>
      </c>
      <c r="N62" s="13">
        <f t="shared" si="33"/>
        <v>0</v>
      </c>
      <c r="O62" s="13">
        <f t="shared" si="33"/>
        <v>0</v>
      </c>
      <c r="P62" s="13">
        <f t="shared" si="33"/>
        <v>0</v>
      </c>
      <c r="Q62" s="13">
        <f t="shared" si="33"/>
        <v>0</v>
      </c>
      <c r="R62" s="13">
        <f t="shared" si="33"/>
        <v>0</v>
      </c>
      <c r="S62" s="13">
        <f t="shared" si="33"/>
        <v>0</v>
      </c>
      <c r="T62" s="13">
        <f t="shared" si="33"/>
        <v>0</v>
      </c>
      <c r="U62" s="13">
        <f t="shared" si="33"/>
        <v>0</v>
      </c>
      <c r="V62" s="13">
        <f t="shared" si="33"/>
        <v>0</v>
      </c>
      <c r="W62" s="13">
        <f t="shared" si="33"/>
        <v>0</v>
      </c>
      <c r="X62" s="13">
        <f t="shared" si="33"/>
        <v>0</v>
      </c>
      <c r="Y62" s="13">
        <f t="shared" si="33"/>
        <v>0</v>
      </c>
      <c r="Z62" s="13">
        <f t="shared" si="33"/>
        <v>0</v>
      </c>
      <c r="AA62" s="13">
        <f t="shared" si="33"/>
        <v>0</v>
      </c>
      <c r="AB62" s="13">
        <f t="shared" si="33"/>
        <v>0</v>
      </c>
      <c r="AC62" s="13">
        <f t="shared" si="33"/>
        <v>0</v>
      </c>
    </row>
    <row r="63" spans="1:29">
      <c r="A63" s="10"/>
      <c r="B63" s="20" t="s">
        <v>5879</v>
      </c>
      <c r="C63" s="20"/>
      <c r="D63" s="20"/>
      <c r="E63" s="11"/>
      <c r="F63" s="13">
        <f>D19</f>
        <v>2</v>
      </c>
      <c r="G63" s="13">
        <f t="shared" ref="G63:AC63" si="34">E19</f>
        <v>2</v>
      </c>
      <c r="H63" s="13">
        <f t="shared" si="34"/>
        <v>0</v>
      </c>
      <c r="I63" s="13">
        <f t="shared" si="34"/>
        <v>0</v>
      </c>
      <c r="J63" s="13">
        <f t="shared" si="34"/>
        <v>0</v>
      </c>
      <c r="K63" s="13">
        <f t="shared" si="34"/>
        <v>0</v>
      </c>
      <c r="L63" s="13">
        <f t="shared" si="34"/>
        <v>0</v>
      </c>
      <c r="M63" s="13">
        <f t="shared" si="34"/>
        <v>0</v>
      </c>
      <c r="N63" s="13">
        <f t="shared" si="34"/>
        <v>0</v>
      </c>
      <c r="O63" s="13">
        <f t="shared" si="34"/>
        <v>0</v>
      </c>
      <c r="P63" s="13">
        <f t="shared" si="34"/>
        <v>0</v>
      </c>
      <c r="Q63" s="13">
        <f t="shared" si="34"/>
        <v>0</v>
      </c>
      <c r="R63" s="13">
        <f t="shared" si="34"/>
        <v>0</v>
      </c>
      <c r="S63" s="13">
        <f t="shared" si="34"/>
        <v>0</v>
      </c>
      <c r="T63" s="13">
        <f t="shared" si="34"/>
        <v>0</v>
      </c>
      <c r="U63" s="13">
        <f t="shared" si="34"/>
        <v>0</v>
      </c>
      <c r="V63" s="13">
        <f t="shared" si="34"/>
        <v>0</v>
      </c>
      <c r="W63" s="13">
        <f t="shared" si="34"/>
        <v>0</v>
      </c>
      <c r="X63" s="13">
        <f t="shared" si="34"/>
        <v>0</v>
      </c>
      <c r="Y63" s="13">
        <f t="shared" si="34"/>
        <v>0</v>
      </c>
      <c r="Z63" s="13">
        <f t="shared" si="34"/>
        <v>0</v>
      </c>
      <c r="AA63" s="13">
        <f t="shared" si="34"/>
        <v>0</v>
      </c>
      <c r="AB63" s="13">
        <f t="shared" si="34"/>
        <v>0</v>
      </c>
      <c r="AC63" s="13">
        <f t="shared" si="34"/>
        <v>0</v>
      </c>
    </row>
    <row r="64" spans="1:29" s="30" customFormat="1">
      <c r="A64" s="37"/>
      <c r="B64" s="38" t="s">
        <v>24</v>
      </c>
      <c r="C64" s="38"/>
      <c r="D64" s="38"/>
      <c r="E64" s="33"/>
      <c r="F64" s="28">
        <f>SUM(F26:F63)</f>
        <v>1439</v>
      </c>
      <c r="G64" s="180">
        <f t="shared" ref="G64:AC64" si="35">SUM(G26:G63)</f>
        <v>1052</v>
      </c>
      <c r="H64" s="180">
        <f t="shared" si="35"/>
        <v>700</v>
      </c>
      <c r="I64" s="180">
        <f t="shared" si="35"/>
        <v>350</v>
      </c>
      <c r="J64" s="180">
        <f t="shared" si="35"/>
        <v>0</v>
      </c>
      <c r="K64" s="180">
        <f t="shared" si="35"/>
        <v>0</v>
      </c>
      <c r="L64" s="180">
        <f t="shared" si="35"/>
        <v>0</v>
      </c>
      <c r="M64" s="180">
        <f t="shared" si="35"/>
        <v>0</v>
      </c>
      <c r="N64" s="180">
        <f t="shared" si="35"/>
        <v>0</v>
      </c>
      <c r="O64" s="180">
        <f t="shared" si="35"/>
        <v>0</v>
      </c>
      <c r="P64" s="180">
        <f t="shared" si="35"/>
        <v>0</v>
      </c>
      <c r="Q64" s="180">
        <f t="shared" si="35"/>
        <v>0</v>
      </c>
      <c r="R64" s="180">
        <f t="shared" si="35"/>
        <v>0</v>
      </c>
      <c r="S64" s="180">
        <f t="shared" si="35"/>
        <v>0</v>
      </c>
      <c r="T64" s="180">
        <f t="shared" si="35"/>
        <v>0</v>
      </c>
      <c r="U64" s="180">
        <f t="shared" si="35"/>
        <v>0</v>
      </c>
      <c r="V64" s="180">
        <f t="shared" si="35"/>
        <v>0</v>
      </c>
      <c r="W64" s="180">
        <f t="shared" si="35"/>
        <v>0</v>
      </c>
      <c r="X64" s="180">
        <f t="shared" si="35"/>
        <v>0</v>
      </c>
      <c r="Y64" s="180">
        <f t="shared" si="35"/>
        <v>0</v>
      </c>
      <c r="Z64" s="180">
        <f t="shared" si="35"/>
        <v>0</v>
      </c>
      <c r="AA64" s="180">
        <f t="shared" si="35"/>
        <v>0</v>
      </c>
      <c r="AB64" s="180">
        <f t="shared" si="35"/>
        <v>0</v>
      </c>
      <c r="AC64" s="180">
        <f t="shared" si="35"/>
        <v>0</v>
      </c>
    </row>
  </sheetData>
  <mergeCells count="3">
    <mergeCell ref="F23:AC23"/>
    <mergeCell ref="C2:T2"/>
    <mergeCell ref="A1:T1"/>
  </mergeCells>
  <pageMargins left="0.51181102362204722" right="0.11811023622047245" top="0.74803149606299213" bottom="0.74803149606299213" header="0.31496062992125984" footer="0.31496062992125984"/>
  <pageSetup paperSize="9" scale="9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J36"/>
  <sheetViews>
    <sheetView workbookViewId="0">
      <selection activeCell="I13" sqref="I13"/>
    </sheetView>
  </sheetViews>
  <sheetFormatPr defaultRowHeight="18.75"/>
  <cols>
    <col min="1" max="1" width="6.28515625" style="7" customWidth="1"/>
    <col min="2" max="2" width="13.28515625" style="7" customWidth="1"/>
    <col min="3" max="10" width="8.42578125" style="7" customWidth="1"/>
    <col min="11" max="11" width="9.140625" style="7" customWidth="1"/>
    <col min="12" max="16384" width="9.140625" style="7"/>
  </cols>
  <sheetData>
    <row r="1" spans="1:10" s="30" customFormat="1">
      <c r="A1" s="371" t="s">
        <v>5876</v>
      </c>
      <c r="B1" s="371"/>
      <c r="C1" s="371"/>
      <c r="D1" s="371"/>
      <c r="E1" s="371"/>
      <c r="F1" s="371"/>
      <c r="G1" s="371"/>
      <c r="H1" s="371"/>
    </row>
    <row r="2" spans="1:10" s="30" customFormat="1" ht="21" customHeight="1">
      <c r="A2" s="40" t="s">
        <v>53</v>
      </c>
      <c r="B2" s="41"/>
      <c r="C2" s="381" t="s">
        <v>5883</v>
      </c>
      <c r="D2" s="381"/>
      <c r="E2" s="381" t="s">
        <v>55</v>
      </c>
      <c r="F2" s="381"/>
      <c r="G2" s="381" t="s">
        <v>54</v>
      </c>
      <c r="H2" s="381"/>
      <c r="I2" s="382" t="s">
        <v>56</v>
      </c>
      <c r="J2" s="383"/>
    </row>
    <row r="3" spans="1:10" s="30" customFormat="1">
      <c r="A3" s="181" t="s">
        <v>25</v>
      </c>
      <c r="B3" s="182"/>
      <c r="C3" s="183" t="s">
        <v>57</v>
      </c>
      <c r="D3" s="183" t="s">
        <v>58</v>
      </c>
      <c r="E3" s="183" t="s">
        <v>57</v>
      </c>
      <c r="F3" s="183" t="s">
        <v>58</v>
      </c>
      <c r="G3" s="183" t="s">
        <v>57</v>
      </c>
      <c r="H3" s="183" t="s">
        <v>58</v>
      </c>
      <c r="I3" s="183" t="s">
        <v>57</v>
      </c>
      <c r="J3" s="183" t="s">
        <v>58</v>
      </c>
    </row>
    <row r="4" spans="1:10" s="30" customFormat="1">
      <c r="A4" s="184" t="s">
        <v>16</v>
      </c>
      <c r="B4" s="185" t="s">
        <v>29</v>
      </c>
      <c r="C4" s="186">
        <v>5</v>
      </c>
      <c r="D4" s="186">
        <v>1</v>
      </c>
      <c r="E4" s="186">
        <v>10</v>
      </c>
      <c r="F4" s="186">
        <v>2</v>
      </c>
      <c r="G4" s="186"/>
      <c r="H4" s="186"/>
      <c r="I4" s="180">
        <f>SUM(C4+E4+G4)</f>
        <v>15</v>
      </c>
      <c r="J4" s="180">
        <f>SUM(D4+F4+H4)</f>
        <v>3</v>
      </c>
    </row>
    <row r="5" spans="1:10" s="30" customFormat="1">
      <c r="A5" s="184" t="s">
        <v>16</v>
      </c>
      <c r="B5" s="185" t="s">
        <v>28</v>
      </c>
      <c r="C5" s="186">
        <v>8</v>
      </c>
      <c r="D5" s="186">
        <v>1</v>
      </c>
      <c r="E5" s="186">
        <v>11</v>
      </c>
      <c r="F5" s="186">
        <v>1</v>
      </c>
      <c r="G5" s="186"/>
      <c r="H5" s="186"/>
      <c r="I5" s="180">
        <f t="shared" ref="I5:I15" si="0">SUM(C5+E5+G5)</f>
        <v>19</v>
      </c>
      <c r="J5" s="180">
        <f t="shared" ref="J5:J15" si="1">SUM(D5+F5+H5)</f>
        <v>2</v>
      </c>
    </row>
    <row r="6" spans="1:10" s="30" customFormat="1">
      <c r="A6" s="184" t="s">
        <v>16</v>
      </c>
      <c r="B6" s="185" t="s">
        <v>27</v>
      </c>
      <c r="C6" s="186">
        <v>14</v>
      </c>
      <c r="D6" s="186">
        <v>1</v>
      </c>
      <c r="E6" s="186">
        <v>14</v>
      </c>
      <c r="F6" s="186">
        <v>0</v>
      </c>
      <c r="G6" s="186"/>
      <c r="H6" s="186"/>
      <c r="I6" s="180">
        <f t="shared" si="0"/>
        <v>28</v>
      </c>
      <c r="J6" s="180">
        <f t="shared" si="1"/>
        <v>1</v>
      </c>
    </row>
    <row r="7" spans="1:10" s="30" customFormat="1">
      <c r="A7" s="184" t="s">
        <v>16</v>
      </c>
      <c r="B7" s="185" t="s">
        <v>5880</v>
      </c>
      <c r="C7" s="186">
        <v>12</v>
      </c>
      <c r="D7" s="186">
        <v>1</v>
      </c>
      <c r="E7" s="186">
        <v>3</v>
      </c>
      <c r="F7" s="186">
        <v>3</v>
      </c>
      <c r="G7" s="186"/>
      <c r="H7" s="186"/>
      <c r="I7" s="180">
        <f t="shared" si="0"/>
        <v>15</v>
      </c>
      <c r="J7" s="180">
        <f t="shared" si="1"/>
        <v>4</v>
      </c>
    </row>
    <row r="8" spans="1:10" s="30" customFormat="1">
      <c r="A8" s="184" t="s">
        <v>17</v>
      </c>
      <c r="B8" s="185" t="s">
        <v>29</v>
      </c>
      <c r="C8" s="186">
        <v>8</v>
      </c>
      <c r="D8" s="186">
        <v>1</v>
      </c>
      <c r="E8" s="186">
        <v>12</v>
      </c>
      <c r="F8" s="186">
        <v>2</v>
      </c>
      <c r="G8" s="186"/>
      <c r="H8" s="186"/>
      <c r="I8" s="180">
        <f t="shared" si="0"/>
        <v>20</v>
      </c>
      <c r="J8" s="180">
        <f t="shared" si="1"/>
        <v>3</v>
      </c>
    </row>
    <row r="9" spans="1:10" s="30" customFormat="1">
      <c r="A9" s="184" t="s">
        <v>17</v>
      </c>
      <c r="B9" s="185" t="s">
        <v>28</v>
      </c>
      <c r="C9" s="186">
        <v>10</v>
      </c>
      <c r="D9" s="186">
        <v>2</v>
      </c>
      <c r="E9" s="186">
        <v>7</v>
      </c>
      <c r="F9" s="186">
        <v>2</v>
      </c>
      <c r="G9" s="186"/>
      <c r="H9" s="186"/>
      <c r="I9" s="180">
        <f t="shared" si="0"/>
        <v>17</v>
      </c>
      <c r="J9" s="180">
        <f t="shared" si="1"/>
        <v>4</v>
      </c>
    </row>
    <row r="10" spans="1:10" s="30" customFormat="1">
      <c r="A10" s="184" t="s">
        <v>17</v>
      </c>
      <c r="B10" s="185" t="s">
        <v>27</v>
      </c>
      <c r="C10" s="186">
        <v>16</v>
      </c>
      <c r="D10" s="186">
        <v>2</v>
      </c>
      <c r="E10" s="186">
        <v>17</v>
      </c>
      <c r="F10" s="186">
        <v>1</v>
      </c>
      <c r="G10" s="186"/>
      <c r="H10" s="186"/>
      <c r="I10" s="180">
        <f t="shared" si="0"/>
        <v>33</v>
      </c>
      <c r="J10" s="180">
        <f t="shared" si="1"/>
        <v>3</v>
      </c>
    </row>
    <row r="11" spans="1:10" s="30" customFormat="1">
      <c r="A11" s="184" t="s">
        <v>17</v>
      </c>
      <c r="B11" s="185" t="s">
        <v>26</v>
      </c>
      <c r="C11" s="186">
        <v>11</v>
      </c>
      <c r="D11" s="186">
        <v>1</v>
      </c>
      <c r="E11" s="186">
        <v>0</v>
      </c>
      <c r="F11" s="186">
        <v>3</v>
      </c>
      <c r="G11" s="186"/>
      <c r="H11" s="186"/>
      <c r="I11" s="180">
        <f t="shared" si="0"/>
        <v>11</v>
      </c>
      <c r="J11" s="180">
        <f t="shared" si="1"/>
        <v>4</v>
      </c>
    </row>
    <row r="12" spans="1:10" s="30" customFormat="1">
      <c r="A12" s="184" t="s">
        <v>18</v>
      </c>
      <c r="B12" s="185" t="s">
        <v>29</v>
      </c>
      <c r="C12" s="186">
        <v>10</v>
      </c>
      <c r="D12" s="186">
        <v>2</v>
      </c>
      <c r="E12" s="186">
        <v>14</v>
      </c>
      <c r="F12" s="186">
        <v>2</v>
      </c>
      <c r="G12" s="186"/>
      <c r="H12" s="186"/>
      <c r="I12" s="180">
        <f t="shared" si="0"/>
        <v>24</v>
      </c>
      <c r="J12" s="180">
        <f t="shared" si="1"/>
        <v>4</v>
      </c>
    </row>
    <row r="13" spans="1:10" s="30" customFormat="1">
      <c r="A13" s="184" t="s">
        <v>18</v>
      </c>
      <c r="B13" s="185" t="s">
        <v>28</v>
      </c>
      <c r="C13" s="186">
        <v>18</v>
      </c>
      <c r="D13" s="186">
        <v>1</v>
      </c>
      <c r="E13" s="186">
        <v>12</v>
      </c>
      <c r="F13" s="186">
        <v>2</v>
      </c>
      <c r="G13" s="186"/>
      <c r="H13" s="186"/>
      <c r="I13" s="180">
        <f t="shared" si="0"/>
        <v>30</v>
      </c>
      <c r="J13" s="180">
        <f t="shared" si="1"/>
        <v>3</v>
      </c>
    </row>
    <row r="14" spans="1:10" s="30" customFormat="1">
      <c r="A14" s="184" t="s">
        <v>18</v>
      </c>
      <c r="B14" s="185" t="s">
        <v>27</v>
      </c>
      <c r="C14" s="186">
        <v>12</v>
      </c>
      <c r="D14" s="186">
        <v>1</v>
      </c>
      <c r="E14" s="186">
        <v>18</v>
      </c>
      <c r="F14" s="186">
        <v>0</v>
      </c>
      <c r="G14" s="186"/>
      <c r="H14" s="186"/>
      <c r="I14" s="180">
        <f t="shared" si="0"/>
        <v>30</v>
      </c>
      <c r="J14" s="180">
        <f t="shared" si="1"/>
        <v>1</v>
      </c>
    </row>
    <row r="15" spans="1:10" s="30" customFormat="1">
      <c r="A15" s="184" t="s">
        <v>18</v>
      </c>
      <c r="B15" s="185" t="s">
        <v>26</v>
      </c>
      <c r="C15" s="186">
        <v>0</v>
      </c>
      <c r="D15" s="186">
        <v>6</v>
      </c>
      <c r="E15" s="186">
        <v>9</v>
      </c>
      <c r="F15" s="186">
        <v>1</v>
      </c>
      <c r="G15" s="186"/>
      <c r="H15" s="186"/>
      <c r="I15" s="180">
        <f t="shared" si="0"/>
        <v>9</v>
      </c>
      <c r="J15" s="180">
        <f t="shared" si="1"/>
        <v>7</v>
      </c>
    </row>
    <row r="16" spans="1:10" s="30" customFormat="1">
      <c r="A16" s="184" t="s">
        <v>19</v>
      </c>
      <c r="B16" s="185" t="s">
        <v>29</v>
      </c>
      <c r="C16" s="186">
        <v>8</v>
      </c>
      <c r="D16" s="186">
        <v>1</v>
      </c>
      <c r="E16" s="186">
        <v>12</v>
      </c>
      <c r="F16" s="186">
        <v>2</v>
      </c>
      <c r="G16" s="186"/>
      <c r="H16" s="186"/>
      <c r="I16" s="180">
        <f t="shared" ref="I16:I19" si="2">SUM(C16+E16+G16)</f>
        <v>20</v>
      </c>
      <c r="J16" s="180">
        <f t="shared" ref="J16:J19" si="3">SUM(D16+F16+H16)</f>
        <v>3</v>
      </c>
    </row>
    <row r="17" spans="1:10" s="30" customFormat="1">
      <c r="A17" s="184" t="s">
        <v>19</v>
      </c>
      <c r="B17" s="185" t="s">
        <v>28</v>
      </c>
      <c r="C17" s="186">
        <v>10</v>
      </c>
      <c r="D17" s="186">
        <v>2</v>
      </c>
      <c r="E17" s="186">
        <v>7</v>
      </c>
      <c r="F17" s="186">
        <v>2</v>
      </c>
      <c r="G17" s="186"/>
      <c r="H17" s="186"/>
      <c r="I17" s="180">
        <f t="shared" si="2"/>
        <v>17</v>
      </c>
      <c r="J17" s="180">
        <f t="shared" si="3"/>
        <v>4</v>
      </c>
    </row>
    <row r="18" spans="1:10" s="30" customFormat="1">
      <c r="A18" s="184" t="s">
        <v>19</v>
      </c>
      <c r="B18" s="185" t="s">
        <v>27</v>
      </c>
      <c r="C18" s="186">
        <v>16</v>
      </c>
      <c r="D18" s="186">
        <v>2</v>
      </c>
      <c r="E18" s="186">
        <v>17</v>
      </c>
      <c r="F18" s="186">
        <v>1</v>
      </c>
      <c r="G18" s="186"/>
      <c r="H18" s="186"/>
      <c r="I18" s="180">
        <f t="shared" si="2"/>
        <v>33</v>
      </c>
      <c r="J18" s="180">
        <f t="shared" si="3"/>
        <v>3</v>
      </c>
    </row>
    <row r="19" spans="1:10" s="30" customFormat="1">
      <c r="A19" s="184" t="s">
        <v>19</v>
      </c>
      <c r="B19" s="185" t="s">
        <v>26</v>
      </c>
      <c r="C19" s="186">
        <v>11</v>
      </c>
      <c r="D19" s="186">
        <v>1</v>
      </c>
      <c r="E19" s="186">
        <v>0</v>
      </c>
      <c r="F19" s="186">
        <v>3</v>
      </c>
      <c r="G19" s="186"/>
      <c r="H19" s="186"/>
      <c r="I19" s="180">
        <f t="shared" si="2"/>
        <v>11</v>
      </c>
      <c r="J19" s="180">
        <f t="shared" si="3"/>
        <v>4</v>
      </c>
    </row>
    <row r="20" spans="1:10" s="30" customFormat="1">
      <c r="A20" s="188" t="s">
        <v>30</v>
      </c>
      <c r="B20" s="189"/>
      <c r="C20" s="190"/>
      <c r="D20" s="190"/>
      <c r="E20" s="190"/>
      <c r="F20" s="190"/>
      <c r="G20" s="190"/>
      <c r="H20" s="190"/>
      <c r="I20" s="191"/>
      <c r="J20" s="191"/>
    </row>
    <row r="21" spans="1:10">
      <c r="A21" s="184" t="s">
        <v>16</v>
      </c>
      <c r="B21" s="185" t="s">
        <v>29</v>
      </c>
      <c r="C21" s="186">
        <v>5</v>
      </c>
      <c r="D21" s="186">
        <v>1</v>
      </c>
      <c r="E21" s="186">
        <v>8</v>
      </c>
      <c r="F21" s="186">
        <v>1</v>
      </c>
      <c r="G21" s="186">
        <v>2</v>
      </c>
      <c r="H21" s="186">
        <v>1</v>
      </c>
      <c r="I21" s="180">
        <f t="shared" ref="I21:I32" si="4">SUM(C21+E21+G21)</f>
        <v>15</v>
      </c>
      <c r="J21" s="180">
        <f t="shared" ref="J21:J32" si="5">SUM(D21+F21+H21)</f>
        <v>3</v>
      </c>
    </row>
    <row r="22" spans="1:10">
      <c r="A22" s="184" t="s">
        <v>16</v>
      </c>
      <c r="B22" s="185" t="s">
        <v>28</v>
      </c>
      <c r="C22" s="186">
        <v>8</v>
      </c>
      <c r="D22" s="186">
        <v>1</v>
      </c>
      <c r="E22" s="186">
        <v>11</v>
      </c>
      <c r="F22" s="186">
        <v>1</v>
      </c>
      <c r="G22" s="186">
        <v>0</v>
      </c>
      <c r="H22" s="186">
        <v>0</v>
      </c>
      <c r="I22" s="180">
        <f t="shared" si="4"/>
        <v>19</v>
      </c>
      <c r="J22" s="180">
        <f t="shared" si="5"/>
        <v>2</v>
      </c>
    </row>
    <row r="23" spans="1:10">
      <c r="A23" s="184" t="s">
        <v>16</v>
      </c>
      <c r="B23" s="185" t="s">
        <v>27</v>
      </c>
      <c r="C23" s="186">
        <v>14</v>
      </c>
      <c r="D23" s="186">
        <v>1</v>
      </c>
      <c r="E23" s="186">
        <v>14</v>
      </c>
      <c r="F23" s="186">
        <v>0</v>
      </c>
      <c r="G23" s="186">
        <v>0</v>
      </c>
      <c r="H23" s="186">
        <v>0</v>
      </c>
      <c r="I23" s="180">
        <f t="shared" si="4"/>
        <v>28</v>
      </c>
      <c r="J23" s="180">
        <f t="shared" si="5"/>
        <v>1</v>
      </c>
    </row>
    <row r="24" spans="1:10">
      <c r="A24" s="184" t="s">
        <v>16</v>
      </c>
      <c r="B24" s="185" t="s">
        <v>26</v>
      </c>
      <c r="C24" s="186">
        <v>12</v>
      </c>
      <c r="D24" s="186">
        <v>1</v>
      </c>
      <c r="E24" s="186">
        <v>3</v>
      </c>
      <c r="F24" s="186">
        <v>3</v>
      </c>
      <c r="G24" s="186">
        <v>0</v>
      </c>
      <c r="H24" s="186">
        <v>0</v>
      </c>
      <c r="I24" s="180">
        <f t="shared" si="4"/>
        <v>15</v>
      </c>
      <c r="J24" s="180">
        <f t="shared" si="5"/>
        <v>4</v>
      </c>
    </row>
    <row r="25" spans="1:10">
      <c r="A25" s="184" t="s">
        <v>17</v>
      </c>
      <c r="B25" s="185" t="s">
        <v>29</v>
      </c>
      <c r="C25" s="186">
        <v>8</v>
      </c>
      <c r="D25" s="186">
        <v>1</v>
      </c>
      <c r="E25" s="186">
        <v>10</v>
      </c>
      <c r="F25" s="186">
        <v>1</v>
      </c>
      <c r="G25" s="186">
        <v>2</v>
      </c>
      <c r="H25" s="186">
        <v>1</v>
      </c>
      <c r="I25" s="180">
        <f t="shared" si="4"/>
        <v>20</v>
      </c>
      <c r="J25" s="180">
        <f t="shared" si="5"/>
        <v>3</v>
      </c>
    </row>
    <row r="26" spans="1:10">
      <c r="A26" s="184" t="s">
        <v>17</v>
      </c>
      <c r="B26" s="185" t="s">
        <v>28</v>
      </c>
      <c r="C26" s="186">
        <v>10</v>
      </c>
      <c r="D26" s="186">
        <v>2</v>
      </c>
      <c r="E26" s="186">
        <v>10</v>
      </c>
      <c r="F26" s="186">
        <v>2</v>
      </c>
      <c r="G26" s="186">
        <v>0</v>
      </c>
      <c r="H26" s="186">
        <v>0</v>
      </c>
      <c r="I26" s="180">
        <f t="shared" si="4"/>
        <v>20</v>
      </c>
      <c r="J26" s="180">
        <f t="shared" si="5"/>
        <v>4</v>
      </c>
    </row>
    <row r="27" spans="1:10">
      <c r="A27" s="184" t="s">
        <v>17</v>
      </c>
      <c r="B27" s="185" t="s">
        <v>27</v>
      </c>
      <c r="C27" s="186">
        <v>16</v>
      </c>
      <c r="D27" s="186">
        <v>2</v>
      </c>
      <c r="E27" s="186">
        <v>17</v>
      </c>
      <c r="F27" s="186">
        <v>1</v>
      </c>
      <c r="G27" s="186">
        <v>0</v>
      </c>
      <c r="H27" s="186">
        <v>0</v>
      </c>
      <c r="I27" s="180">
        <f t="shared" si="4"/>
        <v>33</v>
      </c>
      <c r="J27" s="180">
        <f t="shared" si="5"/>
        <v>3</v>
      </c>
    </row>
    <row r="28" spans="1:10">
      <c r="A28" s="184" t="s">
        <v>17</v>
      </c>
      <c r="B28" s="185" t="s">
        <v>26</v>
      </c>
      <c r="C28" s="186">
        <v>8</v>
      </c>
      <c r="D28" s="186">
        <v>1</v>
      </c>
      <c r="E28" s="186">
        <v>0</v>
      </c>
      <c r="F28" s="186">
        <v>3</v>
      </c>
      <c r="G28" s="186">
        <v>0</v>
      </c>
      <c r="H28" s="186">
        <v>0</v>
      </c>
      <c r="I28" s="180">
        <f t="shared" si="4"/>
        <v>8</v>
      </c>
      <c r="J28" s="180">
        <f t="shared" si="5"/>
        <v>4</v>
      </c>
    </row>
    <row r="29" spans="1:10">
      <c r="A29" s="184" t="s">
        <v>18</v>
      </c>
      <c r="B29" s="185" t="s">
        <v>29</v>
      </c>
      <c r="C29" s="186">
        <v>10</v>
      </c>
      <c r="D29" s="186">
        <v>2</v>
      </c>
      <c r="E29" s="186">
        <v>14</v>
      </c>
      <c r="F29" s="186">
        <v>2</v>
      </c>
      <c r="G29" s="186">
        <v>0</v>
      </c>
      <c r="H29" s="186">
        <v>0</v>
      </c>
      <c r="I29" s="180">
        <f t="shared" si="4"/>
        <v>24</v>
      </c>
      <c r="J29" s="180">
        <f t="shared" si="5"/>
        <v>4</v>
      </c>
    </row>
    <row r="30" spans="1:10">
      <c r="A30" s="184" t="s">
        <v>18</v>
      </c>
      <c r="B30" s="185" t="s">
        <v>28</v>
      </c>
      <c r="C30" s="186">
        <v>18</v>
      </c>
      <c r="D30" s="186">
        <v>1</v>
      </c>
      <c r="E30" s="186">
        <v>12</v>
      </c>
      <c r="F30" s="186">
        <v>2</v>
      </c>
      <c r="G30" s="186">
        <v>0</v>
      </c>
      <c r="H30" s="186">
        <v>0</v>
      </c>
      <c r="I30" s="180">
        <f t="shared" si="4"/>
        <v>30</v>
      </c>
      <c r="J30" s="180">
        <f t="shared" si="5"/>
        <v>3</v>
      </c>
    </row>
    <row r="31" spans="1:10">
      <c r="A31" s="184" t="s">
        <v>18</v>
      </c>
      <c r="B31" s="185" t="s">
        <v>27</v>
      </c>
      <c r="C31" s="186">
        <v>12</v>
      </c>
      <c r="D31" s="186">
        <v>1</v>
      </c>
      <c r="E31" s="186">
        <v>18</v>
      </c>
      <c r="F31" s="186">
        <v>0</v>
      </c>
      <c r="G31" s="186">
        <v>0</v>
      </c>
      <c r="H31" s="186">
        <v>0</v>
      </c>
      <c r="I31" s="180">
        <f t="shared" si="4"/>
        <v>30</v>
      </c>
      <c r="J31" s="180">
        <f t="shared" si="5"/>
        <v>1</v>
      </c>
    </row>
    <row r="32" spans="1:10">
      <c r="A32" s="184" t="s">
        <v>18</v>
      </c>
      <c r="B32" s="185" t="s">
        <v>26</v>
      </c>
      <c r="C32" s="186">
        <v>0</v>
      </c>
      <c r="D32" s="186">
        <v>6</v>
      </c>
      <c r="E32" s="186">
        <v>9</v>
      </c>
      <c r="F32" s="186">
        <v>1</v>
      </c>
      <c r="G32" s="186">
        <v>0</v>
      </c>
      <c r="H32" s="186">
        <v>0</v>
      </c>
      <c r="I32" s="180">
        <f t="shared" si="4"/>
        <v>9</v>
      </c>
      <c r="J32" s="180">
        <f t="shared" si="5"/>
        <v>7</v>
      </c>
    </row>
    <row r="33" spans="1:2">
      <c r="A33" s="7" t="s">
        <v>5895</v>
      </c>
    </row>
    <row r="34" spans="1:2">
      <c r="B34" s="7" t="s">
        <v>5896</v>
      </c>
    </row>
    <row r="35" spans="1:2">
      <c r="B35" s="7" t="s">
        <v>5897</v>
      </c>
    </row>
    <row r="36" spans="1:2">
      <c r="B36" s="7" t="s">
        <v>5898</v>
      </c>
    </row>
  </sheetData>
  <mergeCells count="5">
    <mergeCell ref="C2:D2"/>
    <mergeCell ref="E2:F2"/>
    <mergeCell ref="A1:H1"/>
    <mergeCell ref="G2:H2"/>
    <mergeCell ref="I2:J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8</vt:i4>
      </vt:variant>
    </vt:vector>
  </HeadingPairs>
  <TitlesOfParts>
    <vt:vector size="25" baseType="lpstr">
      <vt:lpstr>FinancePlan</vt:lpstr>
      <vt:lpstr>รายรับค่าลงทะเบียน(ไม่เหมาจ่าย)</vt:lpstr>
      <vt:lpstr>รายรับค่าบำรุงคณะ(ไม่เหมาจ่าย)</vt:lpstr>
      <vt:lpstr>ค่าลงทะเบียน(เหมาจ่าย)</vt:lpstr>
      <vt:lpstr>คชจ.หักเข้ามหาวิทยาลัย(เหมาจ่าย</vt:lpstr>
      <vt:lpstr>อัตราค่าธรรมเนียม</vt:lpstr>
      <vt:lpstr>แผนรับนิสิตหลักสูตรหลังปรับปรุง</vt:lpstr>
      <vt:lpstr>แผนรับนิสิตหลักสูตรก่อนปรับปรุง</vt:lpstr>
      <vt:lpstr>จำนวนหน่วยกิตที่ลงทะเบียน</vt:lpstr>
      <vt:lpstr>คชจ.งบบุคลากร</vt:lpstr>
      <vt:lpstr>ค่าเสื่อมราคา</vt:lpstr>
      <vt:lpstr>รายได้โครงการบริการวิชาการ</vt:lpstr>
      <vt:lpstr>ค่าเฉลี่ยย้อนหลัง4ปี</vt:lpstr>
      <vt:lpstr>สรุปคชจ.2554-2557</vt:lpstr>
      <vt:lpstr>Sheet6</vt:lpstr>
      <vt:lpstr>แผนอัตราบุคลากร</vt:lpstr>
      <vt:lpstr>คชจ.ระหว่างส่วนงานเหมาจ่าย</vt:lpstr>
      <vt:lpstr>'คชจ.หักเข้ามหาวิทยาลัย(เหมาจ่าย'!Print_Area</vt:lpstr>
      <vt:lpstr>แผนรับนิสิตหลักสูตรก่อนปรับปรุง!Print_Area</vt:lpstr>
      <vt:lpstr>แผนรับนิสิตหลักสูตรหลังปรับปรุง!Print_Area</vt:lpstr>
      <vt:lpstr>FinancePlan!Print_Titles</vt:lpstr>
      <vt:lpstr>'คชจ.หักเข้ามหาวิทยาลัย(เหมาจ่าย'!Print_Titles</vt:lpstr>
      <vt:lpstr>'ค่าลงทะเบียน(เหมาจ่าย)'!Print_Titles</vt:lpstr>
      <vt:lpstr>แผนรับนิสิตหลักสูตรก่อนปรับปรุง!Print_Titles</vt:lpstr>
      <vt:lpstr>'รายรับค่าลงทะเบียน(ไม่เหมาจ่าย)'!Print_Titles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hansa</dc:creator>
  <cp:lastModifiedBy>admin</cp:lastModifiedBy>
  <cp:lastPrinted>2015-04-07T03:11:29Z</cp:lastPrinted>
  <dcterms:created xsi:type="dcterms:W3CDTF">2015-03-16T09:39:00Z</dcterms:created>
  <dcterms:modified xsi:type="dcterms:W3CDTF">2016-02-17T09:49:36Z</dcterms:modified>
</cp:coreProperties>
</file>